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STO JORRO\Posto-Jorro 26\"/>
    </mc:Choice>
  </mc:AlternateContent>
  <bookViews>
    <workbookView xWindow="-108" yWindow="-108" windowWidth="23256" windowHeight="12456" tabRatio="947" activeTab="13"/>
  </bookViews>
  <sheets>
    <sheet name="Mes, 01." sheetId="28" r:id="rId1"/>
    <sheet name="Mes, 02." sheetId="29" r:id="rId2"/>
    <sheet name="Mes, 03." sheetId="30" r:id="rId3"/>
    <sheet name="Mes, 04." sheetId="32" r:id="rId4"/>
    <sheet name="MES, 05" sheetId="54" r:id="rId5"/>
    <sheet name="Mes, 06." sheetId="34" r:id="rId6"/>
    <sheet name="Mes, 07." sheetId="38" r:id="rId7"/>
    <sheet name="Mes, 08." sheetId="39" r:id="rId8"/>
    <sheet name="MES, 09." sheetId="55" r:id="rId9"/>
    <sheet name="Mes, 10." sheetId="47" r:id="rId10"/>
    <sheet name="Mes, 11." sheetId="42" r:id="rId11"/>
    <sheet name="Mes, 12." sheetId="43" r:id="rId12"/>
    <sheet name="-26" sheetId="22" r:id="rId13"/>
    <sheet name="POSTO JORRO 2026" sheetId="50" r:id="rId14"/>
    <sheet name="Planilha1" sheetId="53" r:id="rId15"/>
    <sheet name="AFERICAO" sheetId="56" r:id="rId16"/>
  </sheet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0" l="1"/>
  <c r="M14" i="50"/>
  <c r="M896" i="28" l="1"/>
  <c r="J898" i="28" s="1"/>
  <c r="J895" i="28"/>
  <c r="J897" i="28" s="1"/>
  <c r="I895" i="28"/>
  <c r="I897" i="28" s="1"/>
  <c r="H895" i="28"/>
  <c r="H897" i="28" s="1"/>
  <c r="G895" i="28"/>
  <c r="G897" i="28" s="1"/>
  <c r="F895" i="28"/>
  <c r="F897" i="28" s="1"/>
  <c r="E895" i="28"/>
  <c r="D895" i="28"/>
  <c r="D897" i="28" s="1"/>
  <c r="M894" i="28"/>
  <c r="M893" i="28"/>
  <c r="M892" i="28"/>
  <c r="M891" i="28"/>
  <c r="M890" i="28"/>
  <c r="M889" i="28"/>
  <c r="M888" i="28"/>
  <c r="E884" i="28"/>
  <c r="D884" i="28"/>
  <c r="F884" i="28" s="1"/>
  <c r="F883" i="28"/>
  <c r="G883" i="28" s="1"/>
  <c r="F882" i="28"/>
  <c r="I882" i="28" s="1"/>
  <c r="F881" i="28"/>
  <c r="F880" i="28"/>
  <c r="I880" i="28" s="1"/>
  <c r="F879" i="28"/>
  <c r="I879" i="28" s="1"/>
  <c r="I884" i="28" s="1"/>
  <c r="F875" i="28"/>
  <c r="G874" i="28"/>
  <c r="F874" i="28"/>
  <c r="F873" i="28"/>
  <c r="I873" i="28" s="1"/>
  <c r="F872" i="28"/>
  <c r="I872" i="28" s="1"/>
  <c r="G871" i="28"/>
  <c r="F871" i="28"/>
  <c r="I871" i="28" s="1"/>
  <c r="F870" i="28"/>
  <c r="N892" i="28" l="1"/>
  <c r="M895" i="28"/>
  <c r="N890" i="28" s="1"/>
  <c r="G880" i="28"/>
  <c r="G881" i="28"/>
  <c r="H874" i="28"/>
  <c r="I870" i="28"/>
  <c r="I874" i="28" s="1"/>
  <c r="J870" i="28" s="1"/>
  <c r="H871" i="28"/>
  <c r="G882" i="28"/>
  <c r="G879" i="28"/>
  <c r="G884" i="28" s="1"/>
  <c r="N894" i="28"/>
  <c r="N893" i="28"/>
  <c r="N889" i="28"/>
  <c r="N891" i="28"/>
  <c r="D898" i="28"/>
  <c r="H873" i="28"/>
  <c r="E897" i="28"/>
  <c r="M897" i="28" s="1"/>
  <c r="E898" i="28"/>
  <c r="H875" i="28"/>
  <c r="F898" i="28"/>
  <c r="F876" i="28"/>
  <c r="G898" i="28"/>
  <c r="H870" i="28"/>
  <c r="H898" i="28"/>
  <c r="H872" i="28"/>
  <c r="I898" i="28"/>
  <c r="H861" i="28"/>
  <c r="M860" i="28"/>
  <c r="J862" i="28" s="1"/>
  <c r="J859" i="28"/>
  <c r="J861" i="28" s="1"/>
  <c r="I859" i="28"/>
  <c r="I861" i="28" s="1"/>
  <c r="H859" i="28"/>
  <c r="G859" i="28"/>
  <c r="G861" i="28" s="1"/>
  <c r="F859" i="28"/>
  <c r="F861" i="28" s="1"/>
  <c r="E859" i="28"/>
  <c r="E861" i="28" s="1"/>
  <c r="D859" i="28"/>
  <c r="M858" i="28"/>
  <c r="M857" i="28"/>
  <c r="M856" i="28"/>
  <c r="M855" i="28"/>
  <c r="M854" i="28"/>
  <c r="M853" i="28"/>
  <c r="M852" i="28"/>
  <c r="E848" i="28"/>
  <c r="D848" i="28"/>
  <c r="F847" i="28"/>
  <c r="F846" i="28"/>
  <c r="I846" i="28" s="1"/>
  <c r="F845" i="28"/>
  <c r="F844" i="28"/>
  <c r="I844" i="28" s="1"/>
  <c r="F843" i="28"/>
  <c r="I843" i="28" s="1"/>
  <c r="F839" i="28"/>
  <c r="H839" i="28" s="1"/>
  <c r="G838" i="28"/>
  <c r="F838" i="28"/>
  <c r="H838" i="28" s="1"/>
  <c r="F837" i="28"/>
  <c r="I837" i="28" s="1"/>
  <c r="F836" i="28"/>
  <c r="I836" i="28" s="1"/>
  <c r="G835" i="28"/>
  <c r="F835" i="28"/>
  <c r="I835" i="28" s="1"/>
  <c r="F834" i="28"/>
  <c r="H834" i="28" s="1"/>
  <c r="J825" i="28"/>
  <c r="M824" i="28"/>
  <c r="J826" i="28" s="1"/>
  <c r="J823" i="28"/>
  <c r="I823" i="28"/>
  <c r="I825" i="28" s="1"/>
  <c r="H823" i="28"/>
  <c r="H825" i="28" s="1"/>
  <c r="G823" i="28"/>
  <c r="G825" i="28" s="1"/>
  <c r="F823" i="28"/>
  <c r="F825" i="28" s="1"/>
  <c r="E823" i="28"/>
  <c r="E825" i="28" s="1"/>
  <c r="D823" i="28"/>
  <c r="M822" i="28"/>
  <c r="M821" i="28"/>
  <c r="M820" i="28"/>
  <c r="M819" i="28"/>
  <c r="M818" i="28"/>
  <c r="M817" i="28"/>
  <c r="M816" i="28"/>
  <c r="E812" i="28"/>
  <c r="F812" i="28" s="1"/>
  <c r="G809" i="28" s="1"/>
  <c r="D812" i="28"/>
  <c r="F811" i="28"/>
  <c r="F810" i="28"/>
  <c r="I810" i="28" s="1"/>
  <c r="F809" i="28"/>
  <c r="F808" i="28"/>
  <c r="F807" i="28"/>
  <c r="I807" i="28" s="1"/>
  <c r="F803" i="28"/>
  <c r="G802" i="28"/>
  <c r="F802" i="28"/>
  <c r="F801" i="28"/>
  <c r="I801" i="28" s="1"/>
  <c r="F800" i="28"/>
  <c r="H800" i="28" s="1"/>
  <c r="G799" i="28"/>
  <c r="F799" i="28"/>
  <c r="I799" i="28" s="1"/>
  <c r="F798" i="28"/>
  <c r="H798" i="28" s="1"/>
  <c r="N888" i="28" l="1"/>
  <c r="N895" i="28" s="1"/>
  <c r="J873" i="28"/>
  <c r="J872" i="28"/>
  <c r="J871" i="28"/>
  <c r="J874" i="28" s="1"/>
  <c r="H876" i="28"/>
  <c r="M898" i="28"/>
  <c r="F848" i="28"/>
  <c r="G846" i="28" s="1"/>
  <c r="M859" i="28"/>
  <c r="N858" i="28" s="1"/>
  <c r="D861" i="28"/>
  <c r="M861" i="28" s="1"/>
  <c r="I848" i="28"/>
  <c r="H835" i="28"/>
  <c r="D862" i="28"/>
  <c r="H837" i="28"/>
  <c r="E862" i="28"/>
  <c r="F862" i="28"/>
  <c r="F840" i="28"/>
  <c r="G862" i="28"/>
  <c r="H862" i="28"/>
  <c r="I834" i="28"/>
  <c r="H836" i="28"/>
  <c r="I862" i="28"/>
  <c r="M823" i="28"/>
  <c r="N820" i="28" s="1"/>
  <c r="G811" i="28"/>
  <c r="G808" i="28"/>
  <c r="I808" i="28"/>
  <c r="I812" i="28" s="1"/>
  <c r="I800" i="28"/>
  <c r="I798" i="28"/>
  <c r="I802" i="28" s="1"/>
  <c r="J801" i="28" s="1"/>
  <c r="H802" i="28"/>
  <c r="H799" i="28"/>
  <c r="G807" i="28"/>
  <c r="D825" i="28"/>
  <c r="M825" i="28" s="1"/>
  <c r="D826" i="28"/>
  <c r="H801" i="28"/>
  <c r="E826" i="28"/>
  <c r="H803" i="28"/>
  <c r="F826" i="28"/>
  <c r="F804" i="28"/>
  <c r="G826" i="28"/>
  <c r="H826" i="28"/>
  <c r="I826" i="28"/>
  <c r="G810" i="28"/>
  <c r="F789" i="28"/>
  <c r="M788" i="28"/>
  <c r="D790" i="28" s="1"/>
  <c r="J787" i="28"/>
  <c r="J789" i="28" s="1"/>
  <c r="I787" i="28"/>
  <c r="I789" i="28" s="1"/>
  <c r="H787" i="28"/>
  <c r="H789" i="28" s="1"/>
  <c r="G787" i="28"/>
  <c r="G789" i="28" s="1"/>
  <c r="F787" i="28"/>
  <c r="E787" i="28"/>
  <c r="E789" i="28" s="1"/>
  <c r="D787" i="28"/>
  <c r="D789" i="28" s="1"/>
  <c r="M786" i="28"/>
  <c r="M785" i="28"/>
  <c r="M784" i="28"/>
  <c r="M783" i="28"/>
  <c r="M782" i="28"/>
  <c r="M781" i="28"/>
  <c r="M780" i="28"/>
  <c r="E776" i="28"/>
  <c r="D776" i="28"/>
  <c r="F775" i="28"/>
  <c r="F774" i="28"/>
  <c r="I774" i="28" s="1"/>
  <c r="F773" i="28"/>
  <c r="F772" i="28"/>
  <c r="F771" i="28"/>
  <c r="I771" i="28" s="1"/>
  <c r="F767" i="28"/>
  <c r="H767" i="28" s="1"/>
  <c r="G766" i="28"/>
  <c r="F766" i="28"/>
  <c r="H766" i="28" s="1"/>
  <c r="F765" i="28"/>
  <c r="I765" i="28" s="1"/>
  <c r="F764" i="28"/>
  <c r="I764" i="28" s="1"/>
  <c r="G763" i="28"/>
  <c r="F763" i="28"/>
  <c r="H763" i="28" s="1"/>
  <c r="F762" i="28"/>
  <c r="H762" i="28" s="1"/>
  <c r="G876" i="28" l="1"/>
  <c r="N899" i="28"/>
  <c r="N855" i="28"/>
  <c r="N854" i="28"/>
  <c r="N852" i="28"/>
  <c r="N857" i="28"/>
  <c r="N856" i="28"/>
  <c r="N853" i="28"/>
  <c r="G845" i="28"/>
  <c r="G847" i="28"/>
  <c r="G844" i="28"/>
  <c r="G843" i="28"/>
  <c r="H840" i="28"/>
  <c r="N863" i="28" s="1"/>
  <c r="G840" i="28"/>
  <c r="I838" i="28"/>
  <c r="M862" i="28"/>
  <c r="N822" i="28"/>
  <c r="N818" i="28"/>
  <c r="N819" i="28"/>
  <c r="N816" i="28"/>
  <c r="N817" i="28"/>
  <c r="N821" i="28"/>
  <c r="H804" i="28"/>
  <c r="N827" i="28" s="1"/>
  <c r="J799" i="28"/>
  <c r="M826" i="28"/>
  <c r="G812" i="28"/>
  <c r="J798" i="28"/>
  <c r="J800" i="28"/>
  <c r="H790" i="28"/>
  <c r="I790" i="28"/>
  <c r="E790" i="28"/>
  <c r="M790" i="28" s="1"/>
  <c r="F790" i="28"/>
  <c r="J790" i="28"/>
  <c r="G790" i="28"/>
  <c r="M789" i="28"/>
  <c r="F776" i="28"/>
  <c r="G773" i="28" s="1"/>
  <c r="I763" i="28"/>
  <c r="H765" i="28"/>
  <c r="F768" i="28"/>
  <c r="I772" i="28"/>
  <c r="I776" i="28" s="1"/>
  <c r="I762" i="28"/>
  <c r="H764" i="28"/>
  <c r="M787" i="28"/>
  <c r="G771" i="28"/>
  <c r="M752" i="28"/>
  <c r="G754" i="28" s="1"/>
  <c r="J751" i="28"/>
  <c r="J753" i="28" s="1"/>
  <c r="I751" i="28"/>
  <c r="I753" i="28" s="1"/>
  <c r="H751" i="28"/>
  <c r="H753" i="28" s="1"/>
  <c r="G751" i="28"/>
  <c r="G753" i="28" s="1"/>
  <c r="F751" i="28"/>
  <c r="F753" i="28" s="1"/>
  <c r="E751" i="28"/>
  <c r="E753" i="28" s="1"/>
  <c r="D751" i="28"/>
  <c r="D753" i="28" s="1"/>
  <c r="M750" i="28"/>
  <c r="M749" i="28"/>
  <c r="M748" i="28"/>
  <c r="M747" i="28"/>
  <c r="M746" i="28"/>
  <c r="M745" i="28"/>
  <c r="M744" i="28"/>
  <c r="E740" i="28"/>
  <c r="F740" i="28" s="1"/>
  <c r="D740" i="28"/>
  <c r="F739" i="28"/>
  <c r="F738" i="28"/>
  <c r="I738" i="28" s="1"/>
  <c r="F737" i="28"/>
  <c r="F736" i="28"/>
  <c r="I736" i="28" s="1"/>
  <c r="F735" i="28"/>
  <c r="F731" i="28"/>
  <c r="G730" i="28"/>
  <c r="F730" i="28"/>
  <c r="F729" i="28"/>
  <c r="I729" i="28" s="1"/>
  <c r="F728" i="28"/>
  <c r="I728" i="28" s="1"/>
  <c r="G727" i="28"/>
  <c r="F727" i="28"/>
  <c r="I727" i="28" s="1"/>
  <c r="F726" i="28"/>
  <c r="H726" i="28" s="1"/>
  <c r="N859" i="28" l="1"/>
  <c r="G848" i="28"/>
  <c r="J836" i="28"/>
  <c r="J837" i="28"/>
  <c r="J835" i="28"/>
  <c r="J834" i="28"/>
  <c r="N823" i="28"/>
  <c r="G804" i="28"/>
  <c r="J802" i="28"/>
  <c r="G772" i="28"/>
  <c r="G774" i="28"/>
  <c r="G775" i="28"/>
  <c r="H768" i="28"/>
  <c r="N791" i="28" s="1"/>
  <c r="N780" i="28"/>
  <c r="N784" i="28"/>
  <c r="I766" i="28"/>
  <c r="J762" i="28" s="1"/>
  <c r="N782" i="28"/>
  <c r="N786" i="28"/>
  <c r="N781" i="28"/>
  <c r="N783" i="28"/>
  <c r="N785" i="28"/>
  <c r="I754" i="28"/>
  <c r="I726" i="28"/>
  <c r="I730" i="28" s="1"/>
  <c r="J727" i="28" s="1"/>
  <c r="J754" i="28"/>
  <c r="H754" i="28"/>
  <c r="H730" i="28"/>
  <c r="F732" i="28"/>
  <c r="H727" i="28"/>
  <c r="G739" i="28"/>
  <c r="M753" i="28"/>
  <c r="G735" i="28"/>
  <c r="G736" i="28"/>
  <c r="G737" i="28"/>
  <c r="H728" i="28"/>
  <c r="G738" i="28"/>
  <c r="I735" i="28"/>
  <c r="I740" i="28" s="1"/>
  <c r="D754" i="28"/>
  <c r="H729" i="28"/>
  <c r="E754" i="28"/>
  <c r="H731" i="28"/>
  <c r="F754" i="28"/>
  <c r="M751" i="28"/>
  <c r="N750" i="28" s="1"/>
  <c r="E717" i="28"/>
  <c r="M716" i="28"/>
  <c r="D718" i="28" s="1"/>
  <c r="J715" i="28"/>
  <c r="J717" i="28" s="1"/>
  <c r="I715" i="28"/>
  <c r="I717" i="28" s="1"/>
  <c r="H715" i="28"/>
  <c r="H717" i="28" s="1"/>
  <c r="G715" i="28"/>
  <c r="F715" i="28"/>
  <c r="F717" i="28" s="1"/>
  <c r="E715" i="28"/>
  <c r="D715" i="28"/>
  <c r="D717" i="28" s="1"/>
  <c r="M714" i="28"/>
  <c r="M713" i="28"/>
  <c r="M712" i="28"/>
  <c r="M711" i="28"/>
  <c r="M710" i="28"/>
  <c r="M709" i="28"/>
  <c r="M708" i="28"/>
  <c r="E704" i="28"/>
  <c r="D704" i="28"/>
  <c r="F703" i="28"/>
  <c r="F702" i="28"/>
  <c r="I702" i="28" s="1"/>
  <c r="F701" i="28"/>
  <c r="F700" i="28"/>
  <c r="I700" i="28" s="1"/>
  <c r="F699" i="28"/>
  <c r="I699" i="28" s="1"/>
  <c r="F695" i="28"/>
  <c r="H695" i="28" s="1"/>
  <c r="G694" i="28"/>
  <c r="F694" i="28"/>
  <c r="F693" i="28"/>
  <c r="H693" i="28" s="1"/>
  <c r="F692" i="28"/>
  <c r="I692" i="28" s="1"/>
  <c r="G691" i="28"/>
  <c r="F691" i="28"/>
  <c r="I691" i="28" s="1"/>
  <c r="F690" i="28"/>
  <c r="M680" i="28"/>
  <c r="D682" i="28" s="1"/>
  <c r="J679" i="28"/>
  <c r="J681" i="28" s="1"/>
  <c r="I679" i="28"/>
  <c r="I681" i="28" s="1"/>
  <c r="H679" i="28"/>
  <c r="H681" i="28" s="1"/>
  <c r="G679" i="28"/>
  <c r="G681" i="28" s="1"/>
  <c r="F679" i="28"/>
  <c r="F681" i="28" s="1"/>
  <c r="E679" i="28"/>
  <c r="E681" i="28" s="1"/>
  <c r="D679" i="28"/>
  <c r="D681" i="28" s="1"/>
  <c r="M678" i="28"/>
  <c r="M677" i="28"/>
  <c r="M676" i="28"/>
  <c r="M675" i="28"/>
  <c r="M674" i="28"/>
  <c r="M673" i="28"/>
  <c r="M672" i="28"/>
  <c r="E668" i="28"/>
  <c r="D668" i="28"/>
  <c r="F667" i="28"/>
  <c r="F666" i="28"/>
  <c r="I666" i="28" s="1"/>
  <c r="F665" i="28"/>
  <c r="F664" i="28"/>
  <c r="F663" i="28"/>
  <c r="I663" i="28" s="1"/>
  <c r="F659" i="28"/>
  <c r="H659" i="28" s="1"/>
  <c r="G658" i="28"/>
  <c r="F658" i="28"/>
  <c r="F657" i="28"/>
  <c r="H657" i="28" s="1"/>
  <c r="F656" i="28"/>
  <c r="I656" i="28" s="1"/>
  <c r="G655" i="28"/>
  <c r="F655" i="28"/>
  <c r="I655" i="28" s="1"/>
  <c r="F654" i="28"/>
  <c r="J838" i="28" l="1"/>
  <c r="G776" i="28"/>
  <c r="G768" i="28"/>
  <c r="J763" i="28"/>
  <c r="J764" i="28"/>
  <c r="J765" i="28"/>
  <c r="N787" i="28"/>
  <c r="G740" i="28"/>
  <c r="J729" i="28"/>
  <c r="H732" i="28"/>
  <c r="G732" i="28" s="1"/>
  <c r="J726" i="28"/>
  <c r="J728" i="28"/>
  <c r="N747" i="28"/>
  <c r="N746" i="28"/>
  <c r="M754" i="28"/>
  <c r="N749" i="28"/>
  <c r="N745" i="28"/>
  <c r="N748" i="28"/>
  <c r="N744" i="28"/>
  <c r="I718" i="28"/>
  <c r="H718" i="28"/>
  <c r="E718" i="28"/>
  <c r="F704" i="28"/>
  <c r="G703" i="28" s="1"/>
  <c r="F718" i="28"/>
  <c r="G718" i="28"/>
  <c r="M715" i="28"/>
  <c r="N709" i="28" s="1"/>
  <c r="I704" i="28"/>
  <c r="I693" i="28"/>
  <c r="F696" i="28"/>
  <c r="H694" i="28"/>
  <c r="H691" i="28"/>
  <c r="G717" i="28"/>
  <c r="M717" i="28" s="1"/>
  <c r="H692" i="28"/>
  <c r="J718" i="28"/>
  <c r="H690" i="28"/>
  <c r="I690" i="28"/>
  <c r="G682" i="28"/>
  <c r="H682" i="28"/>
  <c r="I657" i="28"/>
  <c r="F660" i="28"/>
  <c r="E682" i="28"/>
  <c r="F682" i="28"/>
  <c r="M679" i="28"/>
  <c r="N675" i="28" s="1"/>
  <c r="F668" i="28"/>
  <c r="G666" i="28" s="1"/>
  <c r="H658" i="28"/>
  <c r="H655" i="28"/>
  <c r="M681" i="28"/>
  <c r="I664" i="28"/>
  <c r="I668" i="28" s="1"/>
  <c r="H654" i="28"/>
  <c r="I654" i="28"/>
  <c r="H656" i="28"/>
  <c r="I682" i="28"/>
  <c r="J682" i="28"/>
  <c r="E645" i="28"/>
  <c r="M644" i="28"/>
  <c r="D646" i="28" s="1"/>
  <c r="J643" i="28"/>
  <c r="J645" i="28" s="1"/>
  <c r="I643" i="28"/>
  <c r="I645" i="28" s="1"/>
  <c r="H643" i="28"/>
  <c r="H645" i="28" s="1"/>
  <c r="G643" i="28"/>
  <c r="F643" i="28"/>
  <c r="F645" i="28" s="1"/>
  <c r="E643" i="28"/>
  <c r="D643" i="28"/>
  <c r="D645" i="28" s="1"/>
  <c r="M642" i="28"/>
  <c r="M641" i="28"/>
  <c r="M640" i="28"/>
  <c r="M639" i="28"/>
  <c r="M638" i="28"/>
  <c r="M637" i="28"/>
  <c r="M636" i="28"/>
  <c r="E632" i="28"/>
  <c r="D632" i="28"/>
  <c r="F631" i="28"/>
  <c r="F630" i="28"/>
  <c r="I630" i="28" s="1"/>
  <c r="F629" i="28"/>
  <c r="F628" i="28"/>
  <c r="I628" i="28" s="1"/>
  <c r="F627" i="28"/>
  <c r="I627" i="28" s="1"/>
  <c r="F623" i="28"/>
  <c r="H623" i="28" s="1"/>
  <c r="G622" i="28"/>
  <c r="F622" i="28"/>
  <c r="F621" i="28"/>
  <c r="I621" i="28" s="1"/>
  <c r="F620" i="28"/>
  <c r="I620" i="28" s="1"/>
  <c r="G619" i="28"/>
  <c r="F619" i="28"/>
  <c r="I619" i="28" s="1"/>
  <c r="F618" i="28"/>
  <c r="J766" i="28" l="1"/>
  <c r="N755" i="28"/>
  <c r="J730" i="28"/>
  <c r="N751" i="28"/>
  <c r="M718" i="28"/>
  <c r="N714" i="28"/>
  <c r="N708" i="28"/>
  <c r="N712" i="28"/>
  <c r="N711" i="28"/>
  <c r="G701" i="28"/>
  <c r="G699" i="28"/>
  <c r="G700" i="28"/>
  <c r="G702" i="28"/>
  <c r="N710" i="28"/>
  <c r="N713" i="28"/>
  <c r="I694" i="28"/>
  <c r="J690" i="28" s="1"/>
  <c r="H696" i="28"/>
  <c r="N678" i="28"/>
  <c r="N677" i="28"/>
  <c r="N674" i="28"/>
  <c r="N673" i="28"/>
  <c r="M682" i="28"/>
  <c r="G667" i="28"/>
  <c r="G663" i="28"/>
  <c r="G665" i="28"/>
  <c r="G664" i="28"/>
  <c r="N672" i="28"/>
  <c r="N676" i="28"/>
  <c r="I658" i="28"/>
  <c r="J654" i="28" s="1"/>
  <c r="H660" i="28"/>
  <c r="J646" i="28"/>
  <c r="I646" i="28"/>
  <c r="I632" i="28"/>
  <c r="H622" i="28"/>
  <c r="E646" i="28"/>
  <c r="F646" i="28"/>
  <c r="G646" i="28"/>
  <c r="H646" i="28"/>
  <c r="M643" i="28"/>
  <c r="N637" i="28" s="1"/>
  <c r="F632" i="28"/>
  <c r="G628" i="28" s="1"/>
  <c r="G631" i="28"/>
  <c r="H619" i="28"/>
  <c r="H621" i="28"/>
  <c r="I618" i="28"/>
  <c r="I622" i="28"/>
  <c r="J618" i="28" s="1"/>
  <c r="F624" i="28"/>
  <c r="G645" i="28"/>
  <c r="M645" i="28" s="1"/>
  <c r="H618" i="28"/>
  <c r="H620" i="28"/>
  <c r="K16" i="50"/>
  <c r="N715" i="28" l="1"/>
  <c r="G704" i="28"/>
  <c r="N719" i="28"/>
  <c r="G696" i="28"/>
  <c r="J693" i="28"/>
  <c r="J691" i="28"/>
  <c r="J692" i="28"/>
  <c r="N679" i="28"/>
  <c r="G668" i="28"/>
  <c r="N683" i="28"/>
  <c r="G660" i="28"/>
  <c r="J657" i="28"/>
  <c r="J656" i="28"/>
  <c r="J655" i="28"/>
  <c r="N638" i="28"/>
  <c r="N640" i="28"/>
  <c r="N636" i="28"/>
  <c r="N642" i="28"/>
  <c r="N641" i="28"/>
  <c r="M646" i="28"/>
  <c r="G630" i="28"/>
  <c r="G627" i="28"/>
  <c r="G629" i="28"/>
  <c r="N639" i="28"/>
  <c r="H624" i="28"/>
  <c r="N647" i="28" s="1"/>
  <c r="J620" i="28"/>
  <c r="J619" i="28"/>
  <c r="J621" i="28"/>
  <c r="M608" i="28"/>
  <c r="D610" i="28" s="1"/>
  <c r="J607" i="28"/>
  <c r="J609" i="28" s="1"/>
  <c r="I607" i="28"/>
  <c r="I609" i="28" s="1"/>
  <c r="H607" i="28"/>
  <c r="H609" i="28" s="1"/>
  <c r="G607" i="28"/>
  <c r="F607" i="28"/>
  <c r="F609" i="28" s="1"/>
  <c r="E607" i="28"/>
  <c r="E609" i="28" s="1"/>
  <c r="D607" i="28"/>
  <c r="D609" i="28" s="1"/>
  <c r="M606" i="28"/>
  <c r="M605" i="28"/>
  <c r="M604" i="28"/>
  <c r="M603" i="28"/>
  <c r="M602" i="28"/>
  <c r="M601" i="28"/>
  <c r="M600" i="28"/>
  <c r="E596" i="28"/>
  <c r="D596" i="28"/>
  <c r="F595" i="28"/>
  <c r="F594" i="28"/>
  <c r="I594" i="28" s="1"/>
  <c r="F593" i="28"/>
  <c r="F592" i="28"/>
  <c r="I592" i="28" s="1"/>
  <c r="F591" i="28"/>
  <c r="I591" i="28" s="1"/>
  <c r="F587" i="28"/>
  <c r="H587" i="28" s="1"/>
  <c r="G586" i="28"/>
  <c r="F586" i="28"/>
  <c r="F585" i="28"/>
  <c r="I585" i="28" s="1"/>
  <c r="F584" i="28"/>
  <c r="I584" i="28" s="1"/>
  <c r="G583" i="28"/>
  <c r="F583" i="28"/>
  <c r="I583" i="28" s="1"/>
  <c r="F582" i="28"/>
  <c r="J694" i="28" l="1"/>
  <c r="J658" i="28"/>
  <c r="N643" i="28"/>
  <c r="G632" i="28"/>
  <c r="G624" i="28"/>
  <c r="J622" i="28"/>
  <c r="F596" i="28"/>
  <c r="I596" i="28"/>
  <c r="H586" i="28"/>
  <c r="E610" i="28"/>
  <c r="G610" i="28"/>
  <c r="H610" i="28"/>
  <c r="J610" i="28"/>
  <c r="F610" i="28"/>
  <c r="I610" i="28"/>
  <c r="M607" i="28"/>
  <c r="N605" i="28" s="1"/>
  <c r="G593" i="28"/>
  <c r="H583" i="28"/>
  <c r="H585" i="28"/>
  <c r="I582" i="28"/>
  <c r="I586" i="28"/>
  <c r="J584" i="28" s="1"/>
  <c r="G595" i="28"/>
  <c r="G592" i="28"/>
  <c r="F588" i="28"/>
  <c r="G609" i="28"/>
  <c r="M609" i="28" s="1"/>
  <c r="H582" i="28"/>
  <c r="H584" i="28"/>
  <c r="G591" i="28"/>
  <c r="G594" i="28"/>
  <c r="M572" i="28"/>
  <c r="D574" i="28" s="1"/>
  <c r="J571" i="28"/>
  <c r="J573" i="28" s="1"/>
  <c r="I571" i="28"/>
  <c r="I573" i="28" s="1"/>
  <c r="H571" i="28"/>
  <c r="H573" i="28" s="1"/>
  <c r="G571" i="28"/>
  <c r="G573" i="28" s="1"/>
  <c r="F571" i="28"/>
  <c r="F573" i="28" s="1"/>
  <c r="E571" i="28"/>
  <c r="E573" i="28" s="1"/>
  <c r="D571" i="28"/>
  <c r="D573" i="28" s="1"/>
  <c r="M570" i="28"/>
  <c r="M569" i="28"/>
  <c r="M568" i="28"/>
  <c r="M567" i="28"/>
  <c r="M566" i="28"/>
  <c r="M565" i="28"/>
  <c r="M564" i="28"/>
  <c r="E560" i="28"/>
  <c r="D560" i="28"/>
  <c r="F560" i="28" s="1"/>
  <c r="F559" i="28"/>
  <c r="F558" i="28"/>
  <c r="I558" i="28" s="1"/>
  <c r="F557" i="28"/>
  <c r="F556" i="28"/>
  <c r="I556" i="28" s="1"/>
  <c r="F555" i="28"/>
  <c r="I555" i="28" s="1"/>
  <c r="F551" i="28"/>
  <c r="H551" i="28" s="1"/>
  <c r="G550" i="28"/>
  <c r="F550" i="28"/>
  <c r="F549" i="28"/>
  <c r="H549" i="28" s="1"/>
  <c r="F548" i="28"/>
  <c r="I548" i="28" s="1"/>
  <c r="G547" i="28"/>
  <c r="F547" i="28"/>
  <c r="I547" i="28" s="1"/>
  <c r="F546" i="28"/>
  <c r="H546" i="28" s="1"/>
  <c r="N603" i="28" l="1"/>
  <c r="M610" i="28"/>
  <c r="N602" i="28"/>
  <c r="N604" i="28"/>
  <c r="N606" i="28"/>
  <c r="N600" i="28"/>
  <c r="N601" i="28"/>
  <c r="J585" i="28"/>
  <c r="J582" i="28"/>
  <c r="G596" i="28"/>
  <c r="J583" i="28"/>
  <c r="H588" i="28"/>
  <c r="H574" i="28"/>
  <c r="G574" i="28"/>
  <c r="G559" i="28"/>
  <c r="I549" i="28"/>
  <c r="E574" i="28"/>
  <c r="F574" i="28"/>
  <c r="M571" i="28"/>
  <c r="N565" i="28" s="1"/>
  <c r="I560" i="28"/>
  <c r="H550" i="28"/>
  <c r="H547" i="28"/>
  <c r="G558" i="28"/>
  <c r="G555" i="28"/>
  <c r="M573" i="28"/>
  <c r="G557" i="28"/>
  <c r="F552" i="28"/>
  <c r="I574" i="28"/>
  <c r="I546" i="28"/>
  <c r="H548" i="28"/>
  <c r="J574" i="28"/>
  <c r="G556" i="28"/>
  <c r="N607" i="28" l="1"/>
  <c r="N611" i="28"/>
  <c r="G588" i="28"/>
  <c r="J586" i="28"/>
  <c r="M574" i="28"/>
  <c r="N566" i="28"/>
  <c r="N569" i="28"/>
  <c r="N567" i="28"/>
  <c r="N570" i="28"/>
  <c r="N568" i="28"/>
  <c r="N564" i="28"/>
  <c r="H552" i="28"/>
  <c r="N575" i="28" s="1"/>
  <c r="G560" i="28"/>
  <c r="I550" i="28"/>
  <c r="J546" i="28" s="1"/>
  <c r="M535" i="28"/>
  <c r="J537" i="28" s="1"/>
  <c r="J534" i="28"/>
  <c r="J536" i="28" s="1"/>
  <c r="I534" i="28"/>
  <c r="I536" i="28" s="1"/>
  <c r="H534" i="28"/>
  <c r="H536" i="28" s="1"/>
  <c r="G534" i="28"/>
  <c r="G536" i="28" s="1"/>
  <c r="F534" i="28"/>
  <c r="F536" i="28" s="1"/>
  <c r="E534" i="28"/>
  <c r="E536" i="28" s="1"/>
  <c r="D534" i="28"/>
  <c r="M533" i="28"/>
  <c r="M532" i="28"/>
  <c r="M531" i="28"/>
  <c r="M530" i="28"/>
  <c r="M529" i="28"/>
  <c r="M528" i="28"/>
  <c r="M527" i="28"/>
  <c r="E523" i="28"/>
  <c r="D523" i="28"/>
  <c r="F522" i="28"/>
  <c r="F521" i="28"/>
  <c r="I521" i="28" s="1"/>
  <c r="F520" i="28"/>
  <c r="F519" i="28"/>
  <c r="I519" i="28" s="1"/>
  <c r="F518" i="28"/>
  <c r="I518" i="28" s="1"/>
  <c r="F514" i="28"/>
  <c r="H514" i="28" s="1"/>
  <c r="G513" i="28"/>
  <c r="F513" i="28"/>
  <c r="H513" i="28" s="1"/>
  <c r="F512" i="28"/>
  <c r="H512" i="28" s="1"/>
  <c r="F511" i="28"/>
  <c r="I511" i="28" s="1"/>
  <c r="G510" i="28"/>
  <c r="F510" i="28"/>
  <c r="I510" i="28" s="1"/>
  <c r="F509" i="28"/>
  <c r="H509" i="28" s="1"/>
  <c r="N571" i="28" l="1"/>
  <c r="G552" i="28"/>
  <c r="J548" i="28"/>
  <c r="J547" i="28"/>
  <c r="J549" i="28"/>
  <c r="M534" i="28"/>
  <c r="N533" i="28" s="1"/>
  <c r="F523" i="28"/>
  <c r="G522" i="28"/>
  <c r="G520" i="28"/>
  <c r="D536" i="28"/>
  <c r="M536" i="28" s="1"/>
  <c r="I523" i="28"/>
  <c r="H510" i="28"/>
  <c r="G518" i="28"/>
  <c r="G521" i="28"/>
  <c r="E537" i="28"/>
  <c r="I512" i="28"/>
  <c r="G519" i="28"/>
  <c r="F537" i="28"/>
  <c r="D537" i="28"/>
  <c r="G537" i="28"/>
  <c r="H537" i="28"/>
  <c r="I509" i="28"/>
  <c r="H511" i="28"/>
  <c r="I537" i="28"/>
  <c r="F515" i="28"/>
  <c r="M499" i="28"/>
  <c r="D501" i="28" s="1"/>
  <c r="J498" i="28"/>
  <c r="J500" i="28" s="1"/>
  <c r="I498" i="28"/>
  <c r="I500" i="28" s="1"/>
  <c r="H498" i="28"/>
  <c r="H500" i="28" s="1"/>
  <c r="G498" i="28"/>
  <c r="G500" i="28" s="1"/>
  <c r="F498" i="28"/>
  <c r="F500" i="28" s="1"/>
  <c r="E498" i="28"/>
  <c r="E500" i="28" s="1"/>
  <c r="D498" i="28"/>
  <c r="D500" i="28" s="1"/>
  <c r="M497" i="28"/>
  <c r="M496" i="28"/>
  <c r="M495" i="28"/>
  <c r="M494" i="28"/>
  <c r="M493" i="28"/>
  <c r="M492" i="28"/>
  <c r="M491" i="28"/>
  <c r="E487" i="28"/>
  <c r="D487" i="28"/>
  <c r="F486" i="28"/>
  <c r="F485" i="28"/>
  <c r="I485" i="28" s="1"/>
  <c r="F484" i="28"/>
  <c r="F483" i="28"/>
  <c r="I483" i="28" s="1"/>
  <c r="F482" i="28"/>
  <c r="I482" i="28" s="1"/>
  <c r="F478" i="28"/>
  <c r="H478" i="28" s="1"/>
  <c r="G477" i="28"/>
  <c r="F477" i="28"/>
  <c r="F476" i="28"/>
  <c r="I476" i="28" s="1"/>
  <c r="F475" i="28"/>
  <c r="H475" i="28" s="1"/>
  <c r="G474" i="28"/>
  <c r="F474" i="28"/>
  <c r="I474" i="28" s="1"/>
  <c r="F473" i="28"/>
  <c r="J550" i="28" l="1"/>
  <c r="N531" i="28"/>
  <c r="N530" i="28"/>
  <c r="N529" i="28"/>
  <c r="N528" i="28"/>
  <c r="N527" i="28"/>
  <c r="N532" i="28"/>
  <c r="H515" i="28"/>
  <c r="G515" i="28" s="1"/>
  <c r="M537" i="28"/>
  <c r="G523" i="28"/>
  <c r="I513" i="28"/>
  <c r="M500" i="28"/>
  <c r="F501" i="28"/>
  <c r="G501" i="28"/>
  <c r="E501" i="28"/>
  <c r="H501" i="28"/>
  <c r="I487" i="28"/>
  <c r="H477" i="28"/>
  <c r="I501" i="28"/>
  <c r="J501" i="28"/>
  <c r="F487" i="28"/>
  <c r="G484" i="28" s="1"/>
  <c r="H474" i="28"/>
  <c r="H476" i="28"/>
  <c r="I473" i="28"/>
  <c r="I477" i="28" s="1"/>
  <c r="J474" i="28" s="1"/>
  <c r="F479" i="28"/>
  <c r="H473" i="28"/>
  <c r="M498" i="28"/>
  <c r="N496" i="28" s="1"/>
  <c r="I475" i="28"/>
  <c r="G485" i="28"/>
  <c r="M463" i="28"/>
  <c r="J465" i="28" s="1"/>
  <c r="J462" i="28"/>
  <c r="J464" i="28" s="1"/>
  <c r="I462" i="28"/>
  <c r="I464" i="28" s="1"/>
  <c r="H462" i="28"/>
  <c r="H464" i="28" s="1"/>
  <c r="G462" i="28"/>
  <c r="G464" i="28" s="1"/>
  <c r="F462" i="28"/>
  <c r="E462" i="28"/>
  <c r="E464" i="28" s="1"/>
  <c r="D462" i="28"/>
  <c r="D464" i="28" s="1"/>
  <c r="M461" i="28"/>
  <c r="M460" i="28"/>
  <c r="M459" i="28"/>
  <c r="M458" i="28"/>
  <c r="M457" i="28"/>
  <c r="M456" i="28"/>
  <c r="M455" i="28"/>
  <c r="E451" i="28"/>
  <c r="D451" i="28"/>
  <c r="F450" i="28"/>
  <c r="F449" i="28"/>
  <c r="F448" i="28"/>
  <c r="F447" i="28"/>
  <c r="I447" i="28" s="1"/>
  <c r="F446" i="28"/>
  <c r="F442" i="28"/>
  <c r="H442" i="28" s="1"/>
  <c r="G441" i="28"/>
  <c r="F441" i="28"/>
  <c r="F440" i="28"/>
  <c r="I440" i="28" s="1"/>
  <c r="F439" i="28"/>
  <c r="H439" i="28" s="1"/>
  <c r="G438" i="28"/>
  <c r="F438" i="28"/>
  <c r="I438" i="28" s="1"/>
  <c r="F437" i="28"/>
  <c r="N534" i="28" l="1"/>
  <c r="N538" i="28"/>
  <c r="J511" i="28"/>
  <c r="J510" i="28"/>
  <c r="J509" i="28"/>
  <c r="J512" i="28"/>
  <c r="M501" i="28"/>
  <c r="G482" i="28"/>
  <c r="H479" i="28"/>
  <c r="N502" i="28" s="1"/>
  <c r="G486" i="28"/>
  <c r="G483" i="28"/>
  <c r="N495" i="28"/>
  <c r="N491" i="28"/>
  <c r="J476" i="28"/>
  <c r="J475" i="28"/>
  <c r="J473" i="28"/>
  <c r="N494" i="28"/>
  <c r="N493" i="28"/>
  <c r="N497" i="28"/>
  <c r="N492" i="28"/>
  <c r="D465" i="28"/>
  <c r="E465" i="28"/>
  <c r="F465" i="28"/>
  <c r="G465" i="28"/>
  <c r="H465" i="28"/>
  <c r="I465" i="28"/>
  <c r="M462" i="28"/>
  <c r="N455" i="28" s="1"/>
  <c r="F451" i="28"/>
  <c r="G446" i="28" s="1"/>
  <c r="I446" i="28"/>
  <c r="I449" i="28"/>
  <c r="H438" i="28"/>
  <c r="H441" i="28"/>
  <c r="I437" i="28"/>
  <c r="F443" i="28"/>
  <c r="F464" i="28"/>
  <c r="M464" i="28" s="1"/>
  <c r="H437" i="28"/>
  <c r="I439" i="28"/>
  <c r="H440" i="28"/>
  <c r="D426" i="28"/>
  <c r="D428" i="28" s="1"/>
  <c r="E426" i="28"/>
  <c r="F426" i="28"/>
  <c r="F428" i="28" s="1"/>
  <c r="G426" i="28"/>
  <c r="G428" i="28" s="1"/>
  <c r="H426" i="28"/>
  <c r="H428" i="28" s="1"/>
  <c r="I426" i="28"/>
  <c r="I428" i="28" s="1"/>
  <c r="J426" i="28"/>
  <c r="J428" i="28" s="1"/>
  <c r="M427" i="28"/>
  <c r="J429" i="28" s="1"/>
  <c r="M425" i="28"/>
  <c r="M424" i="28"/>
  <c r="M423" i="28"/>
  <c r="M422" i="28"/>
  <c r="M421" i="28"/>
  <c r="M420" i="28"/>
  <c r="M419" i="28"/>
  <c r="E415" i="28"/>
  <c r="D415" i="28"/>
  <c r="F414" i="28"/>
  <c r="F413" i="28"/>
  <c r="I413" i="28" s="1"/>
  <c r="F412" i="28"/>
  <c r="F411" i="28"/>
  <c r="I411" i="28" s="1"/>
  <c r="I410" i="28"/>
  <c r="F410" i="28"/>
  <c r="F406" i="28"/>
  <c r="H406" i="28" s="1"/>
  <c r="G405" i="28"/>
  <c r="F405" i="28"/>
  <c r="F404" i="28"/>
  <c r="I404" i="28" s="1"/>
  <c r="F403" i="28"/>
  <c r="I403" i="28" s="1"/>
  <c r="G402" i="28"/>
  <c r="F402" i="28"/>
  <c r="I402" i="28" s="1"/>
  <c r="F401" i="28"/>
  <c r="J513" i="28" l="1"/>
  <c r="G487" i="28"/>
  <c r="J477" i="28"/>
  <c r="G479" i="28"/>
  <c r="N498" i="28"/>
  <c r="N460" i="28"/>
  <c r="N458" i="28"/>
  <c r="N456" i="28"/>
  <c r="N461" i="28"/>
  <c r="N459" i="28"/>
  <c r="N457" i="28"/>
  <c r="G449" i="28"/>
  <c r="G447" i="28"/>
  <c r="G448" i="28"/>
  <c r="G450" i="28"/>
  <c r="M465" i="28"/>
  <c r="I451" i="28"/>
  <c r="H443" i="28"/>
  <c r="G443" i="28" s="1"/>
  <c r="I441" i="28"/>
  <c r="J439" i="28" s="1"/>
  <c r="N466" i="28"/>
  <c r="F415" i="28"/>
  <c r="G412" i="28" s="1"/>
  <c r="I415" i="28"/>
  <c r="M426" i="28"/>
  <c r="N424" i="28" s="1"/>
  <c r="H405" i="28"/>
  <c r="I401" i="28"/>
  <c r="H402" i="28"/>
  <c r="I405" i="28"/>
  <c r="J402" i="28" s="1"/>
  <c r="D429" i="28"/>
  <c r="H404" i="28"/>
  <c r="E428" i="28"/>
  <c r="M428" i="28" s="1"/>
  <c r="E429" i="28"/>
  <c r="F429" i="28"/>
  <c r="F407" i="28"/>
  <c r="I429" i="28"/>
  <c r="G429" i="28"/>
  <c r="H401" i="28"/>
  <c r="H429" i="28"/>
  <c r="H403" i="28"/>
  <c r="P394" i="50"/>
  <c r="G392" i="28"/>
  <c r="M391" i="28"/>
  <c r="E393" i="28" s="1"/>
  <c r="J390" i="28"/>
  <c r="J392" i="28" s="1"/>
  <c r="I390" i="28"/>
  <c r="I392" i="28" s="1"/>
  <c r="H390" i="28"/>
  <c r="G390" i="28"/>
  <c r="F390" i="28"/>
  <c r="F392" i="28" s="1"/>
  <c r="E390" i="28"/>
  <c r="E392" i="28" s="1"/>
  <c r="D390" i="28"/>
  <c r="D392" i="28" s="1"/>
  <c r="M389" i="28"/>
  <c r="M388" i="28"/>
  <c r="M387" i="28"/>
  <c r="M386" i="28"/>
  <c r="M385" i="28"/>
  <c r="M384" i="28"/>
  <c r="M383" i="28"/>
  <c r="E379" i="28"/>
  <c r="D379" i="28"/>
  <c r="F378" i="28"/>
  <c r="F377" i="28"/>
  <c r="I377" i="28" s="1"/>
  <c r="F376" i="28"/>
  <c r="F375" i="28"/>
  <c r="I375" i="28" s="1"/>
  <c r="F374" i="28"/>
  <c r="I374" i="28" s="1"/>
  <c r="F370" i="28"/>
  <c r="H370" i="28" s="1"/>
  <c r="G369" i="28"/>
  <c r="F369" i="28"/>
  <c r="F368" i="28"/>
  <c r="H368" i="28" s="1"/>
  <c r="F367" i="28"/>
  <c r="I367" i="28" s="1"/>
  <c r="G366" i="28"/>
  <c r="F366" i="28"/>
  <c r="I366" i="28" s="1"/>
  <c r="F365" i="28"/>
  <c r="N462" i="28" l="1"/>
  <c r="G451" i="28"/>
  <c r="J440" i="28"/>
  <c r="J438" i="28"/>
  <c r="J437" i="28"/>
  <c r="G411" i="28"/>
  <c r="G410" i="28"/>
  <c r="G415" i="28" s="1"/>
  <c r="G413" i="28"/>
  <c r="G414" i="28"/>
  <c r="N422" i="28"/>
  <c r="N419" i="28"/>
  <c r="N423" i="28"/>
  <c r="N420" i="28"/>
  <c r="N425" i="28"/>
  <c r="N421" i="28"/>
  <c r="J403" i="28"/>
  <c r="M429" i="28"/>
  <c r="J401" i="28"/>
  <c r="H407" i="28"/>
  <c r="J404" i="28"/>
  <c r="I393" i="28"/>
  <c r="F379" i="28"/>
  <c r="G378" i="28" s="1"/>
  <c r="F393" i="28"/>
  <c r="G393" i="28"/>
  <c r="J393" i="28"/>
  <c r="H393" i="28"/>
  <c r="M390" i="28"/>
  <c r="N384" i="28" s="1"/>
  <c r="I379" i="28"/>
  <c r="H366" i="28"/>
  <c r="I368" i="28"/>
  <c r="I365" i="28"/>
  <c r="H369" i="28"/>
  <c r="I369" i="28"/>
  <c r="J365" i="28" s="1"/>
  <c r="F371" i="28"/>
  <c r="H365" i="28"/>
  <c r="H392" i="28"/>
  <c r="M392" i="28" s="1"/>
  <c r="H367" i="28"/>
  <c r="D393" i="28"/>
  <c r="D412" i="50"/>
  <c r="D413" i="50"/>
  <c r="D414" i="50"/>
  <c r="D415" i="50"/>
  <c r="D416" i="50"/>
  <c r="E416" i="50" s="1"/>
  <c r="D417" i="50"/>
  <c r="D418" i="50"/>
  <c r="D419" i="50"/>
  <c r="E419" i="50" s="1"/>
  <c r="D411" i="50"/>
  <c r="P401" i="50"/>
  <c r="J401" i="50"/>
  <c r="E415" i="50" l="1"/>
  <c r="E414" i="50"/>
  <c r="E412" i="50"/>
  <c r="F412" i="50" s="1"/>
  <c r="E417" i="50"/>
  <c r="E413" i="50"/>
  <c r="E418" i="50"/>
  <c r="J441" i="28"/>
  <c r="N426" i="28"/>
  <c r="J405" i="28"/>
  <c r="G407" i="28"/>
  <c r="N430" i="28"/>
  <c r="N383" i="28"/>
  <c r="N389" i="28"/>
  <c r="N388" i="28"/>
  <c r="N387" i="28"/>
  <c r="N386" i="28"/>
  <c r="M393" i="28"/>
  <c r="G376" i="28"/>
  <c r="G377" i="28"/>
  <c r="G374" i="28"/>
  <c r="G375" i="28"/>
  <c r="N385" i="28"/>
  <c r="H371" i="28"/>
  <c r="J367" i="28"/>
  <c r="J368" i="28"/>
  <c r="J366" i="28"/>
  <c r="J369" i="28" s="1"/>
  <c r="G332" i="50"/>
  <c r="G329" i="50"/>
  <c r="E329" i="50"/>
  <c r="E330" i="50"/>
  <c r="E331" i="50"/>
  <c r="E332" i="50"/>
  <c r="E333" i="50"/>
  <c r="E328" i="50"/>
  <c r="G6" i="50"/>
  <c r="N390" i="28" l="1"/>
  <c r="G379" i="28"/>
  <c r="N394" i="28"/>
  <c r="G371" i="28"/>
  <c r="M355" i="28"/>
  <c r="J357" i="28" s="1"/>
  <c r="J354" i="28"/>
  <c r="J356" i="28" s="1"/>
  <c r="I354" i="28"/>
  <c r="I356" i="28" s="1"/>
  <c r="H354" i="28"/>
  <c r="H356" i="28" s="1"/>
  <c r="G354" i="28"/>
  <c r="G356" i="28" s="1"/>
  <c r="F354" i="28"/>
  <c r="F356" i="28" s="1"/>
  <c r="E354" i="28"/>
  <c r="E356" i="28" s="1"/>
  <c r="D354" i="28"/>
  <c r="D356" i="28" s="1"/>
  <c r="M353" i="28"/>
  <c r="M352" i="28"/>
  <c r="M351" i="28"/>
  <c r="M350" i="28"/>
  <c r="M349" i="28"/>
  <c r="M348" i="28"/>
  <c r="M347" i="28"/>
  <c r="E343" i="28"/>
  <c r="D343" i="28"/>
  <c r="F342" i="28"/>
  <c r="F341" i="28"/>
  <c r="I341" i="28" s="1"/>
  <c r="F340" i="28"/>
  <c r="F339" i="28"/>
  <c r="I339" i="28" s="1"/>
  <c r="F338" i="28"/>
  <c r="I338" i="28" s="1"/>
  <c r="F334" i="28"/>
  <c r="H334" i="28" s="1"/>
  <c r="G333" i="28"/>
  <c r="F333" i="28"/>
  <c r="H333" i="28" s="1"/>
  <c r="F332" i="28"/>
  <c r="I332" i="28" s="1"/>
  <c r="F331" i="28"/>
  <c r="I331" i="28" s="1"/>
  <c r="G330" i="28"/>
  <c r="F330" i="28"/>
  <c r="I330" i="28" s="1"/>
  <c r="F329" i="28"/>
  <c r="H329" i="28" s="1"/>
  <c r="F318" i="28"/>
  <c r="E34" i="22"/>
  <c r="F33" i="22"/>
  <c r="E33" i="22"/>
  <c r="D33" i="22"/>
  <c r="C57" i="22"/>
  <c r="I57" i="22"/>
  <c r="I46" i="22"/>
  <c r="I47" i="22"/>
  <c r="I48" i="22"/>
  <c r="I49" i="22"/>
  <c r="I50" i="22"/>
  <c r="I51" i="22"/>
  <c r="I52" i="22"/>
  <c r="I53" i="22"/>
  <c r="I54" i="22"/>
  <c r="I55" i="22"/>
  <c r="I45" i="22"/>
  <c r="I56" i="22"/>
  <c r="D45" i="22"/>
  <c r="F28" i="22"/>
  <c r="F26" i="22"/>
  <c r="F25" i="22"/>
  <c r="G57" i="22"/>
  <c r="D57" i="22"/>
  <c r="E57" i="22"/>
  <c r="F57" i="22"/>
  <c r="F27" i="22" s="1"/>
  <c r="F343" i="28" l="1"/>
  <c r="G342" i="28" s="1"/>
  <c r="M354" i="28"/>
  <c r="N350" i="28" s="1"/>
  <c r="I343" i="28"/>
  <c r="H330" i="28"/>
  <c r="M356" i="28"/>
  <c r="E357" i="28"/>
  <c r="F357" i="28"/>
  <c r="G357" i="28"/>
  <c r="H357" i="28"/>
  <c r="I329" i="28"/>
  <c r="H331" i="28"/>
  <c r="I357" i="28"/>
  <c r="D357" i="28"/>
  <c r="H332" i="28"/>
  <c r="F335" i="28"/>
  <c r="M319" i="28"/>
  <c r="I321" i="28" s="1"/>
  <c r="J318" i="28"/>
  <c r="J320" i="28" s="1"/>
  <c r="I318" i="28"/>
  <c r="I320" i="28" s="1"/>
  <c r="H318" i="28"/>
  <c r="H320" i="28" s="1"/>
  <c r="G318" i="28"/>
  <c r="G320" i="28" s="1"/>
  <c r="F320" i="28"/>
  <c r="E318" i="28"/>
  <c r="E320" i="28" s="1"/>
  <c r="D318" i="28"/>
  <c r="M317" i="28"/>
  <c r="M316" i="28"/>
  <c r="M315" i="28"/>
  <c r="M314" i="28"/>
  <c r="M313" i="28"/>
  <c r="M312" i="28"/>
  <c r="M311" i="28"/>
  <c r="E307" i="28"/>
  <c r="D307" i="28"/>
  <c r="F306" i="28"/>
  <c r="F305" i="28"/>
  <c r="I305" i="28" s="1"/>
  <c r="F304" i="28"/>
  <c r="F303" i="28"/>
  <c r="I303" i="28" s="1"/>
  <c r="F302" i="28"/>
  <c r="I302" i="28" s="1"/>
  <c r="F298" i="28"/>
  <c r="H298" i="28" s="1"/>
  <c r="G297" i="28"/>
  <c r="F297" i="28"/>
  <c r="H297" i="28" s="1"/>
  <c r="F296" i="28"/>
  <c r="H296" i="28" s="1"/>
  <c r="F295" i="28"/>
  <c r="H295" i="28" s="1"/>
  <c r="G294" i="28"/>
  <c r="F294" i="28"/>
  <c r="I294" i="28" s="1"/>
  <c r="F293" i="28"/>
  <c r="G339" i="28" l="1"/>
  <c r="G338" i="28"/>
  <c r="G341" i="28"/>
  <c r="G340" i="28"/>
  <c r="N348" i="28"/>
  <c r="N347" i="28"/>
  <c r="N352" i="28"/>
  <c r="N351" i="28"/>
  <c r="M357" i="28"/>
  <c r="N349" i="28"/>
  <c r="N353" i="28"/>
  <c r="H335" i="28"/>
  <c r="G335" i="28" s="1"/>
  <c r="I333" i="28"/>
  <c r="I307" i="28"/>
  <c r="F307" i="28"/>
  <c r="G305" i="28" s="1"/>
  <c r="J321" i="28"/>
  <c r="M318" i="28"/>
  <c r="N317" i="28" s="1"/>
  <c r="I293" i="28"/>
  <c r="I295" i="28"/>
  <c r="H294" i="28"/>
  <c r="F321" i="28"/>
  <c r="D321" i="28"/>
  <c r="E321" i="28"/>
  <c r="I296" i="28"/>
  <c r="D320" i="28"/>
  <c r="M320" i="28" s="1"/>
  <c r="F299" i="28"/>
  <c r="G321" i="28"/>
  <c r="H293" i="28"/>
  <c r="H321" i="28"/>
  <c r="G9" i="50"/>
  <c r="F284" i="28"/>
  <c r="M283" i="28"/>
  <c r="D285" i="28" s="1"/>
  <c r="J282" i="28"/>
  <c r="J284" i="28" s="1"/>
  <c r="I282" i="28"/>
  <c r="I284" i="28" s="1"/>
  <c r="H282" i="28"/>
  <c r="H284" i="28" s="1"/>
  <c r="G282" i="28"/>
  <c r="G284" i="28" s="1"/>
  <c r="F282" i="28"/>
  <c r="E282" i="28"/>
  <c r="E284" i="28" s="1"/>
  <c r="D282" i="28"/>
  <c r="D284" i="28" s="1"/>
  <c r="M281" i="28"/>
  <c r="M280" i="28"/>
  <c r="M279" i="28"/>
  <c r="M278" i="28"/>
  <c r="M277" i="28"/>
  <c r="M276" i="28"/>
  <c r="M275" i="28"/>
  <c r="E271" i="28"/>
  <c r="D271" i="28"/>
  <c r="F270" i="28"/>
  <c r="F269" i="28"/>
  <c r="I269" i="28" s="1"/>
  <c r="F268" i="28"/>
  <c r="F267" i="28"/>
  <c r="I267" i="28" s="1"/>
  <c r="F266" i="28"/>
  <c r="I266" i="28" s="1"/>
  <c r="F262" i="28"/>
  <c r="H262" i="28" s="1"/>
  <c r="G261" i="28"/>
  <c r="F261" i="28"/>
  <c r="F260" i="28"/>
  <c r="H260" i="28" s="1"/>
  <c r="F259" i="28"/>
  <c r="I259" i="28" s="1"/>
  <c r="G258" i="28"/>
  <c r="F258" i="28"/>
  <c r="H258" i="28" s="1"/>
  <c r="F257" i="28"/>
  <c r="G222" i="28"/>
  <c r="G225" i="28"/>
  <c r="M247" i="28"/>
  <c r="D249" i="28" s="1"/>
  <c r="J246" i="28"/>
  <c r="J248" i="28" s="1"/>
  <c r="I246" i="28"/>
  <c r="I248" i="28" s="1"/>
  <c r="H246" i="28"/>
  <c r="H248" i="28" s="1"/>
  <c r="G246" i="28"/>
  <c r="G248" i="28" s="1"/>
  <c r="F246" i="28"/>
  <c r="F248" i="28" s="1"/>
  <c r="E246" i="28"/>
  <c r="E248" i="28" s="1"/>
  <c r="D246" i="28"/>
  <c r="D248" i="28" s="1"/>
  <c r="M245" i="28"/>
  <c r="M244" i="28"/>
  <c r="M243" i="28"/>
  <c r="M242" i="28"/>
  <c r="M241" i="28"/>
  <c r="M240" i="28"/>
  <c r="M239" i="28"/>
  <c r="E235" i="28"/>
  <c r="D235" i="28"/>
  <c r="F234" i="28"/>
  <c r="F233" i="28"/>
  <c r="I233" i="28" s="1"/>
  <c r="F232" i="28"/>
  <c r="F231" i="28"/>
  <c r="I231" i="28" s="1"/>
  <c r="F230" i="28"/>
  <c r="I230" i="28" s="1"/>
  <c r="F226" i="28"/>
  <c r="F225" i="28"/>
  <c r="H225" i="28" s="1"/>
  <c r="F224" i="28"/>
  <c r="I224" i="28" s="1"/>
  <c r="F223" i="28"/>
  <c r="I223" i="28" s="1"/>
  <c r="F222" i="28"/>
  <c r="H222" i="28" s="1"/>
  <c r="F221" i="28"/>
  <c r="H221" i="28" s="1"/>
  <c r="N354" i="28" l="1"/>
  <c r="G343" i="28"/>
  <c r="N358" i="28"/>
  <c r="J332" i="28"/>
  <c r="J331" i="28"/>
  <c r="J330" i="28"/>
  <c r="J329" i="28"/>
  <c r="N313" i="28"/>
  <c r="N311" i="28"/>
  <c r="G304" i="28"/>
  <c r="G303" i="28"/>
  <c r="G306" i="28"/>
  <c r="G302" i="28"/>
  <c r="H299" i="28"/>
  <c r="G299" i="28" s="1"/>
  <c r="N315" i="28"/>
  <c r="N316" i="28"/>
  <c r="N312" i="28"/>
  <c r="N314" i="28"/>
  <c r="I297" i="28"/>
  <c r="J295" i="28" s="1"/>
  <c r="M321" i="28"/>
  <c r="G285" i="28"/>
  <c r="H285" i="28"/>
  <c r="I285" i="28"/>
  <c r="F271" i="28"/>
  <c r="I271" i="28"/>
  <c r="I257" i="28"/>
  <c r="E285" i="28"/>
  <c r="F285" i="28"/>
  <c r="G270" i="28"/>
  <c r="I260" i="28"/>
  <c r="H261" i="28"/>
  <c r="I258" i="28"/>
  <c r="G268" i="28"/>
  <c r="M284" i="28"/>
  <c r="G267" i="28"/>
  <c r="F263" i="28"/>
  <c r="H257" i="28"/>
  <c r="M282" i="28"/>
  <c r="N276" i="28" s="1"/>
  <c r="J285" i="28"/>
  <c r="H259" i="28"/>
  <c r="G269" i="28"/>
  <c r="G266" i="28"/>
  <c r="G249" i="28"/>
  <c r="H249" i="28"/>
  <c r="E249" i="28"/>
  <c r="F249" i="28"/>
  <c r="I249" i="28"/>
  <c r="I235" i="28"/>
  <c r="J249" i="28"/>
  <c r="M248" i="28"/>
  <c r="F235" i="28"/>
  <c r="G231" i="28" s="1"/>
  <c r="H223" i="28"/>
  <c r="I221" i="28"/>
  <c r="H226" i="28"/>
  <c r="F227" i="28"/>
  <c r="M246" i="28"/>
  <c r="H224" i="28"/>
  <c r="I222" i="28"/>
  <c r="M211" i="28"/>
  <c r="I213" i="28" s="1"/>
  <c r="J210" i="28"/>
  <c r="J212" i="28" s="1"/>
  <c r="I210" i="28"/>
  <c r="I212" i="28" s="1"/>
  <c r="H210" i="28"/>
  <c r="H212" i="28" s="1"/>
  <c r="G210" i="28"/>
  <c r="G212" i="28" s="1"/>
  <c r="F210" i="28"/>
  <c r="F212" i="28" s="1"/>
  <c r="E210" i="28"/>
  <c r="E212" i="28" s="1"/>
  <c r="D210" i="28"/>
  <c r="M209" i="28"/>
  <c r="M208" i="28"/>
  <c r="M207" i="28"/>
  <c r="M206" i="28"/>
  <c r="M205" i="28"/>
  <c r="M204" i="28"/>
  <c r="M203" i="28"/>
  <c r="E199" i="28"/>
  <c r="D199" i="28"/>
  <c r="F198" i="28"/>
  <c r="F197" i="28"/>
  <c r="F196" i="28"/>
  <c r="F195" i="28"/>
  <c r="I195" i="28" s="1"/>
  <c r="F194" i="28"/>
  <c r="I194" i="28" s="1"/>
  <c r="F190" i="28"/>
  <c r="H190" i="28" s="1"/>
  <c r="F189" i="28"/>
  <c r="H189" i="28" s="1"/>
  <c r="F188" i="28"/>
  <c r="I188" i="28" s="1"/>
  <c r="F187" i="28"/>
  <c r="I187" i="28" s="1"/>
  <c r="F186" i="28"/>
  <c r="F185" i="28"/>
  <c r="J333" i="28" l="1"/>
  <c r="N318" i="28"/>
  <c r="G307" i="28"/>
  <c r="N322" i="28"/>
  <c r="J296" i="28"/>
  <c r="J293" i="28"/>
  <c r="J294" i="28"/>
  <c r="I261" i="28"/>
  <c r="J257" i="28" s="1"/>
  <c r="M285" i="28"/>
  <c r="H263" i="28"/>
  <c r="N286" i="28" s="1"/>
  <c r="N279" i="28"/>
  <c r="N275" i="28"/>
  <c r="N281" i="28"/>
  <c r="G271" i="28"/>
  <c r="N277" i="28"/>
  <c r="N278" i="28"/>
  <c r="N280" i="28"/>
  <c r="M249" i="28"/>
  <c r="I225" i="28"/>
  <c r="J221" i="28" s="1"/>
  <c r="G234" i="28"/>
  <c r="G233" i="28"/>
  <c r="G232" i="28"/>
  <c r="G230" i="28"/>
  <c r="H227" i="28"/>
  <c r="N250" i="28" s="1"/>
  <c r="N243" i="28"/>
  <c r="N239" i="28"/>
  <c r="N244" i="28"/>
  <c r="N241" i="28"/>
  <c r="N240" i="28"/>
  <c r="N245" i="28"/>
  <c r="N242" i="28"/>
  <c r="F199" i="28"/>
  <c r="G197" i="28" s="1"/>
  <c r="I185" i="28"/>
  <c r="J213" i="28"/>
  <c r="M210" i="28"/>
  <c r="N207" i="28" s="1"/>
  <c r="F191" i="28"/>
  <c r="H187" i="28"/>
  <c r="H185" i="28"/>
  <c r="E213" i="28"/>
  <c r="H186" i="28"/>
  <c r="H188" i="28"/>
  <c r="F213" i="28"/>
  <c r="I197" i="28"/>
  <c r="I199" i="28" s="1"/>
  <c r="D212" i="28"/>
  <c r="M212" i="28" s="1"/>
  <c r="D213" i="28"/>
  <c r="I186" i="28"/>
  <c r="G213" i="28"/>
  <c r="H213" i="28"/>
  <c r="M175" i="28"/>
  <c r="J177" i="28" s="1"/>
  <c r="J174" i="28"/>
  <c r="J176" i="28" s="1"/>
  <c r="I174" i="28"/>
  <c r="I176" i="28" s="1"/>
  <c r="H174" i="28"/>
  <c r="H176" i="28" s="1"/>
  <c r="G174" i="28"/>
  <c r="G176" i="28" s="1"/>
  <c r="F174" i="28"/>
  <c r="F176" i="28" s="1"/>
  <c r="E174" i="28"/>
  <c r="E176" i="28" s="1"/>
  <c r="D174" i="28"/>
  <c r="D176" i="28" s="1"/>
  <c r="M173" i="28"/>
  <c r="M172" i="28"/>
  <c r="M171" i="28"/>
  <c r="M170" i="28"/>
  <c r="M169" i="28"/>
  <c r="M168" i="28"/>
  <c r="M167" i="28"/>
  <c r="E163" i="28"/>
  <c r="D163" i="28"/>
  <c r="F162" i="28"/>
  <c r="F161" i="28"/>
  <c r="I161" i="28" s="1"/>
  <c r="F160" i="28"/>
  <c r="F159" i="28"/>
  <c r="F158" i="28"/>
  <c r="I158" i="28" s="1"/>
  <c r="F154" i="28"/>
  <c r="H154" i="28" s="1"/>
  <c r="F153" i="28"/>
  <c r="H153" i="28" s="1"/>
  <c r="F152" i="28"/>
  <c r="I152" i="28" s="1"/>
  <c r="F151" i="28"/>
  <c r="I151" i="28" s="1"/>
  <c r="F150" i="28"/>
  <c r="H150" i="28" s="1"/>
  <c r="F149" i="28"/>
  <c r="M139" i="28"/>
  <c r="D141" i="28" s="1"/>
  <c r="J138" i="28"/>
  <c r="J140" i="28" s="1"/>
  <c r="I138" i="28"/>
  <c r="I140" i="28" s="1"/>
  <c r="H138" i="28"/>
  <c r="H140" i="28" s="1"/>
  <c r="G138" i="28"/>
  <c r="F138" i="28"/>
  <c r="F140" i="28" s="1"/>
  <c r="E138" i="28"/>
  <c r="E140" i="28" s="1"/>
  <c r="D138" i="28"/>
  <c r="D140" i="28" s="1"/>
  <c r="M137" i="28"/>
  <c r="M136" i="28"/>
  <c r="M135" i="28"/>
  <c r="M134" i="28"/>
  <c r="M133" i="28"/>
  <c r="M132" i="28"/>
  <c r="M131" i="28"/>
  <c r="E127" i="28"/>
  <c r="D127" i="28"/>
  <c r="F126" i="28"/>
  <c r="F125" i="28"/>
  <c r="I125" i="28" s="1"/>
  <c r="F124" i="28"/>
  <c r="F123" i="28"/>
  <c r="I123" i="28" s="1"/>
  <c r="F122" i="28"/>
  <c r="I122" i="28" s="1"/>
  <c r="F118" i="28"/>
  <c r="H118" i="28" s="1"/>
  <c r="F117" i="28"/>
  <c r="H117" i="28" s="1"/>
  <c r="F116" i="28"/>
  <c r="I116" i="28" s="1"/>
  <c r="F115" i="28"/>
  <c r="I115" i="28" s="1"/>
  <c r="F114" i="28"/>
  <c r="H114" i="28" s="1"/>
  <c r="F113" i="28"/>
  <c r="M101" i="28"/>
  <c r="M100" i="28"/>
  <c r="M99" i="28"/>
  <c r="M98" i="28"/>
  <c r="M97" i="28"/>
  <c r="M96" i="28"/>
  <c r="M95" i="28"/>
  <c r="M65" i="28"/>
  <c r="M64" i="28"/>
  <c r="M63" i="28"/>
  <c r="M62" i="28"/>
  <c r="M61" i="28"/>
  <c r="M60" i="28"/>
  <c r="M59" i="28"/>
  <c r="M28" i="28"/>
  <c r="M25" i="28"/>
  <c r="M26" i="28"/>
  <c r="J260" i="28" l="1"/>
  <c r="J259" i="28"/>
  <c r="J297" i="28"/>
  <c r="J258" i="28"/>
  <c r="J222" i="28"/>
  <c r="G235" i="28"/>
  <c r="G263" i="28"/>
  <c r="N282" i="28"/>
  <c r="J223" i="28"/>
  <c r="J224" i="28"/>
  <c r="G227" i="28"/>
  <c r="N246" i="28"/>
  <c r="G195" i="28"/>
  <c r="G194" i="28"/>
  <c r="G198" i="28"/>
  <c r="G196" i="28"/>
  <c r="N209" i="28"/>
  <c r="N206" i="28"/>
  <c r="N208" i="28"/>
  <c r="N203" i="28"/>
  <c r="N204" i="28"/>
  <c r="N205" i="28"/>
  <c r="H191" i="28"/>
  <c r="G191" i="28" s="1"/>
  <c r="M213" i="28"/>
  <c r="I189" i="28"/>
  <c r="I177" i="28"/>
  <c r="E177" i="28"/>
  <c r="D177" i="28"/>
  <c r="F177" i="28"/>
  <c r="G177" i="28"/>
  <c r="H177" i="28"/>
  <c r="M176" i="28"/>
  <c r="F163" i="28"/>
  <c r="G158" i="28" s="1"/>
  <c r="I149" i="28"/>
  <c r="H152" i="28"/>
  <c r="I150" i="28"/>
  <c r="F155" i="28"/>
  <c r="I159" i="28"/>
  <c r="I163" i="28" s="1"/>
  <c r="M174" i="28"/>
  <c r="N170" i="28" s="1"/>
  <c r="H149" i="28"/>
  <c r="H151" i="28"/>
  <c r="H141" i="28"/>
  <c r="I141" i="28"/>
  <c r="I127" i="28"/>
  <c r="F127" i="28"/>
  <c r="G124" i="28" s="1"/>
  <c r="F141" i="28"/>
  <c r="E141" i="28"/>
  <c r="G141" i="28"/>
  <c r="M138" i="28"/>
  <c r="N137" i="28" s="1"/>
  <c r="I113" i="28"/>
  <c r="H116" i="28"/>
  <c r="G123" i="28"/>
  <c r="F119" i="28"/>
  <c r="I114" i="28"/>
  <c r="H115" i="28"/>
  <c r="J141" i="28"/>
  <c r="G140" i="28"/>
  <c r="M140" i="28" s="1"/>
  <c r="H113" i="28"/>
  <c r="G122" i="28"/>
  <c r="G125" i="28"/>
  <c r="I104" i="28"/>
  <c r="M103" i="28"/>
  <c r="J105" i="28" s="1"/>
  <c r="J102" i="28"/>
  <c r="J104" i="28" s="1"/>
  <c r="I102" i="28"/>
  <c r="H102" i="28"/>
  <c r="H104" i="28" s="1"/>
  <c r="G102" i="28"/>
  <c r="G104" i="28" s="1"/>
  <c r="F102" i="28"/>
  <c r="F104" i="28" s="1"/>
  <c r="E102" i="28"/>
  <c r="D102" i="28"/>
  <c r="E91" i="28"/>
  <c r="D91" i="28"/>
  <c r="F90" i="28"/>
  <c r="F89" i="28"/>
  <c r="I89" i="28" s="1"/>
  <c r="F88" i="28"/>
  <c r="F87" i="28"/>
  <c r="I87" i="28" s="1"/>
  <c r="F86" i="28"/>
  <c r="I86" i="28" s="1"/>
  <c r="F82" i="28"/>
  <c r="F81" i="28"/>
  <c r="H81" i="28" s="1"/>
  <c r="F80" i="28"/>
  <c r="I80" i="28" s="1"/>
  <c r="F79" i="28"/>
  <c r="H79" i="28" s="1"/>
  <c r="F78" i="28"/>
  <c r="F77" i="28"/>
  <c r="H77" i="28" s="1"/>
  <c r="J261" i="28" l="1"/>
  <c r="D104" i="28"/>
  <c r="M102" i="28"/>
  <c r="G126" i="28"/>
  <c r="G127" i="28" s="1"/>
  <c r="J225" i="28"/>
  <c r="G199" i="28"/>
  <c r="N210" i="28"/>
  <c r="N214" i="28"/>
  <c r="J188" i="28"/>
  <c r="J187" i="28"/>
  <c r="J185" i="28"/>
  <c r="J186" i="28"/>
  <c r="M177" i="28"/>
  <c r="G162" i="28"/>
  <c r="G160" i="28"/>
  <c r="G161" i="28"/>
  <c r="G159" i="28"/>
  <c r="H155" i="28"/>
  <c r="G155" i="28" s="1"/>
  <c r="N169" i="28"/>
  <c r="N168" i="28"/>
  <c r="N171" i="28"/>
  <c r="N167" i="28"/>
  <c r="N173" i="28"/>
  <c r="I153" i="28"/>
  <c r="J150" i="28" s="1"/>
  <c r="N172" i="28"/>
  <c r="N135" i="28"/>
  <c r="N131" i="28"/>
  <c r="M141" i="28"/>
  <c r="N136" i="28"/>
  <c r="N133" i="28"/>
  <c r="N132" i="28"/>
  <c r="N134" i="28"/>
  <c r="I117" i="28"/>
  <c r="H119" i="28"/>
  <c r="I91" i="28"/>
  <c r="F91" i="28"/>
  <c r="G88" i="28" s="1"/>
  <c r="I77" i="28"/>
  <c r="I79" i="28"/>
  <c r="F83" i="28"/>
  <c r="H78" i="28"/>
  <c r="H80" i="28"/>
  <c r="D105" i="28"/>
  <c r="E105" i="28"/>
  <c r="F105" i="28"/>
  <c r="G105" i="28"/>
  <c r="H82" i="28"/>
  <c r="I78" i="28"/>
  <c r="E104" i="28"/>
  <c r="M104" i="28" s="1"/>
  <c r="H105" i="28"/>
  <c r="I105" i="28"/>
  <c r="N99" i="28" l="1"/>
  <c r="N100" i="28"/>
  <c r="N95" i="28"/>
  <c r="N101" i="28"/>
  <c r="N97" i="28"/>
  <c r="N98" i="28"/>
  <c r="N96" i="28"/>
  <c r="J189" i="28"/>
  <c r="N174" i="28"/>
  <c r="G163" i="28"/>
  <c r="N178" i="28"/>
  <c r="J149" i="28"/>
  <c r="J152" i="28"/>
  <c r="J151" i="28"/>
  <c r="N138" i="28"/>
  <c r="N142" i="28"/>
  <c r="G119" i="28"/>
  <c r="J116" i="28"/>
  <c r="J113" i="28"/>
  <c r="J115" i="28"/>
  <c r="J114" i="28"/>
  <c r="G90" i="28"/>
  <c r="G86" i="28"/>
  <c r="G89" i="28"/>
  <c r="G87" i="28"/>
  <c r="H83" i="28"/>
  <c r="G83" i="28" s="1"/>
  <c r="M105" i="28"/>
  <c r="I81" i="28"/>
  <c r="J78" i="28" s="1"/>
  <c r="M67" i="28"/>
  <c r="D69" i="28" s="1"/>
  <c r="J66" i="28"/>
  <c r="J68" i="28" s="1"/>
  <c r="I66" i="28"/>
  <c r="I68" i="28" s="1"/>
  <c r="H66" i="28"/>
  <c r="H68" i="28" s="1"/>
  <c r="G66" i="28"/>
  <c r="F66" i="28"/>
  <c r="F68" i="28" s="1"/>
  <c r="E66" i="28"/>
  <c r="E68" i="28" s="1"/>
  <c r="D66" i="28"/>
  <c r="D68" i="28" s="1"/>
  <c r="E55" i="28"/>
  <c r="D55" i="28"/>
  <c r="F54" i="28"/>
  <c r="F53" i="28"/>
  <c r="I53" i="28" s="1"/>
  <c r="F52" i="28"/>
  <c r="F51" i="28"/>
  <c r="I51" i="28" s="1"/>
  <c r="F50" i="28"/>
  <c r="I50" i="28" s="1"/>
  <c r="F46" i="28"/>
  <c r="H46" i="28" s="1"/>
  <c r="F45" i="28"/>
  <c r="H45" i="28" s="1"/>
  <c r="F44" i="28"/>
  <c r="H44" i="28" s="1"/>
  <c r="F43" i="28"/>
  <c r="I43" i="28" s="1"/>
  <c r="F42" i="28"/>
  <c r="H42" i="28" s="1"/>
  <c r="F41" i="28"/>
  <c r="N102" i="28" l="1"/>
  <c r="J153" i="28"/>
  <c r="J117" i="28"/>
  <c r="G91" i="28"/>
  <c r="N106" i="28"/>
  <c r="J80" i="28"/>
  <c r="J77" i="28"/>
  <c r="J79" i="28"/>
  <c r="F55" i="28"/>
  <c r="G52" i="28" s="1"/>
  <c r="H69" i="28"/>
  <c r="E69" i="28"/>
  <c r="F69" i="28"/>
  <c r="G69" i="28"/>
  <c r="I69" i="28"/>
  <c r="M66" i="28"/>
  <c r="I44" i="28"/>
  <c r="I41" i="28"/>
  <c r="F47" i="28"/>
  <c r="I42" i="28"/>
  <c r="I55" i="28"/>
  <c r="G68" i="28"/>
  <c r="M68" i="28" s="1"/>
  <c r="H41" i="28"/>
  <c r="J69" i="28"/>
  <c r="H43" i="28"/>
  <c r="M31" i="28"/>
  <c r="J33" i="28" s="1"/>
  <c r="J30" i="28"/>
  <c r="J32" i="28" s="1"/>
  <c r="I30" i="28"/>
  <c r="I32" i="28" s="1"/>
  <c r="H30" i="28"/>
  <c r="H32" i="28" s="1"/>
  <c r="G30" i="28"/>
  <c r="G32" i="28" s="1"/>
  <c r="F30" i="28"/>
  <c r="F32" i="28" s="1"/>
  <c r="E30" i="28"/>
  <c r="E32" i="28" s="1"/>
  <c r="D30" i="28"/>
  <c r="M29" i="28"/>
  <c r="M27" i="28"/>
  <c r="M24" i="28"/>
  <c r="M23" i="28"/>
  <c r="E19" i="28"/>
  <c r="D19" i="28"/>
  <c r="F18" i="28"/>
  <c r="F17" i="28"/>
  <c r="I17" i="28" s="1"/>
  <c r="F16" i="28"/>
  <c r="F15" i="28"/>
  <c r="I15" i="28" s="1"/>
  <c r="F14" i="28"/>
  <c r="I14" i="28" s="1"/>
  <c r="F10" i="28"/>
  <c r="H10" i="28" s="1"/>
  <c r="F9" i="28"/>
  <c r="H9" i="28" s="1"/>
  <c r="F8" i="28"/>
  <c r="I8" i="28" s="1"/>
  <c r="F7" i="28"/>
  <c r="I7" i="28" s="1"/>
  <c r="F6" i="28"/>
  <c r="H6" i="28" s="1"/>
  <c r="F5" i="28"/>
  <c r="J1147" i="28"/>
  <c r="I1147" i="28"/>
  <c r="H1147" i="28"/>
  <c r="G1147" i="28"/>
  <c r="F1147" i="28"/>
  <c r="E1147" i="28"/>
  <c r="D1147" i="28"/>
  <c r="J1145" i="28"/>
  <c r="I1145" i="28"/>
  <c r="H1145" i="28"/>
  <c r="G1145" i="28"/>
  <c r="F1145" i="28"/>
  <c r="E1145" i="28"/>
  <c r="D1145" i="28"/>
  <c r="J1144" i="28"/>
  <c r="I1144" i="28"/>
  <c r="H1144" i="28"/>
  <c r="G1144" i="28"/>
  <c r="F1144" i="28"/>
  <c r="E1144" i="28"/>
  <c r="D1144" i="28"/>
  <c r="J1143" i="28"/>
  <c r="I1143" i="28"/>
  <c r="H1143" i="28"/>
  <c r="G1143" i="28"/>
  <c r="F1143" i="28"/>
  <c r="E1143" i="28"/>
  <c r="D1143" i="28"/>
  <c r="J1142" i="28"/>
  <c r="I1142" i="28"/>
  <c r="H1142" i="28"/>
  <c r="G1142" i="28"/>
  <c r="F1142" i="28"/>
  <c r="E1142" i="28"/>
  <c r="D1142" i="28"/>
  <c r="E1137" i="28"/>
  <c r="D1137" i="28"/>
  <c r="E1136" i="28"/>
  <c r="D1136" i="28"/>
  <c r="E1135" i="28"/>
  <c r="D1135" i="28"/>
  <c r="E1134" i="28"/>
  <c r="D1134" i="28"/>
  <c r="E1133" i="28"/>
  <c r="D1133" i="28"/>
  <c r="F1129" i="28"/>
  <c r="H1129" i="28" s="1"/>
  <c r="F1128" i="28"/>
  <c r="H1128" i="28" s="1"/>
  <c r="F1127" i="28"/>
  <c r="I1127" i="28" s="1"/>
  <c r="F1126" i="28"/>
  <c r="I1126" i="28" s="1"/>
  <c r="F1125" i="28"/>
  <c r="I1125" i="28" s="1"/>
  <c r="F1124" i="28"/>
  <c r="F419" i="50"/>
  <c r="N20" i="50"/>
  <c r="J20" i="50"/>
  <c r="E20" i="50"/>
  <c r="D20" i="50"/>
  <c r="K19" i="50"/>
  <c r="F19" i="50"/>
  <c r="K18" i="50"/>
  <c r="F18" i="50"/>
  <c r="K17" i="50"/>
  <c r="F17" i="50"/>
  <c r="F16" i="50"/>
  <c r="F10" i="50"/>
  <c r="H10" i="50" s="1"/>
  <c r="F9" i="50"/>
  <c r="H9" i="50" s="1"/>
  <c r="F8" i="50"/>
  <c r="L8" i="50" s="1"/>
  <c r="F7" i="50"/>
  <c r="L7" i="50" s="1"/>
  <c r="L18" i="50" s="1"/>
  <c r="F6" i="50"/>
  <c r="H6" i="50" s="1"/>
  <c r="F5" i="50"/>
  <c r="L510" i="50"/>
  <c r="K510" i="50"/>
  <c r="M508" i="50"/>
  <c r="L508" i="50"/>
  <c r="K508" i="50"/>
  <c r="G508" i="50"/>
  <c r="M507" i="50"/>
  <c r="L507" i="50"/>
  <c r="K507" i="50"/>
  <c r="G507" i="50"/>
  <c r="M506" i="50"/>
  <c r="L506" i="50"/>
  <c r="K506" i="50"/>
  <c r="G506" i="50"/>
  <c r="M505" i="50"/>
  <c r="L505" i="50"/>
  <c r="G505" i="50"/>
  <c r="M504" i="50"/>
  <c r="N504" i="50" s="1"/>
  <c r="G504" i="50"/>
  <c r="M503" i="50"/>
  <c r="L503" i="50"/>
  <c r="G503" i="50"/>
  <c r="M502" i="50"/>
  <c r="L502" i="50"/>
  <c r="K502" i="50"/>
  <c r="F502" i="50"/>
  <c r="G502" i="50" s="1"/>
  <c r="M501" i="50"/>
  <c r="L501" i="50"/>
  <c r="K501" i="50"/>
  <c r="G501" i="50"/>
  <c r="M500" i="50"/>
  <c r="K500" i="50"/>
  <c r="F500" i="50"/>
  <c r="G500" i="50" s="1"/>
  <c r="M499" i="50"/>
  <c r="L499" i="50"/>
  <c r="K499" i="50"/>
  <c r="G499" i="50"/>
  <c r="M498" i="50"/>
  <c r="L498" i="50"/>
  <c r="K498" i="50"/>
  <c r="F498" i="50"/>
  <c r="G498" i="50" s="1"/>
  <c r="M497" i="50"/>
  <c r="L497" i="50"/>
  <c r="K497" i="50"/>
  <c r="F497" i="50"/>
  <c r="E497" i="50"/>
  <c r="M496" i="50"/>
  <c r="K496" i="50"/>
  <c r="G496" i="50"/>
  <c r="M495" i="50"/>
  <c r="L495" i="50"/>
  <c r="K495" i="50"/>
  <c r="F495" i="50"/>
  <c r="E495" i="50"/>
  <c r="D495" i="50"/>
  <c r="M494" i="50"/>
  <c r="L494" i="50"/>
  <c r="K494" i="50"/>
  <c r="F494" i="50"/>
  <c r="E494" i="50"/>
  <c r="D494" i="50"/>
  <c r="M493" i="50"/>
  <c r="L493" i="50"/>
  <c r="K493" i="50"/>
  <c r="F493" i="50"/>
  <c r="E493" i="50"/>
  <c r="D493" i="50"/>
  <c r="M492" i="50"/>
  <c r="L492" i="50"/>
  <c r="K492" i="50"/>
  <c r="F492" i="50"/>
  <c r="E492" i="50"/>
  <c r="D492" i="50"/>
  <c r="M491" i="50"/>
  <c r="L491" i="50"/>
  <c r="K491" i="50"/>
  <c r="F491" i="50"/>
  <c r="E491" i="50"/>
  <c r="D491" i="50"/>
  <c r="M489" i="50"/>
  <c r="L489" i="50"/>
  <c r="K489" i="50"/>
  <c r="E489" i="50"/>
  <c r="D489" i="50"/>
  <c r="M488" i="50"/>
  <c r="L488" i="50"/>
  <c r="K488" i="50"/>
  <c r="F488" i="50"/>
  <c r="G488" i="50" s="1"/>
  <c r="M487" i="50"/>
  <c r="L487" i="50"/>
  <c r="K487" i="50"/>
  <c r="G487" i="50"/>
  <c r="M486" i="50"/>
  <c r="L486" i="50"/>
  <c r="K486" i="50"/>
  <c r="F486" i="50"/>
  <c r="E486" i="50"/>
  <c r="D486" i="50"/>
  <c r="M485" i="50"/>
  <c r="L485" i="50"/>
  <c r="K485" i="50"/>
  <c r="G485" i="50"/>
  <c r="M477" i="50"/>
  <c r="L477" i="50"/>
  <c r="K477" i="50"/>
  <c r="F477" i="50"/>
  <c r="D477" i="50"/>
  <c r="M476" i="50"/>
  <c r="L476" i="50"/>
  <c r="K476" i="50"/>
  <c r="F476" i="50"/>
  <c r="D476" i="50"/>
  <c r="M475" i="50"/>
  <c r="L475" i="50"/>
  <c r="K475" i="50"/>
  <c r="F475" i="50"/>
  <c r="E475" i="50"/>
  <c r="D475" i="50"/>
  <c r="M474" i="50"/>
  <c r="L474" i="50"/>
  <c r="F474" i="50"/>
  <c r="E474" i="50"/>
  <c r="D474" i="50"/>
  <c r="N473" i="50"/>
  <c r="F473" i="50"/>
  <c r="D473" i="50"/>
  <c r="L472" i="50"/>
  <c r="N472" i="50" s="1"/>
  <c r="F472" i="50"/>
  <c r="G472" i="50" s="1"/>
  <c r="M471" i="50"/>
  <c r="L471" i="50"/>
  <c r="K471" i="50"/>
  <c r="F471" i="50"/>
  <c r="D471" i="50"/>
  <c r="M470" i="50"/>
  <c r="L470" i="50"/>
  <c r="K470" i="50"/>
  <c r="F470" i="50"/>
  <c r="G470" i="50" s="1"/>
  <c r="M469" i="50"/>
  <c r="K469" i="50"/>
  <c r="F469" i="50"/>
  <c r="G469" i="50" s="1"/>
  <c r="M468" i="50"/>
  <c r="L468" i="50"/>
  <c r="K468" i="50"/>
  <c r="D468" i="50"/>
  <c r="G468" i="50" s="1"/>
  <c r="M467" i="50"/>
  <c r="L467" i="50"/>
  <c r="K467" i="50"/>
  <c r="F467" i="50"/>
  <c r="G467" i="50" s="1"/>
  <c r="M466" i="50"/>
  <c r="L466" i="50"/>
  <c r="K466" i="50"/>
  <c r="F466" i="50"/>
  <c r="E466" i="50"/>
  <c r="M465" i="50"/>
  <c r="L465" i="50"/>
  <c r="K465" i="50"/>
  <c r="G465" i="50"/>
  <c r="M464" i="50"/>
  <c r="L464" i="50"/>
  <c r="K464" i="50"/>
  <c r="E464" i="50"/>
  <c r="D464" i="50"/>
  <c r="M463" i="50"/>
  <c r="L463" i="50"/>
  <c r="K463" i="50"/>
  <c r="F463" i="50"/>
  <c r="E463" i="50"/>
  <c r="D463" i="50"/>
  <c r="M462" i="50"/>
  <c r="L462" i="50"/>
  <c r="K462" i="50"/>
  <c r="F462" i="50"/>
  <c r="E462" i="50"/>
  <c r="D462" i="50"/>
  <c r="M461" i="50"/>
  <c r="L461" i="50"/>
  <c r="K461" i="50"/>
  <c r="F461" i="50"/>
  <c r="E461" i="50"/>
  <c r="D461" i="50"/>
  <c r="M460" i="50"/>
  <c r="L460" i="50"/>
  <c r="K460" i="50"/>
  <c r="F460" i="50"/>
  <c r="E460" i="50"/>
  <c r="D460" i="50"/>
  <c r="N458" i="50"/>
  <c r="G458" i="50"/>
  <c r="M457" i="50"/>
  <c r="L457" i="50"/>
  <c r="K457" i="50"/>
  <c r="F457" i="50"/>
  <c r="E457" i="50"/>
  <c r="N456" i="50"/>
  <c r="G456" i="50"/>
  <c r="M455" i="50"/>
  <c r="L455" i="50"/>
  <c r="K455" i="50"/>
  <c r="F455" i="50"/>
  <c r="E455" i="50"/>
  <c r="D455" i="50"/>
  <c r="N454" i="50"/>
  <c r="G447" i="50"/>
  <c r="D447" i="50"/>
  <c r="O446" i="50"/>
  <c r="N446" i="50" s="1"/>
  <c r="L446" i="50"/>
  <c r="M446" i="50" s="1"/>
  <c r="J446" i="50"/>
  <c r="I446" i="50"/>
  <c r="F446" i="50"/>
  <c r="O445" i="50"/>
  <c r="N445" i="50" s="1"/>
  <c r="L445" i="50"/>
  <c r="M445" i="50" s="1"/>
  <c r="J445" i="50"/>
  <c r="I445" i="50"/>
  <c r="F445" i="50"/>
  <c r="O444" i="50"/>
  <c r="N444" i="50" s="1"/>
  <c r="L444" i="50"/>
  <c r="M444" i="50" s="1"/>
  <c r="J444" i="50"/>
  <c r="I444" i="50"/>
  <c r="F444" i="50"/>
  <c r="O443" i="50"/>
  <c r="N443" i="50" s="1"/>
  <c r="L443" i="50"/>
  <c r="M443" i="50" s="1"/>
  <c r="J443" i="50"/>
  <c r="I443" i="50"/>
  <c r="F443" i="50"/>
  <c r="O442" i="50"/>
  <c r="N442" i="50" s="1"/>
  <c r="L442" i="50"/>
  <c r="M442" i="50" s="1"/>
  <c r="J442" i="50"/>
  <c r="I442" i="50"/>
  <c r="F442" i="50"/>
  <c r="O441" i="50"/>
  <c r="N441" i="50" s="1"/>
  <c r="L441" i="50"/>
  <c r="M441" i="50" s="1"/>
  <c r="J441" i="50"/>
  <c r="I441" i="50"/>
  <c r="F441" i="50"/>
  <c r="O440" i="50"/>
  <c r="N440" i="50" s="1"/>
  <c r="L440" i="50"/>
  <c r="M440" i="50" s="1"/>
  <c r="J440" i="50"/>
  <c r="I440" i="50"/>
  <c r="F440" i="50"/>
  <c r="O439" i="50"/>
  <c r="N439" i="50" s="1"/>
  <c r="L439" i="50"/>
  <c r="M439" i="50" s="1"/>
  <c r="J439" i="50"/>
  <c r="I439" i="50"/>
  <c r="F439" i="50"/>
  <c r="O438" i="50"/>
  <c r="N438" i="50" s="1"/>
  <c r="L438" i="50"/>
  <c r="M438" i="50" s="1"/>
  <c r="J438" i="50"/>
  <c r="I438" i="50"/>
  <c r="F438" i="50"/>
  <c r="O437" i="50"/>
  <c r="N437" i="50" s="1"/>
  <c r="L437" i="50"/>
  <c r="M437" i="50" s="1"/>
  <c r="J437" i="50"/>
  <c r="I437" i="50"/>
  <c r="F437" i="50"/>
  <c r="O436" i="50"/>
  <c r="N436" i="50" s="1"/>
  <c r="L436" i="50"/>
  <c r="M436" i="50" s="1"/>
  <c r="J436" i="50"/>
  <c r="I436" i="50"/>
  <c r="F436" i="50"/>
  <c r="O435" i="50"/>
  <c r="N435" i="50" s="1"/>
  <c r="L435" i="50"/>
  <c r="M435" i="50" s="1"/>
  <c r="J435" i="50"/>
  <c r="I435" i="50"/>
  <c r="F435" i="50"/>
  <c r="O434" i="50"/>
  <c r="N434" i="50" s="1"/>
  <c r="L434" i="50"/>
  <c r="M434" i="50" s="1"/>
  <c r="J434" i="50"/>
  <c r="I434" i="50"/>
  <c r="F434" i="50"/>
  <c r="O433" i="50"/>
  <c r="N433" i="50" s="1"/>
  <c r="L433" i="50"/>
  <c r="M433" i="50" s="1"/>
  <c r="J433" i="50"/>
  <c r="I433" i="50"/>
  <c r="F433" i="50"/>
  <c r="O432" i="50"/>
  <c r="N432" i="50" s="1"/>
  <c r="L432" i="50"/>
  <c r="M432" i="50" s="1"/>
  <c r="J432" i="50"/>
  <c r="I432" i="50"/>
  <c r="F432" i="50"/>
  <c r="O431" i="50"/>
  <c r="N431" i="50" s="1"/>
  <c r="L431" i="50"/>
  <c r="M431" i="50" s="1"/>
  <c r="J431" i="50"/>
  <c r="I431" i="50"/>
  <c r="F431" i="50"/>
  <c r="O429" i="50"/>
  <c r="N429" i="50" s="1"/>
  <c r="L429" i="50"/>
  <c r="M429" i="50" s="1"/>
  <c r="J429" i="50"/>
  <c r="I429" i="50"/>
  <c r="F429" i="50"/>
  <c r="O428" i="50"/>
  <c r="N428" i="50" s="1"/>
  <c r="L428" i="50"/>
  <c r="M428" i="50" s="1"/>
  <c r="J428" i="50"/>
  <c r="I428" i="50"/>
  <c r="F428" i="50"/>
  <c r="O427" i="50"/>
  <c r="N427" i="50" s="1"/>
  <c r="L427" i="50"/>
  <c r="M427" i="50" s="1"/>
  <c r="J427" i="50"/>
  <c r="I427" i="50"/>
  <c r="F427" i="50"/>
  <c r="F418" i="50"/>
  <c r="F417" i="50"/>
  <c r="F416" i="50"/>
  <c r="F415" i="50"/>
  <c r="F414" i="50"/>
  <c r="F413" i="50"/>
  <c r="P400" i="50"/>
  <c r="J400" i="50"/>
  <c r="E400" i="50"/>
  <c r="H400" i="50" s="1"/>
  <c r="P399" i="50"/>
  <c r="J399" i="50"/>
  <c r="E399" i="50"/>
  <c r="H399" i="50" s="1"/>
  <c r="P398" i="50"/>
  <c r="J398" i="50"/>
  <c r="E398" i="50"/>
  <c r="H398" i="50" s="1"/>
  <c r="P397" i="50"/>
  <c r="J397" i="50"/>
  <c r="E397" i="50"/>
  <c r="H397" i="50" s="1"/>
  <c r="P396" i="50"/>
  <c r="J396" i="50"/>
  <c r="E396" i="50"/>
  <c r="H396" i="50" s="1"/>
  <c r="P395" i="50"/>
  <c r="J395" i="50"/>
  <c r="E395" i="50"/>
  <c r="H395" i="50" s="1"/>
  <c r="J394" i="50"/>
  <c r="E394" i="50"/>
  <c r="H394" i="50" s="1"/>
  <c r="J393" i="50"/>
  <c r="E393" i="50"/>
  <c r="H393" i="50" s="1"/>
  <c r="P383" i="50"/>
  <c r="P382" i="50"/>
  <c r="P381" i="50"/>
  <c r="P380" i="50"/>
  <c r="P379" i="50"/>
  <c r="P378" i="50"/>
  <c r="P377" i="50"/>
  <c r="P376" i="50"/>
  <c r="P375" i="50"/>
  <c r="P374" i="50"/>
  <c r="P373" i="50"/>
  <c r="P372" i="50"/>
  <c r="P371" i="50"/>
  <c r="P370" i="50"/>
  <c r="P369" i="50"/>
  <c r="P368" i="50"/>
  <c r="P367" i="50"/>
  <c r="P366" i="50"/>
  <c r="P365" i="50"/>
  <c r="P364" i="50"/>
  <c r="P363" i="50"/>
  <c r="P362" i="50"/>
  <c r="P360" i="50"/>
  <c r="P359" i="50"/>
  <c r="P358" i="50"/>
  <c r="P357" i="50"/>
  <c r="N347" i="50"/>
  <c r="J347" i="50"/>
  <c r="E345" i="50"/>
  <c r="D345" i="50"/>
  <c r="E344" i="50"/>
  <c r="D344" i="50"/>
  <c r="E343" i="50"/>
  <c r="D343" i="50"/>
  <c r="F333" i="50"/>
  <c r="H333" i="50" s="1"/>
  <c r="F332" i="50"/>
  <c r="H332" i="50" s="1"/>
  <c r="F331" i="50"/>
  <c r="L331" i="50" s="1"/>
  <c r="F330" i="50"/>
  <c r="F329" i="50"/>
  <c r="H329" i="50" s="1"/>
  <c r="F328" i="50"/>
  <c r="H328" i="50" s="1"/>
  <c r="L459" i="50"/>
  <c r="E346" i="50" l="1"/>
  <c r="E347" i="50" s="1"/>
  <c r="F402" i="50" s="1"/>
  <c r="H5" i="50"/>
  <c r="L5" i="50"/>
  <c r="D346" i="50"/>
  <c r="D356" i="50"/>
  <c r="D384" i="50" s="1"/>
  <c r="N59" i="28"/>
  <c r="N62" i="28"/>
  <c r="N64" i="28"/>
  <c r="N60" i="28"/>
  <c r="N65" i="28"/>
  <c r="N63" i="28"/>
  <c r="N61" i="28"/>
  <c r="J81" i="28"/>
  <c r="M69" i="28"/>
  <c r="G54" i="28"/>
  <c r="G50" i="28"/>
  <c r="G53" i="28"/>
  <c r="G51" i="28"/>
  <c r="I45" i="28"/>
  <c r="J42" i="28" s="1"/>
  <c r="H47" i="28"/>
  <c r="N70" i="28" s="1"/>
  <c r="H33" i="28"/>
  <c r="H1125" i="28"/>
  <c r="F1135" i="28"/>
  <c r="J1135" i="28" s="1"/>
  <c r="F1136" i="28"/>
  <c r="I1136" i="28" s="1"/>
  <c r="J1136" i="28" s="1"/>
  <c r="H1127" i="28"/>
  <c r="I1124" i="28"/>
  <c r="I1128" i="28" s="1"/>
  <c r="M1144" i="28"/>
  <c r="F33" i="28"/>
  <c r="H8" i="28"/>
  <c r="F1137" i="28"/>
  <c r="J1137" i="28" s="1"/>
  <c r="I6" i="28"/>
  <c r="H1124" i="28"/>
  <c r="H7" i="28"/>
  <c r="I5" i="28"/>
  <c r="G33" i="28"/>
  <c r="H1126" i="28"/>
  <c r="F1130" i="28"/>
  <c r="E33" i="28"/>
  <c r="D33" i="28"/>
  <c r="M30" i="28"/>
  <c r="D32" i="28"/>
  <c r="M32" i="28" s="1"/>
  <c r="F19" i="28"/>
  <c r="G16" i="28" s="1"/>
  <c r="F1134" i="28"/>
  <c r="I1134" i="28" s="1"/>
  <c r="J1134" i="28" s="1"/>
  <c r="H5" i="28"/>
  <c r="I19" i="28"/>
  <c r="H1146" i="28"/>
  <c r="H1148" i="28" s="1"/>
  <c r="E1138" i="28"/>
  <c r="F11" i="28"/>
  <c r="I33" i="28"/>
  <c r="M1145" i="28"/>
  <c r="I1146" i="28"/>
  <c r="I1148" i="28" s="1"/>
  <c r="J1146" i="28"/>
  <c r="J1148" i="28" s="1"/>
  <c r="E1146" i="28"/>
  <c r="G1146" i="28"/>
  <c r="G1148" i="28" s="1"/>
  <c r="M1143" i="28"/>
  <c r="F1146" i="28"/>
  <c r="F1133" i="28"/>
  <c r="D1138" i="28"/>
  <c r="M1142" i="28"/>
  <c r="D1146" i="28"/>
  <c r="M1147" i="28"/>
  <c r="Q360" i="50"/>
  <c r="M18" i="50"/>
  <c r="Q359" i="50"/>
  <c r="G460" i="50"/>
  <c r="Q358" i="50"/>
  <c r="Q367" i="50"/>
  <c r="Q375" i="50"/>
  <c r="G476" i="50"/>
  <c r="Q380" i="50"/>
  <c r="F11" i="50"/>
  <c r="M8" i="50" s="1"/>
  <c r="N492" i="50"/>
  <c r="G497" i="50"/>
  <c r="L6" i="50"/>
  <c r="L17" i="50" s="1"/>
  <c r="M17" i="50" s="1"/>
  <c r="F20" i="50"/>
  <c r="K434" i="50"/>
  <c r="N503" i="50"/>
  <c r="N506" i="50"/>
  <c r="N469" i="50"/>
  <c r="N495" i="50"/>
  <c r="L19" i="50"/>
  <c r="M19" i="50" s="1"/>
  <c r="K20" i="50"/>
  <c r="H8" i="50"/>
  <c r="H7" i="50"/>
  <c r="Q383" i="50"/>
  <c r="L398" i="50"/>
  <c r="N398" i="50" s="1"/>
  <c r="H384" i="50"/>
  <c r="N493" i="50"/>
  <c r="N455" i="50"/>
  <c r="G475" i="50"/>
  <c r="Q362" i="50"/>
  <c r="Q370" i="50"/>
  <c r="Q378" i="50"/>
  <c r="L393" i="50"/>
  <c r="N393" i="50" s="1"/>
  <c r="N494" i="50"/>
  <c r="G463" i="50"/>
  <c r="N464" i="50"/>
  <c r="N489" i="50"/>
  <c r="L400" i="50"/>
  <c r="N400" i="50" s="1"/>
  <c r="K429" i="50"/>
  <c r="N500" i="50"/>
  <c r="N505" i="50"/>
  <c r="K438" i="50"/>
  <c r="N465" i="50"/>
  <c r="G471" i="50"/>
  <c r="N491" i="50"/>
  <c r="G494" i="50"/>
  <c r="G461" i="50"/>
  <c r="Q363" i="50"/>
  <c r="Q371" i="50"/>
  <c r="Q379" i="50"/>
  <c r="K446" i="50"/>
  <c r="N461" i="50"/>
  <c r="G466" i="50"/>
  <c r="G477" i="50"/>
  <c r="Q364" i="50"/>
  <c r="I447" i="50"/>
  <c r="H447" i="50" s="1"/>
  <c r="G474" i="50"/>
  <c r="L399" i="50"/>
  <c r="N399" i="50" s="1"/>
  <c r="N477" i="50"/>
  <c r="Q357" i="50"/>
  <c r="Q366" i="50"/>
  <c r="Q374" i="50"/>
  <c r="Q382" i="50"/>
  <c r="K442" i="50"/>
  <c r="G462" i="50"/>
  <c r="N466" i="50"/>
  <c r="G491" i="50"/>
  <c r="Q377" i="50"/>
  <c r="K431" i="50"/>
  <c r="K435" i="50"/>
  <c r="K439" i="50"/>
  <c r="K443" i="50"/>
  <c r="N457" i="50"/>
  <c r="N460" i="50"/>
  <c r="G464" i="50"/>
  <c r="N467" i="50"/>
  <c r="G473" i="50"/>
  <c r="N486" i="50"/>
  <c r="G493" i="50"/>
  <c r="N498" i="50"/>
  <c r="J447" i="50"/>
  <c r="N476" i="50"/>
  <c r="G492" i="50"/>
  <c r="N471" i="50"/>
  <c r="N488" i="50"/>
  <c r="N497" i="50"/>
  <c r="N499" i="50"/>
  <c r="Q365" i="50"/>
  <c r="Q373" i="50"/>
  <c r="Q381" i="50"/>
  <c r="L394" i="50"/>
  <c r="N394" i="50" s="1"/>
  <c r="F447" i="50"/>
  <c r="E447" i="50" s="1"/>
  <c r="K428" i="50"/>
  <c r="K433" i="50"/>
  <c r="K437" i="50"/>
  <c r="K441" i="50"/>
  <c r="K445" i="50"/>
  <c r="N468" i="50"/>
  <c r="N475" i="50"/>
  <c r="N487" i="50"/>
  <c r="G489" i="50"/>
  <c r="N501" i="50"/>
  <c r="N508" i="50"/>
  <c r="G455" i="50"/>
  <c r="N463" i="50"/>
  <c r="H331" i="50"/>
  <c r="L395" i="50"/>
  <c r="N395" i="50" s="1"/>
  <c r="L397" i="50"/>
  <c r="N397" i="50" s="1"/>
  <c r="K427" i="50"/>
  <c r="K432" i="50"/>
  <c r="K436" i="50"/>
  <c r="K440" i="50"/>
  <c r="K444" i="50"/>
  <c r="G457" i="50"/>
  <c r="N462" i="50"/>
  <c r="N470" i="50"/>
  <c r="N474" i="50"/>
  <c r="G495" i="50"/>
  <c r="N502" i="50"/>
  <c r="N507" i="50"/>
  <c r="L384" i="50"/>
  <c r="F490" i="50"/>
  <c r="F509" i="50" s="1"/>
  <c r="J384" i="50"/>
  <c r="D490" i="50"/>
  <c r="D509" i="50" s="1"/>
  <c r="K490" i="50"/>
  <c r="M384" i="50"/>
  <c r="F459" i="50"/>
  <c r="F478" i="50" s="1"/>
  <c r="F384" i="50"/>
  <c r="L328" i="50"/>
  <c r="F345" i="50"/>
  <c r="K345" i="50"/>
  <c r="D459" i="50"/>
  <c r="P361" i="50"/>
  <c r="Q361" i="50" s="1"/>
  <c r="F334" i="50"/>
  <c r="I402" i="50" s="1"/>
  <c r="E384" i="50"/>
  <c r="E459" i="50"/>
  <c r="K459" i="50"/>
  <c r="G384" i="50"/>
  <c r="M459" i="50"/>
  <c r="M478" i="50" s="1"/>
  <c r="I384" i="50"/>
  <c r="K384" i="50"/>
  <c r="E490" i="50"/>
  <c r="E509" i="50" s="1"/>
  <c r="L490" i="50"/>
  <c r="N384" i="50"/>
  <c r="L329" i="50"/>
  <c r="F343" i="50"/>
  <c r="M447" i="50"/>
  <c r="H330" i="50"/>
  <c r="L330" i="50"/>
  <c r="F344" i="50"/>
  <c r="K344" i="50"/>
  <c r="L478" i="50"/>
  <c r="G486" i="50"/>
  <c r="M490" i="50"/>
  <c r="O384" i="50"/>
  <c r="L396" i="50"/>
  <c r="N485" i="50"/>
  <c r="K343" i="50"/>
  <c r="Q369" i="50"/>
  <c r="Q368" i="50"/>
  <c r="Q372" i="50"/>
  <c r="Q376" i="50"/>
  <c r="D38" i="22"/>
  <c r="F29" i="22"/>
  <c r="K37" i="22"/>
  <c r="F23" i="22" s="1"/>
  <c r="J37" i="22"/>
  <c r="F13" i="22"/>
  <c r="F22" i="22" s="1"/>
  <c r="E13" i="22"/>
  <c r="F346" i="50" l="1"/>
  <c r="H16" i="50"/>
  <c r="L14" i="50" s="1"/>
  <c r="L16" i="50"/>
  <c r="M16" i="50" s="1"/>
  <c r="M20" i="50" s="1"/>
  <c r="M5" i="50"/>
  <c r="I404" i="50"/>
  <c r="L11" i="50"/>
  <c r="K346" i="50"/>
  <c r="L346" i="50" s="1"/>
  <c r="M346" i="50" s="1"/>
  <c r="D347" i="50"/>
  <c r="P356" i="50"/>
  <c r="Q356" i="50" s="1"/>
  <c r="Q384" i="50" s="1"/>
  <c r="D454" i="50"/>
  <c r="G454" i="50" s="1"/>
  <c r="N23" i="28"/>
  <c r="N28" i="28"/>
  <c r="N26" i="28"/>
  <c r="N25" i="28"/>
  <c r="J41" i="28"/>
  <c r="I9" i="28"/>
  <c r="J5" i="28" s="1"/>
  <c r="N66" i="28"/>
  <c r="G55" i="28"/>
  <c r="J44" i="28"/>
  <c r="J43" i="28"/>
  <c r="G47" i="28"/>
  <c r="G18" i="28"/>
  <c r="G17" i="28"/>
  <c r="H11" i="28"/>
  <c r="N34" i="28" s="1"/>
  <c r="J1126" i="28"/>
  <c r="J1125" i="28"/>
  <c r="G14" i="28"/>
  <c r="G15" i="28"/>
  <c r="H1130" i="28"/>
  <c r="G1130" i="28" s="1"/>
  <c r="G1151" i="28" s="1"/>
  <c r="J1124" i="28"/>
  <c r="M33" i="28"/>
  <c r="N29" i="28"/>
  <c r="N24" i="28"/>
  <c r="N27" i="28"/>
  <c r="F1138" i="28"/>
  <c r="I1133" i="28"/>
  <c r="I1138" i="28" s="1"/>
  <c r="G1149" i="28"/>
  <c r="F1149" i="28"/>
  <c r="I1149" i="28"/>
  <c r="H1149" i="28"/>
  <c r="J1127" i="28"/>
  <c r="J1149" i="28"/>
  <c r="M1146" i="28"/>
  <c r="N1143" i="28" s="1"/>
  <c r="E1149" i="28"/>
  <c r="D1148" i="28"/>
  <c r="F1148" i="28"/>
  <c r="D1149" i="28"/>
  <c r="E1148" i="28"/>
  <c r="M400" i="50"/>
  <c r="Q400" i="50" s="1"/>
  <c r="M398" i="50"/>
  <c r="O398" i="50" s="1"/>
  <c r="H11" i="50"/>
  <c r="K14" i="50" s="1"/>
  <c r="M394" i="50"/>
  <c r="M7" i="50"/>
  <c r="M6" i="50"/>
  <c r="M399" i="50"/>
  <c r="O399" i="50" s="1"/>
  <c r="M393" i="50"/>
  <c r="N186" i="50"/>
  <c r="K447" i="50"/>
  <c r="O447" i="50"/>
  <c r="N447" i="50" s="1"/>
  <c r="H334" i="50"/>
  <c r="K402" i="50" s="1"/>
  <c r="L447" i="50"/>
  <c r="N104" i="50"/>
  <c r="M395" i="50"/>
  <c r="M397" i="50"/>
  <c r="O397" i="50" s="1"/>
  <c r="M330" i="50"/>
  <c r="M331" i="50"/>
  <c r="N132" i="50"/>
  <c r="M329" i="50"/>
  <c r="N76" i="50"/>
  <c r="P384" i="50"/>
  <c r="H343" i="50" s="1"/>
  <c r="N490" i="50"/>
  <c r="M509" i="50"/>
  <c r="L344" i="50"/>
  <c r="M344" i="50" s="1"/>
  <c r="G459" i="50"/>
  <c r="L334" i="50"/>
  <c r="M328" i="50"/>
  <c r="K509" i="50"/>
  <c r="M396" i="50"/>
  <c r="N396" i="50"/>
  <c r="G509" i="50"/>
  <c r="N213" i="50"/>
  <c r="L343" i="50"/>
  <c r="N459" i="50"/>
  <c r="N478" i="50" s="1"/>
  <c r="N294" i="50"/>
  <c r="K478" i="50"/>
  <c r="L345" i="50"/>
  <c r="M345" i="50" s="1"/>
  <c r="G490" i="50"/>
  <c r="I37" i="22"/>
  <c r="D23" i="22" s="1"/>
  <c r="D13" i="22"/>
  <c r="D22" i="22" s="1"/>
  <c r="D822" i="43"/>
  <c r="K821" i="43"/>
  <c r="J823" i="43" s="1"/>
  <c r="J820" i="43"/>
  <c r="J822" i="43" s="1"/>
  <c r="I820" i="43"/>
  <c r="I822" i="43" s="1"/>
  <c r="H820" i="43"/>
  <c r="H822" i="43" s="1"/>
  <c r="G820" i="43"/>
  <c r="G822" i="43" s="1"/>
  <c r="F820" i="43"/>
  <c r="F822" i="43" s="1"/>
  <c r="E820" i="43"/>
  <c r="E822" i="43" s="1"/>
  <c r="D820" i="43"/>
  <c r="K819" i="43"/>
  <c r="K818" i="43"/>
  <c r="K817" i="43"/>
  <c r="K816" i="43"/>
  <c r="E812" i="43"/>
  <c r="D812" i="43"/>
  <c r="F812" i="43" s="1"/>
  <c r="F811" i="43"/>
  <c r="F810" i="43"/>
  <c r="I810" i="43" s="1"/>
  <c r="F809" i="43"/>
  <c r="F808" i="43"/>
  <c r="I808" i="43" s="1"/>
  <c r="F807" i="43"/>
  <c r="I807" i="43" s="1"/>
  <c r="F803" i="43"/>
  <c r="H803" i="43" s="1"/>
  <c r="F802" i="43"/>
  <c r="H802" i="43" s="1"/>
  <c r="F801" i="43"/>
  <c r="I801" i="43" s="1"/>
  <c r="F800" i="43"/>
  <c r="I800" i="43" s="1"/>
  <c r="F799" i="43"/>
  <c r="I799" i="43" s="1"/>
  <c r="F798" i="43"/>
  <c r="H798" i="43" s="1"/>
  <c r="G787" i="43"/>
  <c r="F787" i="43"/>
  <c r="E787" i="43"/>
  <c r="Q398" i="50" l="1"/>
  <c r="N14" i="50"/>
  <c r="Q397" i="50"/>
  <c r="H19" i="50"/>
  <c r="G20" i="50" s="1"/>
  <c r="P393" i="50"/>
  <c r="Q393" i="50"/>
  <c r="L20" i="50"/>
  <c r="G11" i="50"/>
  <c r="O400" i="50"/>
  <c r="O395" i="50"/>
  <c r="Q395" i="50"/>
  <c r="O394" i="50"/>
  <c r="Q394" i="50"/>
  <c r="D404" i="50"/>
  <c r="D402" i="50"/>
  <c r="E402" i="50" s="1"/>
  <c r="K347" i="50"/>
  <c r="J402" i="50"/>
  <c r="D420" i="50"/>
  <c r="E420" i="50" s="1"/>
  <c r="F420" i="50" s="1"/>
  <c r="P402" i="50"/>
  <c r="G16" i="50"/>
  <c r="I5" i="50" s="1"/>
  <c r="M11" i="50"/>
  <c r="J1128" i="28"/>
  <c r="D1151" i="28"/>
  <c r="D1152" i="28" s="1"/>
  <c r="D478" i="50"/>
  <c r="G478" i="50" s="1"/>
  <c r="F347" i="50"/>
  <c r="J7" i="28"/>
  <c r="J6" i="28"/>
  <c r="J8" i="28"/>
  <c r="J45" i="28"/>
  <c r="O393" i="50"/>
  <c r="N30" i="28"/>
  <c r="G19" i="28"/>
  <c r="G11" i="28"/>
  <c r="N1150" i="28"/>
  <c r="H1151" i="28"/>
  <c r="H1152" i="28" s="1"/>
  <c r="H1153" i="28" s="1"/>
  <c r="H1154" i="28" s="1"/>
  <c r="E1151" i="28"/>
  <c r="E1152" i="28" s="1"/>
  <c r="E1153" i="28" s="1"/>
  <c r="E1154" i="28" s="1"/>
  <c r="F1151" i="28"/>
  <c r="F1152" i="28" s="1"/>
  <c r="F1153" i="28" s="1"/>
  <c r="F1154" i="28" s="1"/>
  <c r="I1151" i="28"/>
  <c r="I1152" i="28" s="1"/>
  <c r="I1153" i="28" s="1"/>
  <c r="I1154" i="28" s="1"/>
  <c r="J1151" i="28"/>
  <c r="J1152" i="28" s="1"/>
  <c r="J1153" i="28" s="1"/>
  <c r="J1154" i="28" s="1"/>
  <c r="G1136" i="28"/>
  <c r="G1135" i="28"/>
  <c r="G1134" i="28"/>
  <c r="G1133" i="28"/>
  <c r="G1137" i="28"/>
  <c r="J1133" i="28"/>
  <c r="J1138" i="28" s="1"/>
  <c r="G1152" i="28"/>
  <c r="G1153" i="28" s="1"/>
  <c r="G1154" i="28" s="1"/>
  <c r="M1151" i="28"/>
  <c r="N1144" i="28"/>
  <c r="M1149" i="28"/>
  <c r="M1148" i="28"/>
  <c r="N1142" i="28"/>
  <c r="N1145" i="28"/>
  <c r="Q399" i="50"/>
  <c r="G18" i="50"/>
  <c r="I7" i="50" s="1"/>
  <c r="G17" i="50"/>
  <c r="G19" i="50"/>
  <c r="I8" i="50" s="1"/>
  <c r="G334" i="50"/>
  <c r="N350" i="50" s="1"/>
  <c r="M334" i="50"/>
  <c r="N75" i="50"/>
  <c r="N74" i="50" s="1"/>
  <c r="E401" i="50"/>
  <c r="H401" i="50" s="1"/>
  <c r="L401" i="50" s="1"/>
  <c r="F404" i="50"/>
  <c r="H346" i="50"/>
  <c r="G402" i="50" s="1"/>
  <c r="P385" i="50"/>
  <c r="M343" i="50"/>
  <c r="M347" i="50" s="1"/>
  <c r="L347" i="50"/>
  <c r="Q396" i="50"/>
  <c r="O396" i="50"/>
  <c r="N321" i="50"/>
  <c r="K404" i="50"/>
  <c r="J404" i="50" s="1"/>
  <c r="D16" i="22"/>
  <c r="E22" i="22" s="1"/>
  <c r="I40" i="22"/>
  <c r="E23" i="22" s="1"/>
  <c r="K822" i="43"/>
  <c r="K820" i="43"/>
  <c r="L816" i="43" s="1"/>
  <c r="G811" i="43"/>
  <c r="I812" i="43"/>
  <c r="L817" i="43"/>
  <c r="G809" i="43"/>
  <c r="H801" i="43"/>
  <c r="G808" i="43"/>
  <c r="E823" i="43"/>
  <c r="F823" i="43"/>
  <c r="D823" i="43"/>
  <c r="F804" i="43"/>
  <c r="H800" i="43"/>
  <c r="H823" i="43"/>
  <c r="I798" i="43"/>
  <c r="G807" i="43"/>
  <c r="G812" i="43" s="1"/>
  <c r="G810" i="43"/>
  <c r="I823" i="43"/>
  <c r="H799" i="43"/>
  <c r="G823" i="43"/>
  <c r="K788" i="43"/>
  <c r="J790" i="43" s="1"/>
  <c r="J787" i="43"/>
  <c r="J789" i="43" s="1"/>
  <c r="I787" i="43"/>
  <c r="I789" i="43" s="1"/>
  <c r="H787" i="43"/>
  <c r="H789" i="43" s="1"/>
  <c r="G789" i="43"/>
  <c r="F789" i="43"/>
  <c r="E789" i="43"/>
  <c r="D787" i="43"/>
  <c r="K786" i="43"/>
  <c r="K785" i="43"/>
  <c r="K784" i="43"/>
  <c r="K783" i="43"/>
  <c r="E779" i="43"/>
  <c r="D779" i="43"/>
  <c r="F779" i="43" s="1"/>
  <c r="F778" i="43"/>
  <c r="F777" i="43"/>
  <c r="I777" i="43" s="1"/>
  <c r="F776" i="43"/>
  <c r="F775" i="43"/>
  <c r="I775" i="43" s="1"/>
  <c r="F774" i="43"/>
  <c r="I774" i="43" s="1"/>
  <c r="F770" i="43"/>
  <c r="H770" i="43" s="1"/>
  <c r="F769" i="43"/>
  <c r="H769" i="43" s="1"/>
  <c r="F768" i="43"/>
  <c r="I768" i="43" s="1"/>
  <c r="F767" i="43"/>
  <c r="H767" i="43" s="1"/>
  <c r="F766" i="43"/>
  <c r="H766" i="43" s="1"/>
  <c r="F765" i="43"/>
  <c r="H765" i="43" s="1"/>
  <c r="E756" i="43"/>
  <c r="K755" i="43"/>
  <c r="D757" i="43" s="1"/>
  <c r="J754" i="43"/>
  <c r="J756" i="43" s="1"/>
  <c r="I754" i="43"/>
  <c r="I756" i="43" s="1"/>
  <c r="H754" i="43"/>
  <c r="H756" i="43" s="1"/>
  <c r="G754" i="43"/>
  <c r="G756" i="43" s="1"/>
  <c r="F754" i="43"/>
  <c r="F756" i="43" s="1"/>
  <c r="E754" i="43"/>
  <c r="D754" i="43"/>
  <c r="D756" i="43" s="1"/>
  <c r="K753" i="43"/>
  <c r="K752" i="43"/>
  <c r="K751" i="43"/>
  <c r="K750" i="43"/>
  <c r="E746" i="43"/>
  <c r="D746" i="43"/>
  <c r="F746" i="43" s="1"/>
  <c r="F745" i="43"/>
  <c r="F744" i="43"/>
  <c r="F743" i="43"/>
  <c r="F742" i="43"/>
  <c r="I742" i="43" s="1"/>
  <c r="F741" i="43"/>
  <c r="I741" i="43" s="1"/>
  <c r="F737" i="43"/>
  <c r="H737" i="43" s="1"/>
  <c r="F736" i="43"/>
  <c r="H736" i="43" s="1"/>
  <c r="F735" i="43"/>
  <c r="H735" i="43" s="1"/>
  <c r="F734" i="43"/>
  <c r="I734" i="43" s="1"/>
  <c r="F733" i="43"/>
  <c r="H733" i="43" s="1"/>
  <c r="F732" i="43"/>
  <c r="H732" i="43" s="1"/>
  <c r="F721" i="43"/>
  <c r="F723" i="43" s="1"/>
  <c r="I724" i="43"/>
  <c r="E723" i="43"/>
  <c r="K722" i="43"/>
  <c r="D724" i="43" s="1"/>
  <c r="J721" i="43"/>
  <c r="J723" i="43" s="1"/>
  <c r="I721" i="43"/>
  <c r="I723" i="43" s="1"/>
  <c r="H721" i="43"/>
  <c r="H723" i="43" s="1"/>
  <c r="G721" i="43"/>
  <c r="G723" i="43" s="1"/>
  <c r="E721" i="43"/>
  <c r="D721" i="43"/>
  <c r="D723" i="43" s="1"/>
  <c r="K720" i="43"/>
  <c r="K719" i="43"/>
  <c r="K718" i="43"/>
  <c r="K717" i="43"/>
  <c r="E713" i="43"/>
  <c r="D713" i="43"/>
  <c r="F713" i="43" s="1"/>
  <c r="F712" i="43"/>
  <c r="F711" i="43"/>
  <c r="I711" i="43" s="1"/>
  <c r="F710" i="43"/>
  <c r="F709" i="43"/>
  <c r="I709" i="43" s="1"/>
  <c r="F708" i="43"/>
  <c r="F704" i="43"/>
  <c r="H704" i="43" s="1"/>
  <c r="F703" i="43"/>
  <c r="H703" i="43" s="1"/>
  <c r="F702" i="43"/>
  <c r="H702" i="43" s="1"/>
  <c r="F701" i="43"/>
  <c r="H701" i="43" s="1"/>
  <c r="F700" i="43"/>
  <c r="H700" i="43" s="1"/>
  <c r="F699" i="43"/>
  <c r="I11" i="50" l="1"/>
  <c r="J12" i="50" s="1"/>
  <c r="E404" i="50"/>
  <c r="H404" i="50" s="1"/>
  <c r="I16" i="50"/>
  <c r="M401" i="50"/>
  <c r="N401" i="50"/>
  <c r="H402" i="50"/>
  <c r="L402" i="50" s="1"/>
  <c r="J9" i="28"/>
  <c r="G347" i="50"/>
  <c r="I334" i="50" s="1"/>
  <c r="K334" i="50" s="1"/>
  <c r="E1155" i="28"/>
  <c r="D1155" i="28"/>
  <c r="G1138" i="28"/>
  <c r="G1155" i="28"/>
  <c r="M1152" i="28"/>
  <c r="D1153" i="28"/>
  <c r="F1155" i="28"/>
  <c r="I1155" i="28"/>
  <c r="H1155" i="28"/>
  <c r="J1155" i="28"/>
  <c r="N1146" i="28"/>
  <c r="I19" i="50"/>
  <c r="I18" i="50"/>
  <c r="K7" i="50"/>
  <c r="J7" i="50"/>
  <c r="I20" i="50"/>
  <c r="I9" i="50"/>
  <c r="K8" i="50"/>
  <c r="J8" i="50"/>
  <c r="I6" i="50"/>
  <c r="I17" i="50"/>
  <c r="N212" i="50"/>
  <c r="N211" i="50" s="1"/>
  <c r="N131" i="50"/>
  <c r="N130" i="50" s="1"/>
  <c r="H385" i="50"/>
  <c r="L479" i="50" s="1"/>
  <c r="D385" i="50"/>
  <c r="L385" i="50"/>
  <c r="M385" i="50"/>
  <c r="E385" i="50"/>
  <c r="E479" i="50" s="1"/>
  <c r="O385" i="50"/>
  <c r="M510" i="50" s="1"/>
  <c r="N510" i="50" s="1"/>
  <c r="G385" i="50"/>
  <c r="K479" i="50" s="1"/>
  <c r="K385" i="50"/>
  <c r="F385" i="50"/>
  <c r="F479" i="50" s="1"/>
  <c r="I385" i="50"/>
  <c r="M479" i="50" s="1"/>
  <c r="N385" i="50"/>
  <c r="J385" i="50"/>
  <c r="N293" i="50"/>
  <c r="N103" i="50"/>
  <c r="N102" i="50" s="1"/>
  <c r="G346" i="50"/>
  <c r="I331" i="50" s="1"/>
  <c r="G344" i="50"/>
  <c r="I329" i="50" s="1"/>
  <c r="G345" i="50"/>
  <c r="I330" i="50" s="1"/>
  <c r="G343" i="50"/>
  <c r="L819" i="43"/>
  <c r="L820" i="43" s="1"/>
  <c r="L818" i="43"/>
  <c r="H804" i="43"/>
  <c r="G804" i="43"/>
  <c r="L824" i="43"/>
  <c r="I802" i="43"/>
  <c r="K823" i="43"/>
  <c r="K787" i="43"/>
  <c r="L786" i="43" s="1"/>
  <c r="I790" i="43"/>
  <c r="E790" i="43"/>
  <c r="F790" i="43"/>
  <c r="D790" i="43"/>
  <c r="G790" i="43"/>
  <c r="H790" i="43"/>
  <c r="D789" i="43"/>
  <c r="K789" i="43" s="1"/>
  <c r="G776" i="43"/>
  <c r="I766" i="43"/>
  <c r="F771" i="43"/>
  <c r="H768" i="43"/>
  <c r="H771" i="43" s="1"/>
  <c r="G775" i="43"/>
  <c r="G778" i="43"/>
  <c r="I779" i="43"/>
  <c r="I765" i="43"/>
  <c r="I767" i="43"/>
  <c r="G774" i="43"/>
  <c r="G777" i="43"/>
  <c r="I735" i="43"/>
  <c r="F738" i="43"/>
  <c r="I733" i="43"/>
  <c r="G744" i="43"/>
  <c r="G742" i="43"/>
  <c r="G743" i="43"/>
  <c r="K756" i="43"/>
  <c r="G745" i="43"/>
  <c r="H757" i="43"/>
  <c r="E757" i="43"/>
  <c r="G757" i="43"/>
  <c r="K754" i="43"/>
  <c r="L752" i="43" s="1"/>
  <c r="I757" i="43"/>
  <c r="F757" i="43"/>
  <c r="H734" i="43"/>
  <c r="H738" i="43" s="1"/>
  <c r="I732" i="43"/>
  <c r="G741" i="43"/>
  <c r="I744" i="43"/>
  <c r="I746" i="43" s="1"/>
  <c r="J757" i="43"/>
  <c r="H724" i="43"/>
  <c r="G710" i="43"/>
  <c r="E724" i="43"/>
  <c r="F724" i="43"/>
  <c r="G724" i="43"/>
  <c r="K723" i="43"/>
  <c r="G712" i="43"/>
  <c r="I702" i="43"/>
  <c r="I699" i="43"/>
  <c r="F705" i="43"/>
  <c r="I700" i="43"/>
  <c r="G708" i="43"/>
  <c r="G709" i="43"/>
  <c r="K721" i="43"/>
  <c r="H699" i="43"/>
  <c r="H705" i="43" s="1"/>
  <c r="I701" i="43"/>
  <c r="G711" i="43"/>
  <c r="I708" i="43"/>
  <c r="I713" i="43" s="1"/>
  <c r="J724" i="43"/>
  <c r="L496" i="50" l="1"/>
  <c r="L404" i="50"/>
  <c r="N404" i="50" s="1"/>
  <c r="Q401" i="50"/>
  <c r="O401" i="50"/>
  <c r="M402" i="50"/>
  <c r="N402" i="50"/>
  <c r="I347" i="50"/>
  <c r="N349" i="50"/>
  <c r="N348" i="50" s="1"/>
  <c r="M1155" i="28"/>
  <c r="M1153" i="28"/>
  <c r="D1154" i="28"/>
  <c r="M1154" i="28" s="1"/>
  <c r="J335" i="50"/>
  <c r="K11" i="50"/>
  <c r="K6" i="50"/>
  <c r="J6" i="50"/>
  <c r="K9" i="50"/>
  <c r="J9" i="50"/>
  <c r="J10" i="50"/>
  <c r="K5" i="50"/>
  <c r="I346" i="50"/>
  <c r="J330" i="50"/>
  <c r="K330" i="50"/>
  <c r="I328" i="50"/>
  <c r="I332" i="50"/>
  <c r="K329" i="50"/>
  <c r="J329" i="50"/>
  <c r="K331" i="50"/>
  <c r="J331" i="50"/>
  <c r="I343" i="50"/>
  <c r="D479" i="50"/>
  <c r="G479" i="50" s="1"/>
  <c r="Q385" i="50"/>
  <c r="I344" i="50"/>
  <c r="I345" i="50"/>
  <c r="N479" i="50"/>
  <c r="J799" i="43"/>
  <c r="J801" i="43"/>
  <c r="J800" i="43"/>
  <c r="J798" i="43"/>
  <c r="L784" i="43"/>
  <c r="L783" i="43"/>
  <c r="L785" i="43"/>
  <c r="K790" i="43"/>
  <c r="G779" i="43"/>
  <c r="I769" i="43"/>
  <c r="L791" i="43"/>
  <c r="G771" i="43"/>
  <c r="L753" i="43"/>
  <c r="K757" i="43"/>
  <c r="L758" i="43"/>
  <c r="G738" i="43"/>
  <c r="G746" i="43"/>
  <c r="I736" i="43"/>
  <c r="J732" i="43" s="1"/>
  <c r="L750" i="43"/>
  <c r="L751" i="43"/>
  <c r="K724" i="43"/>
  <c r="G713" i="43"/>
  <c r="L725" i="43"/>
  <c r="G705" i="43"/>
  <c r="I703" i="43"/>
  <c r="L718" i="43"/>
  <c r="L717" i="43"/>
  <c r="L719" i="43"/>
  <c r="L720" i="43"/>
  <c r="E690" i="43"/>
  <c r="K689" i="43"/>
  <c r="D691" i="43" s="1"/>
  <c r="J688" i="43"/>
  <c r="J690" i="43" s="1"/>
  <c r="I688" i="43"/>
  <c r="I690" i="43" s="1"/>
  <c r="H688" i="43"/>
  <c r="H690" i="43" s="1"/>
  <c r="G688" i="43"/>
  <c r="F688" i="43"/>
  <c r="F690" i="43" s="1"/>
  <c r="E688" i="43"/>
  <c r="D688" i="43"/>
  <c r="D690" i="43" s="1"/>
  <c r="K687" i="43"/>
  <c r="K686" i="43"/>
  <c r="K685" i="43"/>
  <c r="K684" i="43"/>
  <c r="E680" i="43"/>
  <c r="D680" i="43"/>
  <c r="F680" i="43" s="1"/>
  <c r="F679" i="43"/>
  <c r="F678" i="43"/>
  <c r="I678" i="43" s="1"/>
  <c r="F677" i="43"/>
  <c r="F676" i="43"/>
  <c r="I676" i="43" s="1"/>
  <c r="F675" i="43"/>
  <c r="F671" i="43"/>
  <c r="H671" i="43" s="1"/>
  <c r="F670" i="43"/>
  <c r="H670" i="43" s="1"/>
  <c r="F669" i="43"/>
  <c r="H669" i="43" s="1"/>
  <c r="F668" i="43"/>
  <c r="I668" i="43" s="1"/>
  <c r="F667" i="43"/>
  <c r="H667" i="43" s="1"/>
  <c r="F666" i="43"/>
  <c r="N496" i="50" l="1"/>
  <c r="L509" i="50"/>
  <c r="N509" i="50" s="1"/>
  <c r="M404" i="50"/>
  <c r="Q402" i="50"/>
  <c r="O402" i="50"/>
  <c r="J11" i="50"/>
  <c r="K332" i="50"/>
  <c r="J332" i="50"/>
  <c r="J333" i="50"/>
  <c r="K328" i="50"/>
  <c r="J328" i="50"/>
  <c r="J802" i="43"/>
  <c r="L787" i="43"/>
  <c r="J766" i="43"/>
  <c r="J768" i="43"/>
  <c r="J767" i="43"/>
  <c r="J765" i="43"/>
  <c r="L754" i="43"/>
  <c r="J733" i="43"/>
  <c r="J735" i="43"/>
  <c r="J734" i="43"/>
  <c r="J702" i="43"/>
  <c r="J699" i="43"/>
  <c r="J700" i="43"/>
  <c r="J701" i="43"/>
  <c r="L721" i="43"/>
  <c r="G691" i="43"/>
  <c r="H691" i="43"/>
  <c r="G677" i="43"/>
  <c r="G679" i="43"/>
  <c r="I691" i="43"/>
  <c r="E691" i="43"/>
  <c r="F691" i="43"/>
  <c r="K688" i="43"/>
  <c r="L686" i="43" s="1"/>
  <c r="F672" i="43"/>
  <c r="I669" i="43"/>
  <c r="I667" i="43"/>
  <c r="I666" i="43"/>
  <c r="G675" i="43"/>
  <c r="G676" i="43"/>
  <c r="H668" i="43"/>
  <c r="G690" i="43"/>
  <c r="K690" i="43" s="1"/>
  <c r="H666" i="43"/>
  <c r="G678" i="43"/>
  <c r="I675" i="43"/>
  <c r="I680" i="43" s="1"/>
  <c r="J691" i="43"/>
  <c r="F657" i="43"/>
  <c r="K656" i="43"/>
  <c r="D658" i="43" s="1"/>
  <c r="J655" i="43"/>
  <c r="J657" i="43" s="1"/>
  <c r="I655" i="43"/>
  <c r="I657" i="43" s="1"/>
  <c r="H655" i="43"/>
  <c r="H657" i="43" s="1"/>
  <c r="G655" i="43"/>
  <c r="F655" i="43"/>
  <c r="E655" i="43"/>
  <c r="E657" i="43" s="1"/>
  <c r="D655" i="43"/>
  <c r="D657" i="43" s="1"/>
  <c r="K654" i="43"/>
  <c r="K653" i="43"/>
  <c r="K652" i="43"/>
  <c r="K651" i="43"/>
  <c r="E647" i="43"/>
  <c r="D647" i="43"/>
  <c r="F647" i="43" s="1"/>
  <c r="F646" i="43"/>
  <c r="F645" i="43"/>
  <c r="I645" i="43" s="1"/>
  <c r="F644" i="43"/>
  <c r="F643" i="43"/>
  <c r="I643" i="43" s="1"/>
  <c r="F642" i="43"/>
  <c r="I642" i="43" s="1"/>
  <c r="F638" i="43"/>
  <c r="H638" i="43" s="1"/>
  <c r="F637" i="43"/>
  <c r="H637" i="43" s="1"/>
  <c r="F636" i="43"/>
  <c r="H636" i="43" s="1"/>
  <c r="F635" i="43"/>
  <c r="I635" i="43" s="1"/>
  <c r="F634" i="43"/>
  <c r="H634" i="43" s="1"/>
  <c r="F633" i="43"/>
  <c r="H633" i="43" s="1"/>
  <c r="O404" i="50" l="1"/>
  <c r="M406" i="50"/>
  <c r="N406" i="50" s="1"/>
  <c r="J334" i="50"/>
  <c r="J769" i="43"/>
  <c r="J736" i="43"/>
  <c r="J703" i="43"/>
  <c r="G680" i="43"/>
  <c r="H672" i="43"/>
  <c r="L692" i="43" s="1"/>
  <c r="I670" i="43"/>
  <c r="J667" i="43" s="1"/>
  <c r="K691" i="43"/>
  <c r="L685" i="43"/>
  <c r="L687" i="43"/>
  <c r="L684" i="43"/>
  <c r="L688" i="43" s="1"/>
  <c r="G646" i="43"/>
  <c r="G644" i="43"/>
  <c r="I658" i="43"/>
  <c r="J658" i="43"/>
  <c r="E658" i="43"/>
  <c r="F658" i="43"/>
  <c r="G658" i="43"/>
  <c r="H658" i="43"/>
  <c r="K655" i="43"/>
  <c r="L652" i="43" s="1"/>
  <c r="I636" i="43"/>
  <c r="F639" i="43"/>
  <c r="I634" i="43"/>
  <c r="I647" i="43"/>
  <c r="G643" i="43"/>
  <c r="G657" i="43"/>
  <c r="K657" i="43" s="1"/>
  <c r="I633" i="43"/>
  <c r="G642" i="43"/>
  <c r="H635" i="43"/>
  <c r="H639" i="43" s="1"/>
  <c r="G645" i="43"/>
  <c r="K623" i="43"/>
  <c r="D625" i="43" s="1"/>
  <c r="J622" i="43"/>
  <c r="J624" i="43" s="1"/>
  <c r="I622" i="43"/>
  <c r="I624" i="43" s="1"/>
  <c r="H622" i="43"/>
  <c r="H624" i="43" s="1"/>
  <c r="G622" i="43"/>
  <c r="F622" i="43"/>
  <c r="F624" i="43" s="1"/>
  <c r="E622" i="43"/>
  <c r="E624" i="43" s="1"/>
  <c r="D622" i="43"/>
  <c r="D624" i="43" s="1"/>
  <c r="K621" i="43"/>
  <c r="K620" i="43"/>
  <c r="K619" i="43"/>
  <c r="K618" i="43"/>
  <c r="E614" i="43"/>
  <c r="D614" i="43"/>
  <c r="F614" i="43" s="1"/>
  <c r="F613" i="43"/>
  <c r="F612" i="43"/>
  <c r="I612" i="43" s="1"/>
  <c r="F611" i="43"/>
  <c r="F610" i="43"/>
  <c r="I610" i="43" s="1"/>
  <c r="F609" i="43"/>
  <c r="I609" i="43" s="1"/>
  <c r="F605" i="43"/>
  <c r="H605" i="43" s="1"/>
  <c r="F604" i="43"/>
  <c r="H604" i="43" s="1"/>
  <c r="F603" i="43"/>
  <c r="H603" i="43" s="1"/>
  <c r="F602" i="43"/>
  <c r="I602" i="43" s="1"/>
  <c r="F601" i="43"/>
  <c r="H601" i="43" s="1"/>
  <c r="F600" i="43"/>
  <c r="F567" i="43"/>
  <c r="H567" i="43" s="1"/>
  <c r="F568" i="43"/>
  <c r="H568" i="43" s="1"/>
  <c r="I568" i="43"/>
  <c r="F569" i="43"/>
  <c r="H569" i="43" s="1"/>
  <c r="I569" i="43"/>
  <c r="F570" i="43"/>
  <c r="H570" i="43" s="1"/>
  <c r="F571" i="43"/>
  <c r="H571" i="43" s="1"/>
  <c r="F572" i="43"/>
  <c r="H572" i="43"/>
  <c r="F576" i="43"/>
  <c r="I576" i="43" s="1"/>
  <c r="F577" i="43"/>
  <c r="I577" i="43" s="1"/>
  <c r="F578" i="43"/>
  <c r="F579" i="43"/>
  <c r="I579" i="43" s="1"/>
  <c r="F580" i="43"/>
  <c r="D581" i="43"/>
  <c r="F581" i="43" s="1"/>
  <c r="E581" i="43"/>
  <c r="K585" i="43"/>
  <c r="K586" i="43"/>
  <c r="K587" i="43"/>
  <c r="K588" i="43"/>
  <c r="D589" i="43"/>
  <c r="E589" i="43"/>
  <c r="E591" i="43" s="1"/>
  <c r="F589" i="43"/>
  <c r="F591" i="43" s="1"/>
  <c r="G589" i="43"/>
  <c r="G591" i="43" s="1"/>
  <c r="H589" i="43"/>
  <c r="H591" i="43" s="1"/>
  <c r="I589" i="43"/>
  <c r="I591" i="43" s="1"/>
  <c r="J589" i="43"/>
  <c r="J591" i="43" s="1"/>
  <c r="K590" i="43"/>
  <c r="G592" i="43" s="1"/>
  <c r="D591" i="43"/>
  <c r="J666" i="43" l="1"/>
  <c r="G672" i="43"/>
  <c r="J669" i="43"/>
  <c r="J668" i="43"/>
  <c r="K658" i="43"/>
  <c r="L654" i="43"/>
  <c r="L653" i="43"/>
  <c r="L651" i="43"/>
  <c r="L659" i="43"/>
  <c r="G639" i="43"/>
  <c r="G647" i="43"/>
  <c r="I637" i="43"/>
  <c r="I625" i="43"/>
  <c r="J625" i="43"/>
  <c r="G613" i="43"/>
  <c r="E625" i="43"/>
  <c r="F625" i="43"/>
  <c r="G625" i="43"/>
  <c r="H625" i="43"/>
  <c r="K622" i="43"/>
  <c r="L619" i="43" s="1"/>
  <c r="I603" i="43"/>
  <c r="I600" i="43"/>
  <c r="I604" i="43" s="1"/>
  <c r="J600" i="43" s="1"/>
  <c r="H600" i="43"/>
  <c r="I601" i="43"/>
  <c r="H602" i="43"/>
  <c r="F606" i="43"/>
  <c r="I614" i="43"/>
  <c r="G610" i="43"/>
  <c r="G611" i="43"/>
  <c r="G624" i="43"/>
  <c r="K624" i="43" s="1"/>
  <c r="G612" i="43"/>
  <c r="G609" i="43"/>
  <c r="E592" i="43"/>
  <c r="D592" i="43"/>
  <c r="F592" i="43"/>
  <c r="K589" i="43"/>
  <c r="L588" i="43" s="1"/>
  <c r="I581" i="43"/>
  <c r="H573" i="43"/>
  <c r="L593" i="43" s="1"/>
  <c r="F573" i="43"/>
  <c r="G573" i="43" s="1"/>
  <c r="I567" i="43"/>
  <c r="I571" i="43" s="1"/>
  <c r="I570" i="43"/>
  <c r="G580" i="43"/>
  <c r="G576" i="43"/>
  <c r="G579" i="43"/>
  <c r="G577" i="43"/>
  <c r="K591" i="43"/>
  <c r="G578" i="43"/>
  <c r="J592" i="43"/>
  <c r="I592" i="43"/>
  <c r="H592" i="43"/>
  <c r="K557" i="43"/>
  <c r="D559" i="43" s="1"/>
  <c r="J556" i="43"/>
  <c r="J558" i="43" s="1"/>
  <c r="I556" i="43"/>
  <c r="I558" i="43" s="1"/>
  <c r="H556" i="43"/>
  <c r="H558" i="43" s="1"/>
  <c r="G556" i="43"/>
  <c r="F556" i="43"/>
  <c r="F558" i="43" s="1"/>
  <c r="E556" i="43"/>
  <c r="E558" i="43" s="1"/>
  <c r="D556" i="43"/>
  <c r="D558" i="43" s="1"/>
  <c r="K555" i="43"/>
  <c r="K554" i="43"/>
  <c r="K553" i="43"/>
  <c r="K552" i="43"/>
  <c r="E548" i="43"/>
  <c r="D548" i="43"/>
  <c r="F548" i="43" s="1"/>
  <c r="F547" i="43"/>
  <c r="F546" i="43"/>
  <c r="I546" i="43" s="1"/>
  <c r="F545" i="43"/>
  <c r="F544" i="43"/>
  <c r="I544" i="43" s="1"/>
  <c r="F543" i="43"/>
  <c r="F539" i="43"/>
  <c r="H539" i="43" s="1"/>
  <c r="F538" i="43"/>
  <c r="H538" i="43" s="1"/>
  <c r="F537" i="43"/>
  <c r="H537" i="43" s="1"/>
  <c r="F536" i="43"/>
  <c r="I536" i="43" s="1"/>
  <c r="F535" i="43"/>
  <c r="H535" i="43" s="1"/>
  <c r="F534" i="43"/>
  <c r="J670" i="43" l="1"/>
  <c r="L655" i="43"/>
  <c r="J636" i="43"/>
  <c r="J635" i="43"/>
  <c r="J634" i="43"/>
  <c r="J633" i="43"/>
  <c r="L618" i="43"/>
  <c r="K625" i="43"/>
  <c r="G614" i="43"/>
  <c r="L621" i="43"/>
  <c r="L620" i="43"/>
  <c r="J603" i="43"/>
  <c r="J601" i="43"/>
  <c r="H606" i="43"/>
  <c r="J602" i="43"/>
  <c r="L587" i="43"/>
  <c r="L586" i="43"/>
  <c r="L585" i="43"/>
  <c r="K592" i="43"/>
  <c r="J569" i="43"/>
  <c r="J568" i="43"/>
  <c r="J570" i="43"/>
  <c r="G581" i="43"/>
  <c r="J567" i="43"/>
  <c r="H559" i="43"/>
  <c r="I559" i="43"/>
  <c r="G547" i="43"/>
  <c r="G545" i="43"/>
  <c r="E559" i="43"/>
  <c r="F559" i="43"/>
  <c r="G559" i="43"/>
  <c r="K556" i="43"/>
  <c r="L553" i="43" s="1"/>
  <c r="I537" i="43"/>
  <c r="I534" i="43"/>
  <c r="F540" i="43"/>
  <c r="I535" i="43"/>
  <c r="I538" i="43"/>
  <c r="J537" i="43" s="1"/>
  <c r="G543" i="43"/>
  <c r="G544" i="43"/>
  <c r="G558" i="43"/>
  <c r="K558" i="43" s="1"/>
  <c r="G546" i="43"/>
  <c r="I543" i="43"/>
  <c r="I548" i="43" s="1"/>
  <c r="J559" i="43"/>
  <c r="H534" i="43"/>
  <c r="H536" i="43"/>
  <c r="K524" i="43"/>
  <c r="J526" i="43" s="1"/>
  <c r="J523" i="43"/>
  <c r="J525" i="43" s="1"/>
  <c r="I523" i="43"/>
  <c r="I525" i="43" s="1"/>
  <c r="H523" i="43"/>
  <c r="H525" i="43" s="1"/>
  <c r="G523" i="43"/>
  <c r="G525" i="43" s="1"/>
  <c r="F523" i="43"/>
  <c r="E523" i="43"/>
  <c r="E525" i="43" s="1"/>
  <c r="D523" i="43"/>
  <c r="D525" i="43" s="1"/>
  <c r="K522" i="43"/>
  <c r="K521" i="43"/>
  <c r="K520" i="43"/>
  <c r="K519" i="43"/>
  <c r="E515" i="43"/>
  <c r="D515" i="43"/>
  <c r="F515" i="43" s="1"/>
  <c r="F514" i="43"/>
  <c r="F513" i="43"/>
  <c r="F512" i="43"/>
  <c r="F511" i="43"/>
  <c r="I511" i="43" s="1"/>
  <c r="F510" i="43"/>
  <c r="F506" i="43"/>
  <c r="H506" i="43" s="1"/>
  <c r="F505" i="43"/>
  <c r="H505" i="43" s="1"/>
  <c r="F504" i="43"/>
  <c r="I504" i="43" s="1"/>
  <c r="F503" i="43"/>
  <c r="I503" i="43" s="1"/>
  <c r="F502" i="43"/>
  <c r="I502" i="43" s="1"/>
  <c r="F501" i="43"/>
  <c r="H501" i="43" s="1"/>
  <c r="K490" i="43"/>
  <c r="H492" i="43" s="1"/>
  <c r="J489" i="43"/>
  <c r="J491" i="43" s="1"/>
  <c r="I489" i="43"/>
  <c r="I491" i="43" s="1"/>
  <c r="H489" i="43"/>
  <c r="H491" i="43" s="1"/>
  <c r="G489" i="43"/>
  <c r="G491" i="43" s="1"/>
  <c r="F489" i="43"/>
  <c r="F491" i="43" s="1"/>
  <c r="E489" i="43"/>
  <c r="E491" i="43" s="1"/>
  <c r="D489" i="43"/>
  <c r="D491" i="43" s="1"/>
  <c r="K488" i="43"/>
  <c r="K487" i="43"/>
  <c r="K486" i="43"/>
  <c r="K485" i="43"/>
  <c r="E481" i="43"/>
  <c r="D481" i="43"/>
  <c r="F481" i="43" s="1"/>
  <c r="F480" i="43"/>
  <c r="F479" i="43"/>
  <c r="I479" i="43" s="1"/>
  <c r="F478" i="43"/>
  <c r="F477" i="43"/>
  <c r="I477" i="43" s="1"/>
  <c r="F476" i="43"/>
  <c r="I476" i="43" s="1"/>
  <c r="F472" i="43"/>
  <c r="H472" i="43" s="1"/>
  <c r="F471" i="43"/>
  <c r="H471" i="43" s="1"/>
  <c r="F470" i="43"/>
  <c r="I470" i="43" s="1"/>
  <c r="F469" i="43"/>
  <c r="H469" i="43" s="1"/>
  <c r="F468" i="43"/>
  <c r="I468" i="43" s="1"/>
  <c r="F467" i="43"/>
  <c r="D42" i="53"/>
  <c r="K457" i="43"/>
  <c r="D459" i="43" s="1"/>
  <c r="J456" i="43"/>
  <c r="J458" i="43" s="1"/>
  <c r="I456" i="43"/>
  <c r="I458" i="43" s="1"/>
  <c r="H456" i="43"/>
  <c r="H458" i="43" s="1"/>
  <c r="G456" i="43"/>
  <c r="F456" i="43"/>
  <c r="F458" i="43" s="1"/>
  <c r="E456" i="43"/>
  <c r="E458" i="43" s="1"/>
  <c r="D456" i="43"/>
  <c r="D458" i="43" s="1"/>
  <c r="K455" i="43"/>
  <c r="K454" i="43"/>
  <c r="K453" i="43"/>
  <c r="K452" i="43"/>
  <c r="E448" i="43"/>
  <c r="D448" i="43"/>
  <c r="F447" i="43"/>
  <c r="F446" i="43"/>
  <c r="I446" i="43" s="1"/>
  <c r="F445" i="43"/>
  <c r="F444" i="43"/>
  <c r="I444" i="43" s="1"/>
  <c r="F443" i="43"/>
  <c r="I443" i="43" s="1"/>
  <c r="F439" i="43"/>
  <c r="H439" i="43" s="1"/>
  <c r="F438" i="43"/>
  <c r="H438" i="43" s="1"/>
  <c r="F437" i="43"/>
  <c r="H437" i="43" s="1"/>
  <c r="F436" i="43"/>
  <c r="I436" i="43" s="1"/>
  <c r="F435" i="43"/>
  <c r="H435" i="43" s="1"/>
  <c r="F434" i="43"/>
  <c r="H434" i="43" s="1"/>
  <c r="J637" i="43" l="1"/>
  <c r="L622" i="43"/>
  <c r="J604" i="43"/>
  <c r="L626" i="43"/>
  <c r="G606" i="43"/>
  <c r="L589" i="43"/>
  <c r="J571" i="43"/>
  <c r="L555" i="43"/>
  <c r="L552" i="43"/>
  <c r="K559" i="43"/>
  <c r="G548" i="43"/>
  <c r="J535" i="43"/>
  <c r="H540" i="43"/>
  <c r="L560" i="43" s="1"/>
  <c r="L554" i="43"/>
  <c r="J534" i="43"/>
  <c r="J536" i="43"/>
  <c r="H526" i="43"/>
  <c r="F526" i="43"/>
  <c r="D526" i="43"/>
  <c r="E526" i="43"/>
  <c r="G526" i="43"/>
  <c r="I526" i="43"/>
  <c r="K523" i="43"/>
  <c r="L520" i="43" s="1"/>
  <c r="G512" i="43"/>
  <c r="H502" i="43"/>
  <c r="H503" i="43"/>
  <c r="F507" i="43"/>
  <c r="I501" i="43"/>
  <c r="I505" i="43" s="1"/>
  <c r="H504" i="43"/>
  <c r="G511" i="43"/>
  <c r="G514" i="43"/>
  <c r="G513" i="43"/>
  <c r="G510" i="43"/>
  <c r="F525" i="43"/>
  <c r="K525" i="43" s="1"/>
  <c r="I510" i="43"/>
  <c r="I513" i="43"/>
  <c r="J492" i="43"/>
  <c r="D492" i="43"/>
  <c r="G492" i="43"/>
  <c r="I492" i="43"/>
  <c r="K491" i="43"/>
  <c r="E492" i="43"/>
  <c r="F492" i="43"/>
  <c r="F473" i="43"/>
  <c r="H468" i="43"/>
  <c r="I467" i="43"/>
  <c r="H470" i="43"/>
  <c r="I481" i="43"/>
  <c r="G480" i="43"/>
  <c r="G477" i="43"/>
  <c r="G478" i="43"/>
  <c r="I469" i="43"/>
  <c r="G476" i="43"/>
  <c r="G479" i="43"/>
  <c r="K489" i="43"/>
  <c r="L485" i="43" s="1"/>
  <c r="H467" i="43"/>
  <c r="F448" i="43"/>
  <c r="G445" i="43" s="1"/>
  <c r="E459" i="43"/>
  <c r="F459" i="43"/>
  <c r="G459" i="43"/>
  <c r="H459" i="43"/>
  <c r="I459" i="43"/>
  <c r="J459" i="43"/>
  <c r="K456" i="43"/>
  <c r="L453" i="43" s="1"/>
  <c r="I437" i="43"/>
  <c r="F440" i="43"/>
  <c r="I435" i="43"/>
  <c r="I448" i="43"/>
  <c r="I434" i="43"/>
  <c r="G458" i="43"/>
  <c r="K458" i="43" s="1"/>
  <c r="H436" i="43"/>
  <c r="H440" i="43" s="1"/>
  <c r="K424" i="43"/>
  <c r="D426" i="43" s="1"/>
  <c r="J423" i="43"/>
  <c r="J425" i="43" s="1"/>
  <c r="I423" i="43"/>
  <c r="I425" i="43" s="1"/>
  <c r="H423" i="43"/>
  <c r="H425" i="43" s="1"/>
  <c r="G423" i="43"/>
  <c r="G425" i="43" s="1"/>
  <c r="F423" i="43"/>
  <c r="F425" i="43" s="1"/>
  <c r="E423" i="43"/>
  <c r="E425" i="43" s="1"/>
  <c r="D423" i="43"/>
  <c r="D425" i="43" s="1"/>
  <c r="K422" i="43"/>
  <c r="K421" i="43"/>
  <c r="K420" i="43"/>
  <c r="K419" i="43"/>
  <c r="E415" i="43"/>
  <c r="D415" i="43"/>
  <c r="F414" i="43"/>
  <c r="F413" i="43"/>
  <c r="F412" i="43"/>
  <c r="F411" i="43"/>
  <c r="I411" i="43" s="1"/>
  <c r="F410" i="43"/>
  <c r="F406" i="43"/>
  <c r="H406" i="43" s="1"/>
  <c r="F405" i="43"/>
  <c r="H405" i="43" s="1"/>
  <c r="F404" i="43"/>
  <c r="H404" i="43" s="1"/>
  <c r="F403" i="43"/>
  <c r="I403" i="43" s="1"/>
  <c r="F402" i="43"/>
  <c r="H402" i="43" s="1"/>
  <c r="F401" i="43"/>
  <c r="H401" i="43" s="1"/>
  <c r="K391" i="43"/>
  <c r="D393" i="43" s="1"/>
  <c r="J390" i="43"/>
  <c r="J392" i="43" s="1"/>
  <c r="I390" i="43"/>
  <c r="I392" i="43" s="1"/>
  <c r="H390" i="43"/>
  <c r="H392" i="43" s="1"/>
  <c r="G390" i="43"/>
  <c r="G392" i="43" s="1"/>
  <c r="F390" i="43"/>
  <c r="F392" i="43" s="1"/>
  <c r="E390" i="43"/>
  <c r="E392" i="43" s="1"/>
  <c r="D390" i="43"/>
  <c r="D392" i="43" s="1"/>
  <c r="K389" i="43"/>
  <c r="K388" i="43"/>
  <c r="K387" i="43"/>
  <c r="K386" i="43"/>
  <c r="E382" i="43"/>
  <c r="D382" i="43"/>
  <c r="F381" i="43"/>
  <c r="F380" i="43"/>
  <c r="I380" i="43" s="1"/>
  <c r="F379" i="43"/>
  <c r="F378" i="43"/>
  <c r="I378" i="43" s="1"/>
  <c r="F377" i="43"/>
  <c r="F373" i="43"/>
  <c r="H373" i="43" s="1"/>
  <c r="F372" i="43"/>
  <c r="H372" i="43" s="1"/>
  <c r="F371" i="43"/>
  <c r="H371" i="43" s="1"/>
  <c r="F370" i="43"/>
  <c r="I370" i="43" s="1"/>
  <c r="F369" i="43"/>
  <c r="H369" i="43" s="1"/>
  <c r="F368" i="43"/>
  <c r="H368" i="43" s="1"/>
  <c r="L556" i="43" l="1"/>
  <c r="G540" i="43"/>
  <c r="J538" i="43"/>
  <c r="L522" i="43"/>
  <c r="L519" i="43"/>
  <c r="K526" i="43"/>
  <c r="G515" i="43"/>
  <c r="L521" i="43"/>
  <c r="H507" i="43"/>
  <c r="G507" i="43" s="1"/>
  <c r="J503" i="43"/>
  <c r="J502" i="43"/>
  <c r="J504" i="43"/>
  <c r="J501" i="43"/>
  <c r="J505" i="43" s="1"/>
  <c r="I515" i="43"/>
  <c r="K492" i="43"/>
  <c r="I471" i="43"/>
  <c r="J468" i="43" s="1"/>
  <c r="H473" i="43"/>
  <c r="G473" i="43" s="1"/>
  <c r="G481" i="43"/>
  <c r="L487" i="43"/>
  <c r="L488" i="43"/>
  <c r="L486" i="43"/>
  <c r="L489" i="43" s="1"/>
  <c r="L452" i="43"/>
  <c r="L455" i="43"/>
  <c r="L454" i="43"/>
  <c r="K459" i="43"/>
  <c r="G447" i="43"/>
  <c r="G444" i="43"/>
  <c r="G446" i="43"/>
  <c r="G443" i="43"/>
  <c r="L460" i="43"/>
  <c r="G440" i="43"/>
  <c r="I438" i="43"/>
  <c r="F415" i="43"/>
  <c r="G414" i="43" s="1"/>
  <c r="G412" i="43"/>
  <c r="I426" i="43"/>
  <c r="E426" i="43"/>
  <c r="F426" i="43"/>
  <c r="G426" i="43"/>
  <c r="H426" i="43"/>
  <c r="K425" i="43"/>
  <c r="F407" i="43"/>
  <c r="I404" i="43"/>
  <c r="I402" i="43"/>
  <c r="I401" i="43"/>
  <c r="H403" i="43"/>
  <c r="H407" i="43" s="1"/>
  <c r="I410" i="43"/>
  <c r="I413" i="43"/>
  <c r="J426" i="43"/>
  <c r="K423" i="43"/>
  <c r="L420" i="43" s="1"/>
  <c r="F382" i="43"/>
  <c r="G380" i="43" s="1"/>
  <c r="H393" i="43"/>
  <c r="J393" i="43"/>
  <c r="E393" i="43"/>
  <c r="F393" i="43"/>
  <c r="G393" i="43"/>
  <c r="I393" i="43"/>
  <c r="K392" i="43"/>
  <c r="I371" i="43"/>
  <c r="F374" i="43"/>
  <c r="I369" i="43"/>
  <c r="I377" i="43"/>
  <c r="I382" i="43" s="1"/>
  <c r="I368" i="43"/>
  <c r="K390" i="43"/>
  <c r="L387" i="43" s="1"/>
  <c r="H370" i="43"/>
  <c r="H374" i="43" s="1"/>
  <c r="K426" i="43" l="1"/>
  <c r="L523" i="43"/>
  <c r="L527" i="43"/>
  <c r="L493" i="43"/>
  <c r="J470" i="43"/>
  <c r="J469" i="43"/>
  <c r="J467" i="43"/>
  <c r="L456" i="43"/>
  <c r="G448" i="43"/>
  <c r="J437" i="43"/>
  <c r="J436" i="43"/>
  <c r="J435" i="43"/>
  <c r="J434" i="43"/>
  <c r="G411" i="43"/>
  <c r="G410" i="43"/>
  <c r="G413" i="43"/>
  <c r="L422" i="43"/>
  <c r="I415" i="43"/>
  <c r="L427" i="43"/>
  <c r="G407" i="43"/>
  <c r="I405" i="43"/>
  <c r="L421" i="43"/>
  <c r="L419" i="43"/>
  <c r="K393" i="43"/>
  <c r="G377" i="43"/>
  <c r="G378" i="43"/>
  <c r="G381" i="43"/>
  <c r="G379" i="43"/>
  <c r="L394" i="43"/>
  <c r="G374" i="43"/>
  <c r="I372" i="43"/>
  <c r="J368" i="43" s="1"/>
  <c r="L389" i="43"/>
  <c r="L386" i="43"/>
  <c r="L388" i="43"/>
  <c r="G415" i="43" l="1"/>
  <c r="G382" i="43"/>
  <c r="J471" i="43"/>
  <c r="J438" i="43"/>
  <c r="L423" i="43"/>
  <c r="J403" i="43"/>
  <c r="J402" i="43"/>
  <c r="J404" i="43"/>
  <c r="J401" i="43"/>
  <c r="L390" i="43"/>
  <c r="J371" i="43"/>
  <c r="J369" i="43"/>
  <c r="J370" i="43"/>
  <c r="J405" i="43" l="1"/>
  <c r="J372" i="43"/>
  <c r="K358" i="43" l="1"/>
  <c r="J360" i="43" s="1"/>
  <c r="J357" i="43"/>
  <c r="J359" i="43" s="1"/>
  <c r="I357" i="43"/>
  <c r="I359" i="43" s="1"/>
  <c r="H357" i="43"/>
  <c r="H359" i="43" s="1"/>
  <c r="G357" i="43"/>
  <c r="G359" i="43" s="1"/>
  <c r="F357" i="43"/>
  <c r="F359" i="43" s="1"/>
  <c r="E357" i="43"/>
  <c r="D357" i="43"/>
  <c r="D359" i="43" s="1"/>
  <c r="K356" i="43"/>
  <c r="K355" i="43"/>
  <c r="K354" i="43"/>
  <c r="K353" i="43"/>
  <c r="E349" i="43"/>
  <c r="D349" i="43"/>
  <c r="F348" i="43"/>
  <c r="F347" i="43"/>
  <c r="I347" i="43" s="1"/>
  <c r="F346" i="43"/>
  <c r="F345" i="43"/>
  <c r="I345" i="43" s="1"/>
  <c r="F344" i="43"/>
  <c r="I344" i="43" s="1"/>
  <c r="F340" i="43"/>
  <c r="H340" i="43" s="1"/>
  <c r="F339" i="43"/>
  <c r="H339" i="43" s="1"/>
  <c r="F338" i="43"/>
  <c r="I338" i="43" s="1"/>
  <c r="F337" i="43"/>
  <c r="I337" i="43" s="1"/>
  <c r="F336" i="43"/>
  <c r="I336" i="43" s="1"/>
  <c r="F335" i="43"/>
  <c r="F349" i="43" l="1"/>
  <c r="G346" i="43" s="1"/>
  <c r="K357" i="43"/>
  <c r="L355" i="43" s="1"/>
  <c r="I349" i="43"/>
  <c r="G348" i="43"/>
  <c r="I335" i="43"/>
  <c r="I339" i="43" s="1"/>
  <c r="H336" i="43"/>
  <c r="H338" i="43"/>
  <c r="G345" i="43"/>
  <c r="D360" i="43"/>
  <c r="F341" i="43"/>
  <c r="E359" i="43"/>
  <c r="K359" i="43" s="1"/>
  <c r="E360" i="43"/>
  <c r="F360" i="43"/>
  <c r="H335" i="43"/>
  <c r="G347" i="43"/>
  <c r="I360" i="43"/>
  <c r="G360" i="43"/>
  <c r="H337" i="43"/>
  <c r="H360" i="43"/>
  <c r="G344" i="43"/>
  <c r="K325" i="43"/>
  <c r="D327" i="43" s="1"/>
  <c r="J324" i="43"/>
  <c r="J326" i="43" s="1"/>
  <c r="I324" i="43"/>
  <c r="I326" i="43" s="1"/>
  <c r="H324" i="43"/>
  <c r="H326" i="43" s="1"/>
  <c r="G324" i="43"/>
  <c r="G326" i="43" s="1"/>
  <c r="F324" i="43"/>
  <c r="F326" i="43" s="1"/>
  <c r="E324" i="43"/>
  <c r="E326" i="43" s="1"/>
  <c r="D324" i="43"/>
  <c r="D326" i="43" s="1"/>
  <c r="K323" i="43"/>
  <c r="K322" i="43"/>
  <c r="K321" i="43"/>
  <c r="K320" i="43"/>
  <c r="E316" i="43"/>
  <c r="D316" i="43"/>
  <c r="F315" i="43"/>
  <c r="F314" i="43"/>
  <c r="I314" i="43" s="1"/>
  <c r="F313" i="43"/>
  <c r="F312" i="43"/>
  <c r="I312" i="43" s="1"/>
  <c r="F311" i="43"/>
  <c r="I311" i="43" s="1"/>
  <c r="F307" i="43"/>
  <c r="H307" i="43" s="1"/>
  <c r="F306" i="43"/>
  <c r="H306" i="43" s="1"/>
  <c r="F305" i="43"/>
  <c r="H305" i="43" s="1"/>
  <c r="F304" i="43"/>
  <c r="I304" i="43" s="1"/>
  <c r="F303" i="43"/>
  <c r="H303" i="43" s="1"/>
  <c r="F302" i="43"/>
  <c r="L356" i="43" l="1"/>
  <c r="L354" i="43"/>
  <c r="L353" i="43"/>
  <c r="G349" i="43"/>
  <c r="J338" i="43"/>
  <c r="J336" i="43"/>
  <c r="K360" i="43"/>
  <c r="J335" i="43"/>
  <c r="H341" i="43"/>
  <c r="J337" i="43"/>
  <c r="H327" i="43"/>
  <c r="G327" i="43"/>
  <c r="E327" i="43"/>
  <c r="F327" i="43"/>
  <c r="I302" i="43"/>
  <c r="I306" i="43" s="1"/>
  <c r="J305" i="43" s="1"/>
  <c r="I327" i="43"/>
  <c r="F316" i="43"/>
  <c r="G314" i="43" s="1"/>
  <c r="I305" i="43"/>
  <c r="F308" i="43"/>
  <c r="I303" i="43"/>
  <c r="K326" i="43"/>
  <c r="I316" i="43"/>
  <c r="H302" i="43"/>
  <c r="K324" i="43"/>
  <c r="L321" i="43" s="1"/>
  <c r="J327" i="43"/>
  <c r="H304" i="43"/>
  <c r="G311" i="43"/>
  <c r="K292" i="43"/>
  <c r="D294" i="43" s="1"/>
  <c r="J291" i="43"/>
  <c r="J293" i="43" s="1"/>
  <c r="I291" i="43"/>
  <c r="I293" i="43" s="1"/>
  <c r="H291" i="43"/>
  <c r="H293" i="43" s="1"/>
  <c r="G291" i="43"/>
  <c r="F291" i="43"/>
  <c r="F293" i="43" s="1"/>
  <c r="E291" i="43"/>
  <c r="E293" i="43" s="1"/>
  <c r="D291" i="43"/>
  <c r="D293" i="43" s="1"/>
  <c r="K290" i="43"/>
  <c r="K289" i="43"/>
  <c r="K288" i="43"/>
  <c r="K287" i="43"/>
  <c r="E283" i="43"/>
  <c r="D283" i="43"/>
  <c r="F282" i="43"/>
  <c r="F281" i="43"/>
  <c r="I281" i="43" s="1"/>
  <c r="F280" i="43"/>
  <c r="F279" i="43"/>
  <c r="I279" i="43" s="1"/>
  <c r="F278" i="43"/>
  <c r="F274" i="43"/>
  <c r="H274" i="43" s="1"/>
  <c r="F273" i="43"/>
  <c r="H273" i="43" s="1"/>
  <c r="F272" i="43"/>
  <c r="H272" i="43" s="1"/>
  <c r="F271" i="43"/>
  <c r="I271" i="43" s="1"/>
  <c r="F270" i="43"/>
  <c r="H270" i="43" s="1"/>
  <c r="F269" i="43"/>
  <c r="L357" i="43" l="1"/>
  <c r="G341" i="43"/>
  <c r="L361" i="43"/>
  <c r="J339" i="43"/>
  <c r="G315" i="43"/>
  <c r="G312" i="43"/>
  <c r="G313" i="43"/>
  <c r="K327" i="43"/>
  <c r="J302" i="43"/>
  <c r="H308" i="43"/>
  <c r="G308" i="43" s="1"/>
  <c r="L322" i="43"/>
  <c r="J304" i="43"/>
  <c r="J303" i="43"/>
  <c r="L320" i="43"/>
  <c r="L323" i="43"/>
  <c r="I294" i="43"/>
  <c r="F283" i="43"/>
  <c r="G278" i="43" s="1"/>
  <c r="E294" i="43"/>
  <c r="G294" i="43"/>
  <c r="F294" i="43"/>
  <c r="H294" i="43"/>
  <c r="K291" i="43"/>
  <c r="L288" i="43" s="1"/>
  <c r="I269" i="43"/>
  <c r="I272" i="43"/>
  <c r="I270" i="43"/>
  <c r="F275" i="43"/>
  <c r="G293" i="43"/>
  <c r="K293" i="43" s="1"/>
  <c r="H269" i="43"/>
  <c r="I278" i="43"/>
  <c r="I283" i="43" s="1"/>
  <c r="J294" i="43"/>
  <c r="H271" i="43"/>
  <c r="K259" i="43"/>
  <c r="D261" i="43" s="1"/>
  <c r="J258" i="43"/>
  <c r="J260" i="43" s="1"/>
  <c r="I258" i="43"/>
  <c r="I260" i="43" s="1"/>
  <c r="H258" i="43"/>
  <c r="H260" i="43" s="1"/>
  <c r="G258" i="43"/>
  <c r="G260" i="43" s="1"/>
  <c r="F258" i="43"/>
  <c r="F260" i="43" s="1"/>
  <c r="E258" i="43"/>
  <c r="E260" i="43" s="1"/>
  <c r="D258" i="43"/>
  <c r="D260" i="43" s="1"/>
  <c r="K257" i="43"/>
  <c r="K256" i="43"/>
  <c r="K255" i="43"/>
  <c r="K254" i="43"/>
  <c r="E250" i="43"/>
  <c r="D250" i="43"/>
  <c r="F249" i="43"/>
  <c r="F248" i="43"/>
  <c r="F247" i="43"/>
  <c r="F246" i="43"/>
  <c r="I246" i="43" s="1"/>
  <c r="F245" i="43"/>
  <c r="F241" i="43"/>
  <c r="H241" i="43" s="1"/>
  <c r="F240" i="43"/>
  <c r="H240" i="43" s="1"/>
  <c r="F239" i="43"/>
  <c r="H239" i="43" s="1"/>
  <c r="F238" i="43"/>
  <c r="H238" i="43" s="1"/>
  <c r="F237" i="43"/>
  <c r="H237" i="43" s="1"/>
  <c r="F236" i="43"/>
  <c r="K226" i="43"/>
  <c r="D228" i="43" s="1"/>
  <c r="J225" i="43"/>
  <c r="J227" i="43" s="1"/>
  <c r="I225" i="43"/>
  <c r="I227" i="43" s="1"/>
  <c r="H225" i="43"/>
  <c r="H227" i="43" s="1"/>
  <c r="G225" i="43"/>
  <c r="G227" i="43" s="1"/>
  <c r="F225" i="43"/>
  <c r="F227" i="43" s="1"/>
  <c r="E225" i="43"/>
  <c r="E227" i="43" s="1"/>
  <c r="D225" i="43"/>
  <c r="D227" i="43" s="1"/>
  <c r="K224" i="43"/>
  <c r="K223" i="43"/>
  <c r="K222" i="43"/>
  <c r="K221" i="43"/>
  <c r="E217" i="43"/>
  <c r="D217" i="43"/>
  <c r="F216" i="43"/>
  <c r="F215" i="43"/>
  <c r="F214" i="43"/>
  <c r="F213" i="43"/>
  <c r="I213" i="43" s="1"/>
  <c r="F212" i="43"/>
  <c r="F208" i="43"/>
  <c r="H208" i="43" s="1"/>
  <c r="F207" i="43"/>
  <c r="H207" i="43" s="1"/>
  <c r="F206" i="43"/>
  <c r="H206" i="43" s="1"/>
  <c r="F205" i="43"/>
  <c r="I205" i="43" s="1"/>
  <c r="F204" i="43"/>
  <c r="H204" i="43" s="1"/>
  <c r="F203" i="43"/>
  <c r="K193" i="43"/>
  <c r="J195" i="43" s="1"/>
  <c r="J192" i="43"/>
  <c r="J194" i="43" s="1"/>
  <c r="I192" i="43"/>
  <c r="I194" i="43" s="1"/>
  <c r="H192" i="43"/>
  <c r="H194" i="43" s="1"/>
  <c r="G192" i="43"/>
  <c r="G194" i="43" s="1"/>
  <c r="F192" i="43"/>
  <c r="F194" i="43" s="1"/>
  <c r="E192" i="43"/>
  <c r="E194" i="43" s="1"/>
  <c r="D192" i="43"/>
  <c r="D194" i="43" s="1"/>
  <c r="K191" i="43"/>
  <c r="K190" i="43"/>
  <c r="K189" i="43"/>
  <c r="K188" i="43"/>
  <c r="E184" i="43"/>
  <c r="D184" i="43"/>
  <c r="F183" i="43"/>
  <c r="F182" i="43"/>
  <c r="I182" i="43" s="1"/>
  <c r="F181" i="43"/>
  <c r="F180" i="43"/>
  <c r="I180" i="43" s="1"/>
  <c r="F179" i="43"/>
  <c r="I179" i="43" s="1"/>
  <c r="F175" i="43"/>
  <c r="H175" i="43" s="1"/>
  <c r="F174" i="43"/>
  <c r="H174" i="43" s="1"/>
  <c r="F173" i="43"/>
  <c r="I173" i="43" s="1"/>
  <c r="F172" i="43"/>
  <c r="H172" i="43" s="1"/>
  <c r="F171" i="43"/>
  <c r="I171" i="43" s="1"/>
  <c r="F170" i="43"/>
  <c r="H170" i="43" s="1"/>
  <c r="G316" i="43" l="1"/>
  <c r="J306" i="43"/>
  <c r="L328" i="43"/>
  <c r="L324" i="43"/>
  <c r="L287" i="43"/>
  <c r="G282" i="43"/>
  <c r="G279" i="43"/>
  <c r="G281" i="43"/>
  <c r="G280" i="43"/>
  <c r="I273" i="43"/>
  <c r="J272" i="43" s="1"/>
  <c r="K294" i="43"/>
  <c r="L290" i="43"/>
  <c r="L289" i="43"/>
  <c r="H275" i="43"/>
  <c r="L295" i="43" s="1"/>
  <c r="F250" i="43"/>
  <c r="G248" i="43" s="1"/>
  <c r="E261" i="43"/>
  <c r="F261" i="43"/>
  <c r="H261" i="43"/>
  <c r="J261" i="43"/>
  <c r="G261" i="43"/>
  <c r="I261" i="43"/>
  <c r="K260" i="43"/>
  <c r="I239" i="43"/>
  <c r="I236" i="43"/>
  <c r="F242" i="43"/>
  <c r="I237" i="43"/>
  <c r="H236" i="43"/>
  <c r="H242" i="43" s="1"/>
  <c r="I238" i="43"/>
  <c r="I245" i="43"/>
  <c r="I248" i="43"/>
  <c r="K258" i="43"/>
  <c r="L255" i="43" s="1"/>
  <c r="F228" i="43"/>
  <c r="F217" i="43"/>
  <c r="G216" i="43" s="1"/>
  <c r="G228" i="43"/>
  <c r="J228" i="43"/>
  <c r="E228" i="43"/>
  <c r="K227" i="43"/>
  <c r="I212" i="43"/>
  <c r="I215" i="43"/>
  <c r="F209" i="43"/>
  <c r="I204" i="43"/>
  <c r="I203" i="43"/>
  <c r="I206" i="43"/>
  <c r="H203" i="43"/>
  <c r="H205" i="43"/>
  <c r="H228" i="43"/>
  <c r="K225" i="43"/>
  <c r="L222" i="43" s="1"/>
  <c r="I228" i="43"/>
  <c r="K194" i="43"/>
  <c r="F184" i="43"/>
  <c r="G182" i="43" s="1"/>
  <c r="H195" i="43"/>
  <c r="I195" i="43"/>
  <c r="D195" i="43"/>
  <c r="E195" i="43"/>
  <c r="F195" i="43"/>
  <c r="G195" i="43"/>
  <c r="H171" i="43"/>
  <c r="H173" i="43"/>
  <c r="F176" i="43"/>
  <c r="I184" i="43"/>
  <c r="I170" i="43"/>
  <c r="I172" i="43"/>
  <c r="K192" i="43"/>
  <c r="L189" i="43" s="1"/>
  <c r="L291" i="43" l="1"/>
  <c r="G283" i="43"/>
  <c r="G275" i="43"/>
  <c r="J271" i="43"/>
  <c r="J270" i="43"/>
  <c r="J269" i="43"/>
  <c r="L257" i="43"/>
  <c r="K261" i="43"/>
  <c r="G246" i="43"/>
  <c r="G247" i="43"/>
  <c r="G245" i="43"/>
  <c r="G249" i="43"/>
  <c r="I240" i="43"/>
  <c r="J239" i="43" s="1"/>
  <c r="L256" i="43"/>
  <c r="I250" i="43"/>
  <c r="L262" i="43"/>
  <c r="G242" i="43"/>
  <c r="L254" i="43"/>
  <c r="I217" i="43"/>
  <c r="G212" i="43"/>
  <c r="G214" i="43"/>
  <c r="G213" i="43"/>
  <c r="G215" i="43"/>
  <c r="I207" i="43"/>
  <c r="J205" i="43" s="1"/>
  <c r="K228" i="43"/>
  <c r="L224" i="43"/>
  <c r="L221" i="43"/>
  <c r="H209" i="43"/>
  <c r="L223" i="43"/>
  <c r="L191" i="43"/>
  <c r="G179" i="43"/>
  <c r="G180" i="43"/>
  <c r="G181" i="43"/>
  <c r="G183" i="43"/>
  <c r="K195" i="43"/>
  <c r="L190" i="43"/>
  <c r="H176" i="43"/>
  <c r="L196" i="43" s="1"/>
  <c r="I174" i="43"/>
  <c r="J172" i="43" s="1"/>
  <c r="L188" i="43"/>
  <c r="G184" i="43" l="1"/>
  <c r="J273" i="43"/>
  <c r="L258" i="43"/>
  <c r="G250" i="43"/>
  <c r="J238" i="43"/>
  <c r="J236" i="43"/>
  <c r="J237" i="43"/>
  <c r="G217" i="43"/>
  <c r="J206" i="43"/>
  <c r="J204" i="43"/>
  <c r="J203" i="43"/>
  <c r="L229" i="43"/>
  <c r="G209" i="43"/>
  <c r="L225" i="43"/>
  <c r="L192" i="43"/>
  <c r="G176" i="43"/>
  <c r="J173" i="43"/>
  <c r="J171" i="43"/>
  <c r="J170" i="43"/>
  <c r="J240" i="43" l="1"/>
  <c r="J207" i="43"/>
  <c r="J174" i="43"/>
  <c r="E1060" i="42" l="1"/>
  <c r="D1060" i="42"/>
  <c r="K160" i="43"/>
  <c r="D162" i="43" s="1"/>
  <c r="J159" i="43"/>
  <c r="J161" i="43" s="1"/>
  <c r="I159" i="43"/>
  <c r="I161" i="43" s="1"/>
  <c r="H159" i="43"/>
  <c r="H161" i="43" s="1"/>
  <c r="G159" i="43"/>
  <c r="F159" i="43"/>
  <c r="F161" i="43" s="1"/>
  <c r="E159" i="43"/>
  <c r="E161" i="43" s="1"/>
  <c r="D159" i="43"/>
  <c r="D161" i="43" s="1"/>
  <c r="K158" i="43"/>
  <c r="K157" i="43"/>
  <c r="K156" i="43"/>
  <c r="K155" i="43"/>
  <c r="E151" i="43"/>
  <c r="D151" i="43"/>
  <c r="F150" i="43"/>
  <c r="F149" i="43"/>
  <c r="I149" i="43" s="1"/>
  <c r="F148" i="43"/>
  <c r="F147" i="43"/>
  <c r="I147" i="43" s="1"/>
  <c r="F146" i="43"/>
  <c r="F142" i="43"/>
  <c r="H142" i="43" s="1"/>
  <c r="F141" i="43"/>
  <c r="H141" i="43" s="1"/>
  <c r="F140" i="43"/>
  <c r="H140" i="43" s="1"/>
  <c r="F139" i="43"/>
  <c r="H139" i="43" s="1"/>
  <c r="F138" i="43"/>
  <c r="H138" i="43" s="1"/>
  <c r="F137" i="43"/>
  <c r="H162" i="43" l="1"/>
  <c r="I162" i="43"/>
  <c r="G162" i="43"/>
  <c r="F151" i="43"/>
  <c r="G148" i="43" s="1"/>
  <c r="J162" i="43"/>
  <c r="E162" i="43"/>
  <c r="F162" i="43"/>
  <c r="K159" i="43"/>
  <c r="L156" i="43" s="1"/>
  <c r="I140" i="43"/>
  <c r="I137" i="43"/>
  <c r="F143" i="43"/>
  <c r="I138" i="43"/>
  <c r="G161" i="43"/>
  <c r="K161" i="43" s="1"/>
  <c r="I139" i="43"/>
  <c r="I146" i="43"/>
  <c r="I151" i="43" s="1"/>
  <c r="H137" i="43"/>
  <c r="H143" i="43" s="1"/>
  <c r="D126" i="43"/>
  <c r="D128" i="43" s="1"/>
  <c r="E126" i="43"/>
  <c r="E128" i="43" s="1"/>
  <c r="F126" i="43"/>
  <c r="F128" i="43" s="1"/>
  <c r="G126" i="43"/>
  <c r="G128" i="43" s="1"/>
  <c r="H126" i="43"/>
  <c r="H128" i="43" s="1"/>
  <c r="I126" i="43"/>
  <c r="I128" i="43" s="1"/>
  <c r="J126" i="43"/>
  <c r="J128" i="43" s="1"/>
  <c r="K127" i="43"/>
  <c r="D129" i="43" s="1"/>
  <c r="K125" i="43"/>
  <c r="K124" i="43"/>
  <c r="K123" i="43"/>
  <c r="K122" i="43"/>
  <c r="E118" i="43"/>
  <c r="D118" i="43"/>
  <c r="F117" i="43"/>
  <c r="F116" i="43"/>
  <c r="I116" i="43" s="1"/>
  <c r="F115" i="43"/>
  <c r="F114" i="43"/>
  <c r="I114" i="43" s="1"/>
  <c r="F113" i="43"/>
  <c r="I113" i="43" s="1"/>
  <c r="F109" i="43"/>
  <c r="H109" i="43" s="1"/>
  <c r="F108" i="43"/>
  <c r="H108" i="43" s="1"/>
  <c r="F107" i="43"/>
  <c r="H107" i="43" s="1"/>
  <c r="F106" i="43"/>
  <c r="I106" i="43" s="1"/>
  <c r="F105" i="43"/>
  <c r="H105" i="43" s="1"/>
  <c r="F104" i="43"/>
  <c r="L158" i="43" l="1"/>
  <c r="L157" i="43"/>
  <c r="L155" i="43"/>
  <c r="K162" i="43"/>
  <c r="G150" i="43"/>
  <c r="G149" i="43"/>
  <c r="G147" i="43"/>
  <c r="G146" i="43"/>
  <c r="I141" i="43"/>
  <c r="J137" i="43" s="1"/>
  <c r="J140" i="43"/>
  <c r="L163" i="43"/>
  <c r="G143" i="43"/>
  <c r="J139" i="43"/>
  <c r="I129" i="43"/>
  <c r="F118" i="43"/>
  <c r="G117" i="43" s="1"/>
  <c r="G115" i="43"/>
  <c r="E129" i="43"/>
  <c r="F129" i="43"/>
  <c r="G129" i="43"/>
  <c r="H129" i="43"/>
  <c r="K128" i="43"/>
  <c r="I107" i="43"/>
  <c r="I104" i="43"/>
  <c r="F110" i="43"/>
  <c r="I105" i="43"/>
  <c r="I118" i="43"/>
  <c r="H106" i="43"/>
  <c r="K126" i="43"/>
  <c r="L123" i="43" s="1"/>
  <c r="J129" i="43"/>
  <c r="H104" i="43"/>
  <c r="E95" i="43"/>
  <c r="K94" i="43"/>
  <c r="D96" i="43" s="1"/>
  <c r="J93" i="43"/>
  <c r="J95" i="43" s="1"/>
  <c r="I93" i="43"/>
  <c r="I95" i="43" s="1"/>
  <c r="H93" i="43"/>
  <c r="H95" i="43" s="1"/>
  <c r="G93" i="43"/>
  <c r="F93" i="43"/>
  <c r="F95" i="43" s="1"/>
  <c r="E93" i="43"/>
  <c r="D93" i="43"/>
  <c r="D95" i="43" s="1"/>
  <c r="K92" i="43"/>
  <c r="K91" i="43"/>
  <c r="K90" i="43"/>
  <c r="K89" i="43"/>
  <c r="E85" i="43"/>
  <c r="D85" i="43"/>
  <c r="F84" i="43"/>
  <c r="F83" i="43"/>
  <c r="I83" i="43" s="1"/>
  <c r="F82" i="43"/>
  <c r="F81" i="43"/>
  <c r="I81" i="43" s="1"/>
  <c r="F80" i="43"/>
  <c r="I80" i="43" s="1"/>
  <c r="F76" i="43"/>
  <c r="H76" i="43" s="1"/>
  <c r="F75" i="43"/>
  <c r="H75" i="43" s="1"/>
  <c r="F74" i="43"/>
  <c r="H74" i="43" s="1"/>
  <c r="F73" i="43"/>
  <c r="I73" i="43" s="1"/>
  <c r="F72" i="43"/>
  <c r="H72" i="43" s="1"/>
  <c r="F71" i="43"/>
  <c r="K61" i="43"/>
  <c r="J63" i="43" s="1"/>
  <c r="J60" i="43"/>
  <c r="J62" i="43" s="1"/>
  <c r="I60" i="43"/>
  <c r="I62" i="43" s="1"/>
  <c r="H60" i="43"/>
  <c r="H62" i="43" s="1"/>
  <c r="G60" i="43"/>
  <c r="G62" i="43" s="1"/>
  <c r="F60" i="43"/>
  <c r="F62" i="43" s="1"/>
  <c r="E60" i="43"/>
  <c r="E62" i="43" s="1"/>
  <c r="D60" i="43"/>
  <c r="D62" i="43" s="1"/>
  <c r="K59" i="43"/>
  <c r="K58" i="43"/>
  <c r="K57" i="43"/>
  <c r="K56" i="43"/>
  <c r="E52" i="43"/>
  <c r="D52" i="43"/>
  <c r="F51" i="43"/>
  <c r="F50" i="43"/>
  <c r="I50" i="43" s="1"/>
  <c r="F49" i="43"/>
  <c r="F48" i="43"/>
  <c r="I48" i="43" s="1"/>
  <c r="F47" i="43"/>
  <c r="I47" i="43" s="1"/>
  <c r="F43" i="43"/>
  <c r="H43" i="43" s="1"/>
  <c r="F42" i="43"/>
  <c r="H42" i="43" s="1"/>
  <c r="F41" i="43"/>
  <c r="I41" i="43" s="1"/>
  <c r="F40" i="43"/>
  <c r="I40" i="43" s="1"/>
  <c r="F39" i="43"/>
  <c r="I39" i="43" s="1"/>
  <c r="F38" i="43"/>
  <c r="K28" i="43"/>
  <c r="J30" i="43" s="1"/>
  <c r="J27" i="43"/>
  <c r="J29" i="43" s="1"/>
  <c r="I27" i="43"/>
  <c r="I29" i="43" s="1"/>
  <c r="H27" i="43"/>
  <c r="H29" i="43" s="1"/>
  <c r="G27" i="43"/>
  <c r="G29" i="43" s="1"/>
  <c r="F27" i="43"/>
  <c r="E27" i="43"/>
  <c r="E29" i="43" s="1"/>
  <c r="D27" i="43"/>
  <c r="D29" i="43" s="1"/>
  <c r="K26" i="43"/>
  <c r="K25" i="43"/>
  <c r="K24" i="43"/>
  <c r="K23" i="43"/>
  <c r="E19" i="43"/>
  <c r="D19" i="43"/>
  <c r="F18" i="43"/>
  <c r="F17" i="43"/>
  <c r="I17" i="43" s="1"/>
  <c r="F16" i="43"/>
  <c r="F15" i="43"/>
  <c r="I15" i="43" s="1"/>
  <c r="F14" i="43"/>
  <c r="I14" i="43" s="1"/>
  <c r="F10" i="43"/>
  <c r="H10" i="43" s="1"/>
  <c r="F9" i="43"/>
  <c r="H9" i="43" s="1"/>
  <c r="F8" i="43"/>
  <c r="I8" i="43" s="1"/>
  <c r="F7" i="43"/>
  <c r="I7" i="43" s="1"/>
  <c r="F6" i="43"/>
  <c r="I6" i="43" s="1"/>
  <c r="F5" i="43"/>
  <c r="J1053" i="43"/>
  <c r="I1053" i="43"/>
  <c r="H1053" i="43"/>
  <c r="G1053" i="43"/>
  <c r="F1053" i="43"/>
  <c r="E1053" i="43"/>
  <c r="D1053" i="43"/>
  <c r="J1051" i="43"/>
  <c r="I1051" i="43"/>
  <c r="H1051" i="43"/>
  <c r="G1051" i="43"/>
  <c r="F1051" i="43"/>
  <c r="E1051" i="43"/>
  <c r="D1051" i="43"/>
  <c r="J1050" i="43"/>
  <c r="I1050" i="43"/>
  <c r="H1050" i="43"/>
  <c r="G1050" i="43"/>
  <c r="F1050" i="43"/>
  <c r="E1050" i="43"/>
  <c r="D1050" i="43"/>
  <c r="J1049" i="43"/>
  <c r="I1049" i="43"/>
  <c r="H1049" i="43"/>
  <c r="G1049" i="43"/>
  <c r="F1049" i="43"/>
  <c r="E1049" i="43"/>
  <c r="D1049" i="43"/>
  <c r="J1048" i="43"/>
  <c r="I1048" i="43"/>
  <c r="H1048" i="43"/>
  <c r="G1048" i="43"/>
  <c r="F1048" i="43"/>
  <c r="E1048" i="43"/>
  <c r="D1048" i="43"/>
  <c r="D1044" i="43"/>
  <c r="E1043" i="43"/>
  <c r="F1043" i="43" s="1"/>
  <c r="E1042" i="43"/>
  <c r="F1042" i="43" s="1"/>
  <c r="E1041" i="43"/>
  <c r="F1041" i="43" s="1"/>
  <c r="E1040" i="43"/>
  <c r="F1040" i="43" s="1"/>
  <c r="E1039" i="43"/>
  <c r="F1039" i="43" s="1"/>
  <c r="I1039" i="43" s="1"/>
  <c r="F1035" i="43"/>
  <c r="F1034" i="43"/>
  <c r="H1034" i="43" s="1"/>
  <c r="F1033" i="43"/>
  <c r="F1032" i="43"/>
  <c r="I1032" i="43" s="1"/>
  <c r="F1031" i="43"/>
  <c r="F1030" i="43"/>
  <c r="H1030" i="43" s="1"/>
  <c r="F987" i="42"/>
  <c r="K986" i="42"/>
  <c r="D988" i="42" s="1"/>
  <c r="J985" i="42"/>
  <c r="J987" i="42" s="1"/>
  <c r="I985" i="42"/>
  <c r="I987" i="42" s="1"/>
  <c r="H985" i="42"/>
  <c r="H987" i="42" s="1"/>
  <c r="G985" i="42"/>
  <c r="F985" i="42"/>
  <c r="E985" i="42"/>
  <c r="E987" i="42" s="1"/>
  <c r="D985" i="42"/>
  <c r="D987" i="42" s="1"/>
  <c r="K984" i="42"/>
  <c r="K983" i="42"/>
  <c r="K982" i="42"/>
  <c r="K981" i="42"/>
  <c r="E977" i="42"/>
  <c r="D977" i="42"/>
  <c r="F976" i="42"/>
  <c r="F975" i="42"/>
  <c r="F974" i="42"/>
  <c r="F973" i="42"/>
  <c r="I973" i="42" s="1"/>
  <c r="F972" i="42"/>
  <c r="F968" i="42"/>
  <c r="H968" i="42" s="1"/>
  <c r="F967" i="42"/>
  <c r="H967" i="42" s="1"/>
  <c r="F966" i="42"/>
  <c r="H966" i="42" s="1"/>
  <c r="F965" i="42"/>
  <c r="H965" i="42" s="1"/>
  <c r="F964" i="42"/>
  <c r="H964" i="42" s="1"/>
  <c r="F963" i="42"/>
  <c r="L956" i="42"/>
  <c r="L923" i="42"/>
  <c r="K953" i="42"/>
  <c r="D955" i="42" s="1"/>
  <c r="J952" i="42"/>
  <c r="J954" i="42" s="1"/>
  <c r="I952" i="42"/>
  <c r="I954" i="42" s="1"/>
  <c r="H952" i="42"/>
  <c r="H954" i="42" s="1"/>
  <c r="G952" i="42"/>
  <c r="G954" i="42" s="1"/>
  <c r="F952" i="42"/>
  <c r="F954" i="42" s="1"/>
  <c r="E952" i="42"/>
  <c r="E954" i="42" s="1"/>
  <c r="D952" i="42"/>
  <c r="D954" i="42" s="1"/>
  <c r="K951" i="42"/>
  <c r="K950" i="42"/>
  <c r="K949" i="42"/>
  <c r="K948" i="42"/>
  <c r="E944" i="42"/>
  <c r="D944" i="42"/>
  <c r="F943" i="42"/>
  <c r="F942" i="42"/>
  <c r="I942" i="42" s="1"/>
  <c r="F941" i="42"/>
  <c r="F940" i="42"/>
  <c r="I940" i="42" s="1"/>
  <c r="F939" i="42"/>
  <c r="I939" i="42" s="1"/>
  <c r="F935" i="42"/>
  <c r="H935" i="42" s="1"/>
  <c r="F934" i="42"/>
  <c r="H934" i="42" s="1"/>
  <c r="F933" i="42"/>
  <c r="H933" i="42" s="1"/>
  <c r="F932" i="42"/>
  <c r="I932" i="42" s="1"/>
  <c r="F931" i="42"/>
  <c r="H931" i="42" s="1"/>
  <c r="F930" i="42"/>
  <c r="H930" i="42" s="1"/>
  <c r="K920" i="42"/>
  <c r="D922" i="42" s="1"/>
  <c r="J919" i="42"/>
  <c r="J921" i="42" s="1"/>
  <c r="I919" i="42"/>
  <c r="I921" i="42" s="1"/>
  <c r="H919" i="42"/>
  <c r="H921" i="42" s="1"/>
  <c r="G919" i="42"/>
  <c r="G921" i="42" s="1"/>
  <c r="F919" i="42"/>
  <c r="F921" i="42" s="1"/>
  <c r="E919" i="42"/>
  <c r="E921" i="42" s="1"/>
  <c r="D919" i="42"/>
  <c r="D921" i="42" s="1"/>
  <c r="K918" i="42"/>
  <c r="K917" i="42"/>
  <c r="K916" i="42"/>
  <c r="K915" i="42"/>
  <c r="E911" i="42"/>
  <c r="D911" i="42"/>
  <c r="F910" i="42"/>
  <c r="F909" i="42"/>
  <c r="I909" i="42" s="1"/>
  <c r="F908" i="42"/>
  <c r="F907" i="42"/>
  <c r="I907" i="42" s="1"/>
  <c r="F906" i="42"/>
  <c r="I906" i="42" s="1"/>
  <c r="F902" i="42"/>
  <c r="H902" i="42" s="1"/>
  <c r="F901" i="42"/>
  <c r="H901" i="42" s="1"/>
  <c r="F900" i="42"/>
  <c r="H900" i="42" s="1"/>
  <c r="F899" i="42"/>
  <c r="I899" i="42" s="1"/>
  <c r="F898" i="42"/>
  <c r="H898" i="42" s="1"/>
  <c r="F897" i="42"/>
  <c r="K887" i="42"/>
  <c r="J889" i="42" s="1"/>
  <c r="J886" i="42"/>
  <c r="J888" i="42" s="1"/>
  <c r="I886" i="42"/>
  <c r="I888" i="42" s="1"/>
  <c r="H886" i="42"/>
  <c r="H888" i="42" s="1"/>
  <c r="G886" i="42"/>
  <c r="G888" i="42" s="1"/>
  <c r="F886" i="42"/>
  <c r="F888" i="42" s="1"/>
  <c r="E886" i="42"/>
  <c r="D886" i="42"/>
  <c r="D888" i="42" s="1"/>
  <c r="K885" i="42"/>
  <c r="K884" i="42"/>
  <c r="K883" i="42"/>
  <c r="K882" i="42"/>
  <c r="E878" i="42"/>
  <c r="D878" i="42"/>
  <c r="F877" i="42"/>
  <c r="F876" i="42"/>
  <c r="I876" i="42" s="1"/>
  <c r="F875" i="42"/>
  <c r="F874" i="42"/>
  <c r="I874" i="42" s="1"/>
  <c r="F873" i="42"/>
  <c r="I873" i="42" s="1"/>
  <c r="F869" i="42"/>
  <c r="H869" i="42" s="1"/>
  <c r="F868" i="42"/>
  <c r="H868" i="42" s="1"/>
  <c r="F867" i="42"/>
  <c r="H867" i="42" s="1"/>
  <c r="F866" i="42"/>
  <c r="H866" i="42" s="1"/>
  <c r="F865" i="42"/>
  <c r="H865" i="42" s="1"/>
  <c r="F864" i="42"/>
  <c r="H864" i="42" s="1"/>
  <c r="I853" i="42"/>
  <c r="I855" i="42" s="1"/>
  <c r="K854" i="42"/>
  <c r="D856" i="42" s="1"/>
  <c r="J853" i="42"/>
  <c r="J855" i="42" s="1"/>
  <c r="H853" i="42"/>
  <c r="H855" i="42" s="1"/>
  <c r="G853" i="42"/>
  <c r="G855" i="42" s="1"/>
  <c r="F853" i="42"/>
  <c r="F855" i="42" s="1"/>
  <c r="E853" i="42"/>
  <c r="E855" i="42" s="1"/>
  <c r="D853" i="42"/>
  <c r="D855" i="42" s="1"/>
  <c r="K852" i="42"/>
  <c r="K851" i="42"/>
  <c r="K850" i="42"/>
  <c r="K849" i="42"/>
  <c r="E845" i="42"/>
  <c r="D845" i="42"/>
  <c r="F844" i="42"/>
  <c r="F843" i="42"/>
  <c r="I843" i="42" s="1"/>
  <c r="F842" i="42"/>
  <c r="F841" i="42"/>
  <c r="F840" i="42"/>
  <c r="I840" i="42" s="1"/>
  <c r="F836" i="42"/>
  <c r="H836" i="42" s="1"/>
  <c r="F835" i="42"/>
  <c r="H835" i="42" s="1"/>
  <c r="F834" i="42"/>
  <c r="H834" i="42" s="1"/>
  <c r="F833" i="42"/>
  <c r="I833" i="42" s="1"/>
  <c r="F832" i="42"/>
  <c r="H832" i="42" s="1"/>
  <c r="F831" i="42"/>
  <c r="F822" i="42"/>
  <c r="K821" i="42"/>
  <c r="D823" i="42" s="1"/>
  <c r="J820" i="42"/>
  <c r="J822" i="42" s="1"/>
  <c r="I820" i="42"/>
  <c r="I822" i="42" s="1"/>
  <c r="H820" i="42"/>
  <c r="H822" i="42" s="1"/>
  <c r="G820" i="42"/>
  <c r="F820" i="42"/>
  <c r="E820" i="42"/>
  <c r="E822" i="42" s="1"/>
  <c r="D820" i="42"/>
  <c r="D822" i="42" s="1"/>
  <c r="K819" i="42"/>
  <c r="K818" i="42"/>
  <c r="K817" i="42"/>
  <c r="K816" i="42"/>
  <c r="E812" i="42"/>
  <c r="D812" i="42"/>
  <c r="F811" i="42"/>
  <c r="F810" i="42"/>
  <c r="I810" i="42" s="1"/>
  <c r="F809" i="42"/>
  <c r="F808" i="42"/>
  <c r="I808" i="42" s="1"/>
  <c r="F807" i="42"/>
  <c r="I807" i="42" s="1"/>
  <c r="F803" i="42"/>
  <c r="H803" i="42" s="1"/>
  <c r="F802" i="42"/>
  <c r="H802" i="42" s="1"/>
  <c r="F801" i="42"/>
  <c r="H801" i="42" s="1"/>
  <c r="F800" i="42"/>
  <c r="I800" i="42" s="1"/>
  <c r="F799" i="42"/>
  <c r="H799" i="42" s="1"/>
  <c r="F798" i="42"/>
  <c r="H798" i="42" s="1"/>
  <c r="E787" i="42"/>
  <c r="E789" i="42" s="1"/>
  <c r="J789" i="42"/>
  <c r="K788" i="42"/>
  <c r="H790" i="42" s="1"/>
  <c r="J787" i="42"/>
  <c r="I787" i="42"/>
  <c r="I789" i="42" s="1"/>
  <c r="H787" i="42"/>
  <c r="H789" i="42" s="1"/>
  <c r="G787" i="42"/>
  <c r="G789" i="42" s="1"/>
  <c r="F787" i="42"/>
  <c r="F789" i="42" s="1"/>
  <c r="D787" i="42"/>
  <c r="D789" i="42" s="1"/>
  <c r="K786" i="42"/>
  <c r="K785" i="42"/>
  <c r="K784" i="42"/>
  <c r="K783" i="42"/>
  <c r="E779" i="42"/>
  <c r="D779" i="42"/>
  <c r="F778" i="42"/>
  <c r="F777" i="42"/>
  <c r="I777" i="42" s="1"/>
  <c r="F776" i="42"/>
  <c r="F775" i="42"/>
  <c r="I775" i="42" s="1"/>
  <c r="F774" i="42"/>
  <c r="I774" i="42" s="1"/>
  <c r="F770" i="42"/>
  <c r="H770" i="42" s="1"/>
  <c r="F769" i="42"/>
  <c r="H769" i="42" s="1"/>
  <c r="F768" i="42"/>
  <c r="H768" i="42" s="1"/>
  <c r="F767" i="42"/>
  <c r="I767" i="42" s="1"/>
  <c r="F766" i="42"/>
  <c r="F765" i="42"/>
  <c r="J756" i="42"/>
  <c r="K755" i="42"/>
  <c r="I757" i="42" s="1"/>
  <c r="J754" i="42"/>
  <c r="I754" i="42"/>
  <c r="I756" i="42" s="1"/>
  <c r="H754" i="42"/>
  <c r="H756" i="42" s="1"/>
  <c r="G754" i="42"/>
  <c r="G756" i="42" s="1"/>
  <c r="F754" i="42"/>
  <c r="F756" i="42" s="1"/>
  <c r="E754" i="42"/>
  <c r="E756" i="42" s="1"/>
  <c r="D754" i="42"/>
  <c r="K753" i="42"/>
  <c r="K752" i="42"/>
  <c r="K751" i="42"/>
  <c r="K750" i="42"/>
  <c r="E746" i="42"/>
  <c r="D746" i="42"/>
  <c r="F746" i="42" s="1"/>
  <c r="G743" i="42" s="1"/>
  <c r="F745" i="42"/>
  <c r="I744" i="42"/>
  <c r="F744" i="42"/>
  <c r="F743" i="42"/>
  <c r="F742" i="42"/>
  <c r="F741" i="42"/>
  <c r="I741" i="42" s="1"/>
  <c r="F737" i="42"/>
  <c r="H737" i="42" s="1"/>
  <c r="F736" i="42"/>
  <c r="H736" i="42" s="1"/>
  <c r="F735" i="42"/>
  <c r="H735" i="42" s="1"/>
  <c r="F734" i="42"/>
  <c r="I734" i="42" s="1"/>
  <c r="F733" i="42"/>
  <c r="I733" i="42" s="1"/>
  <c r="F732" i="42"/>
  <c r="K722" i="42"/>
  <c r="J724" i="42" s="1"/>
  <c r="J721" i="42"/>
  <c r="J723" i="42" s="1"/>
  <c r="I721" i="42"/>
  <c r="I723" i="42" s="1"/>
  <c r="H721" i="42"/>
  <c r="H723" i="42" s="1"/>
  <c r="G721" i="42"/>
  <c r="G723" i="42" s="1"/>
  <c r="F721" i="42"/>
  <c r="F723" i="42" s="1"/>
  <c r="E721" i="42"/>
  <c r="E723" i="42" s="1"/>
  <c r="D721" i="42"/>
  <c r="D723" i="42" s="1"/>
  <c r="K720" i="42"/>
  <c r="K719" i="42"/>
  <c r="K718" i="42"/>
  <c r="K717" i="42"/>
  <c r="E713" i="42"/>
  <c r="D713" i="42"/>
  <c r="F712" i="42"/>
  <c r="F711" i="42"/>
  <c r="I711" i="42" s="1"/>
  <c r="F710" i="42"/>
  <c r="F709" i="42"/>
  <c r="I709" i="42" s="1"/>
  <c r="F708" i="42"/>
  <c r="I708" i="42" s="1"/>
  <c r="F704" i="42"/>
  <c r="H704" i="42" s="1"/>
  <c r="F703" i="42"/>
  <c r="H703" i="42" s="1"/>
  <c r="F702" i="42"/>
  <c r="I702" i="42" s="1"/>
  <c r="F701" i="42"/>
  <c r="I701" i="42" s="1"/>
  <c r="F700" i="42"/>
  <c r="I700" i="42" s="1"/>
  <c r="F699" i="42"/>
  <c r="E688" i="42"/>
  <c r="E690" i="42" s="1"/>
  <c r="K689" i="42"/>
  <c r="J691" i="42" s="1"/>
  <c r="J688" i="42"/>
  <c r="J690" i="42" s="1"/>
  <c r="I688" i="42"/>
  <c r="I690" i="42" s="1"/>
  <c r="H688" i="42"/>
  <c r="H690" i="42" s="1"/>
  <c r="G688" i="42"/>
  <c r="G690" i="42" s="1"/>
  <c r="F688" i="42"/>
  <c r="D688" i="42"/>
  <c r="D690" i="42" s="1"/>
  <c r="K687" i="42"/>
  <c r="K686" i="42"/>
  <c r="K685" i="42"/>
  <c r="K684" i="42"/>
  <c r="E680" i="42"/>
  <c r="D680" i="42"/>
  <c r="F679" i="42"/>
  <c r="F678" i="42"/>
  <c r="F677" i="42"/>
  <c r="F676" i="42"/>
  <c r="I676" i="42" s="1"/>
  <c r="F675" i="42"/>
  <c r="I675" i="42" s="1"/>
  <c r="F671" i="42"/>
  <c r="H671" i="42" s="1"/>
  <c r="F670" i="42"/>
  <c r="H670" i="42" s="1"/>
  <c r="F669" i="42"/>
  <c r="I669" i="42" s="1"/>
  <c r="F668" i="42"/>
  <c r="I668" i="42" s="1"/>
  <c r="F667" i="42"/>
  <c r="I667" i="42" s="1"/>
  <c r="F666" i="42"/>
  <c r="H666" i="42" s="1"/>
  <c r="G116" i="43" l="1"/>
  <c r="L159" i="43"/>
  <c r="G151" i="43"/>
  <c r="J138" i="43"/>
  <c r="J141" i="43" s="1"/>
  <c r="K129" i="43"/>
  <c r="G114" i="43"/>
  <c r="G113" i="43"/>
  <c r="G118" i="43" s="1"/>
  <c r="L122" i="43"/>
  <c r="H110" i="43"/>
  <c r="L130" i="43" s="1"/>
  <c r="I108" i="43"/>
  <c r="J106" i="43" s="1"/>
  <c r="L124" i="43"/>
  <c r="J107" i="43"/>
  <c r="L125" i="43"/>
  <c r="F85" i="43"/>
  <c r="G82" i="43" s="1"/>
  <c r="E96" i="43"/>
  <c r="F96" i="43"/>
  <c r="G96" i="43"/>
  <c r="H96" i="43"/>
  <c r="I96" i="43"/>
  <c r="K93" i="43"/>
  <c r="L91" i="43" s="1"/>
  <c r="I74" i="43"/>
  <c r="I71" i="43"/>
  <c r="F77" i="43"/>
  <c r="I72" i="43"/>
  <c r="I85" i="43"/>
  <c r="H71" i="43"/>
  <c r="H73" i="43"/>
  <c r="G95" i="43"/>
  <c r="K95" i="43" s="1"/>
  <c r="J96" i="43"/>
  <c r="K60" i="43"/>
  <c r="L57" i="43" s="1"/>
  <c r="H63" i="43"/>
  <c r="F52" i="43"/>
  <c r="G49" i="43" s="1"/>
  <c r="H39" i="43"/>
  <c r="E63" i="43"/>
  <c r="F63" i="43"/>
  <c r="D63" i="43"/>
  <c r="G63" i="43"/>
  <c r="K62" i="43"/>
  <c r="I38" i="43"/>
  <c r="I42" i="43" s="1"/>
  <c r="J38" i="43" s="1"/>
  <c r="H41" i="43"/>
  <c r="H40" i="43"/>
  <c r="F44" i="43"/>
  <c r="H38" i="43"/>
  <c r="I52" i="43"/>
  <c r="I63" i="43"/>
  <c r="I19" i="43"/>
  <c r="H8" i="43"/>
  <c r="D30" i="43"/>
  <c r="E30" i="43"/>
  <c r="F30" i="43"/>
  <c r="H30" i="43"/>
  <c r="I30" i="43"/>
  <c r="G30" i="43"/>
  <c r="K27" i="43"/>
  <c r="L25" i="43" s="1"/>
  <c r="D1052" i="43"/>
  <c r="D1054" i="43" s="1"/>
  <c r="F19" i="43"/>
  <c r="G14" i="43" s="1"/>
  <c r="H6" i="43"/>
  <c r="F11" i="43"/>
  <c r="I5" i="43"/>
  <c r="I9" i="43" s="1"/>
  <c r="H1032" i="43"/>
  <c r="F29" i="43"/>
  <c r="K29" i="43" s="1"/>
  <c r="H5" i="43"/>
  <c r="H7" i="43"/>
  <c r="E1044" i="43"/>
  <c r="F1044" i="43" s="1"/>
  <c r="G1042" i="43" s="1"/>
  <c r="K1049" i="43"/>
  <c r="F1052" i="43"/>
  <c r="F1054" i="43" s="1"/>
  <c r="G1052" i="43"/>
  <c r="G1054" i="43" s="1"/>
  <c r="I1052" i="43"/>
  <c r="I1054" i="43" s="1"/>
  <c r="K1050" i="43"/>
  <c r="H1052" i="43"/>
  <c r="H1054" i="43" s="1"/>
  <c r="K1053" i="43"/>
  <c r="J1055" i="43" s="1"/>
  <c r="K1051" i="43"/>
  <c r="J1052" i="43"/>
  <c r="J1054" i="43" s="1"/>
  <c r="K1048" i="43"/>
  <c r="E1052" i="43"/>
  <c r="E1054" i="43" s="1"/>
  <c r="I1030" i="43"/>
  <c r="H1035" i="43"/>
  <c r="I1042" i="43"/>
  <c r="J1042" i="43" s="1"/>
  <c r="I1040" i="43"/>
  <c r="J1040" i="43" s="1"/>
  <c r="F1036" i="43"/>
  <c r="I1031" i="43"/>
  <c r="H1031" i="43"/>
  <c r="J1039" i="43"/>
  <c r="J1043" i="43"/>
  <c r="I1033" i="43"/>
  <c r="H1033" i="43"/>
  <c r="J1041" i="43"/>
  <c r="E988" i="42"/>
  <c r="G988" i="42"/>
  <c r="H988" i="42"/>
  <c r="I988" i="42"/>
  <c r="F977" i="42"/>
  <c r="G972" i="42" s="1"/>
  <c r="F988" i="42"/>
  <c r="K985" i="42"/>
  <c r="L982" i="42" s="1"/>
  <c r="I963" i="42"/>
  <c r="I966" i="42"/>
  <c r="F969" i="42"/>
  <c r="I964" i="42"/>
  <c r="H963" i="42"/>
  <c r="H969" i="42" s="1"/>
  <c r="G987" i="42"/>
  <c r="K987" i="42" s="1"/>
  <c r="I965" i="42"/>
  <c r="I972" i="42"/>
  <c r="I975" i="42"/>
  <c r="J988" i="42"/>
  <c r="I955" i="42"/>
  <c r="E955" i="42"/>
  <c r="H955" i="42"/>
  <c r="F944" i="42"/>
  <c r="G941" i="42" s="1"/>
  <c r="F955" i="42"/>
  <c r="G955" i="42"/>
  <c r="K954" i="42"/>
  <c r="I933" i="42"/>
  <c r="F936" i="42"/>
  <c r="I931" i="42"/>
  <c r="I944" i="42"/>
  <c r="H932" i="42"/>
  <c r="H936" i="42" s="1"/>
  <c r="I930" i="42"/>
  <c r="K952" i="42"/>
  <c r="L949" i="42" s="1"/>
  <c r="J955" i="42"/>
  <c r="F911" i="42"/>
  <c r="G908" i="42" s="1"/>
  <c r="E922" i="42"/>
  <c r="F922" i="42"/>
  <c r="G922" i="42"/>
  <c r="H922" i="42"/>
  <c r="J922" i="42"/>
  <c r="I900" i="42"/>
  <c r="I897" i="42"/>
  <c r="F903" i="42"/>
  <c r="I898" i="42"/>
  <c r="I901" i="42" s="1"/>
  <c r="J900" i="42" s="1"/>
  <c r="K921" i="42"/>
  <c r="I911" i="42"/>
  <c r="H897" i="42"/>
  <c r="H899" i="42"/>
  <c r="K919" i="42"/>
  <c r="L916" i="42" s="1"/>
  <c r="I922" i="42"/>
  <c r="H889" i="42"/>
  <c r="F878" i="42"/>
  <c r="G875" i="42" s="1"/>
  <c r="D889" i="42"/>
  <c r="E889" i="42"/>
  <c r="F889" i="42"/>
  <c r="G889" i="42"/>
  <c r="K886" i="42"/>
  <c r="L884" i="42" s="1"/>
  <c r="E888" i="42"/>
  <c r="K888" i="42" s="1"/>
  <c r="I878" i="42"/>
  <c r="I867" i="42"/>
  <c r="H870" i="42"/>
  <c r="L890" i="42" s="1"/>
  <c r="I865" i="42"/>
  <c r="F870" i="42"/>
  <c r="I864" i="42"/>
  <c r="I866" i="42"/>
  <c r="I889" i="42"/>
  <c r="G856" i="42"/>
  <c r="E856" i="42"/>
  <c r="F856" i="42"/>
  <c r="G841" i="42"/>
  <c r="I841" i="42"/>
  <c r="I845" i="42" s="1"/>
  <c r="F845" i="42"/>
  <c r="G844" i="42" s="1"/>
  <c r="I832" i="42"/>
  <c r="I834" i="42"/>
  <c r="I831" i="42"/>
  <c r="F837" i="42"/>
  <c r="K855" i="42"/>
  <c r="H831" i="42"/>
  <c r="H833" i="42"/>
  <c r="H856" i="42"/>
  <c r="G840" i="42"/>
  <c r="K853" i="42"/>
  <c r="L850" i="42" s="1"/>
  <c r="I856" i="42"/>
  <c r="J856" i="42"/>
  <c r="F812" i="42"/>
  <c r="G811" i="42" s="1"/>
  <c r="F823" i="42"/>
  <c r="G823" i="42"/>
  <c r="E823" i="42"/>
  <c r="H823" i="42"/>
  <c r="I823" i="42"/>
  <c r="K820" i="42"/>
  <c r="L817" i="42" s="1"/>
  <c r="I801" i="42"/>
  <c r="F804" i="42"/>
  <c r="I799" i="42"/>
  <c r="H804" i="42"/>
  <c r="I812" i="42"/>
  <c r="G822" i="42"/>
  <c r="K822" i="42" s="1"/>
  <c r="H800" i="42"/>
  <c r="I798" i="42"/>
  <c r="J823" i="42"/>
  <c r="F779" i="42"/>
  <c r="G778" i="42" s="1"/>
  <c r="I790" i="42"/>
  <c r="J790" i="42"/>
  <c r="K787" i="42"/>
  <c r="L786" i="42" s="1"/>
  <c r="I779" i="42"/>
  <c r="H767" i="42"/>
  <c r="I765" i="42"/>
  <c r="H765" i="42"/>
  <c r="F771" i="42"/>
  <c r="K789" i="42"/>
  <c r="H766" i="42"/>
  <c r="I766" i="42"/>
  <c r="E790" i="42"/>
  <c r="F790" i="42"/>
  <c r="I768" i="42"/>
  <c r="G790" i="42"/>
  <c r="D790" i="42"/>
  <c r="K754" i="42"/>
  <c r="L752" i="42" s="1"/>
  <c r="J757" i="42"/>
  <c r="I732" i="42"/>
  <c r="G741" i="42"/>
  <c r="G742" i="42"/>
  <c r="G744" i="42"/>
  <c r="G745" i="42"/>
  <c r="H733" i="42"/>
  <c r="I735" i="42"/>
  <c r="F738" i="42"/>
  <c r="I742" i="42"/>
  <c r="I746" i="42" s="1"/>
  <c r="E757" i="42"/>
  <c r="F757" i="42"/>
  <c r="D756" i="42"/>
  <c r="K756" i="42" s="1"/>
  <c r="H732" i="42"/>
  <c r="H757" i="42"/>
  <c r="D757" i="42"/>
  <c r="G757" i="42"/>
  <c r="H734" i="42"/>
  <c r="D724" i="42"/>
  <c r="I724" i="42"/>
  <c r="E724" i="42"/>
  <c r="F724" i="42"/>
  <c r="G724" i="42"/>
  <c r="H724" i="42"/>
  <c r="F713" i="42"/>
  <c r="G712" i="42" s="1"/>
  <c r="I699" i="42"/>
  <c r="H700" i="42"/>
  <c r="F705" i="42"/>
  <c r="H702" i="42"/>
  <c r="K723" i="42"/>
  <c r="I713" i="42"/>
  <c r="H699" i="42"/>
  <c r="H701" i="42"/>
  <c r="K721" i="42"/>
  <c r="L719" i="42" s="1"/>
  <c r="H691" i="42"/>
  <c r="I691" i="42"/>
  <c r="D691" i="42"/>
  <c r="E691" i="42"/>
  <c r="F691" i="42"/>
  <c r="G691" i="42"/>
  <c r="K688" i="42"/>
  <c r="L685" i="42" s="1"/>
  <c r="F680" i="42"/>
  <c r="G677" i="42" s="1"/>
  <c r="H667" i="42"/>
  <c r="F672" i="42"/>
  <c r="H669" i="42"/>
  <c r="F690" i="42"/>
  <c r="K690" i="42" s="1"/>
  <c r="H668" i="42"/>
  <c r="I666" i="42"/>
  <c r="I678" i="42"/>
  <c r="I680" i="42" s="1"/>
  <c r="J657" i="42"/>
  <c r="F657" i="42"/>
  <c r="K656" i="42"/>
  <c r="D658" i="42" s="1"/>
  <c r="J655" i="42"/>
  <c r="I655" i="42"/>
  <c r="I657" i="42" s="1"/>
  <c r="H655" i="42"/>
  <c r="H657" i="42" s="1"/>
  <c r="G655" i="42"/>
  <c r="G657" i="42" s="1"/>
  <c r="F655" i="42"/>
  <c r="E655" i="42"/>
  <c r="E657" i="42" s="1"/>
  <c r="D655" i="42"/>
  <c r="D657" i="42" s="1"/>
  <c r="K654" i="42"/>
  <c r="K653" i="42"/>
  <c r="K652" i="42"/>
  <c r="K651" i="42"/>
  <c r="E647" i="42"/>
  <c r="D647" i="42"/>
  <c r="F646" i="42"/>
  <c r="F645" i="42"/>
  <c r="I645" i="42" s="1"/>
  <c r="F644" i="42"/>
  <c r="F643" i="42"/>
  <c r="I643" i="42" s="1"/>
  <c r="F642" i="42"/>
  <c r="I642" i="42" s="1"/>
  <c r="F638" i="42"/>
  <c r="H638" i="42" s="1"/>
  <c r="F637" i="42"/>
  <c r="H637" i="42" s="1"/>
  <c r="F636" i="42"/>
  <c r="H636" i="42" s="1"/>
  <c r="F635" i="42"/>
  <c r="I635" i="42" s="1"/>
  <c r="F634" i="42"/>
  <c r="H634" i="42" s="1"/>
  <c r="F633" i="42"/>
  <c r="K623" i="42"/>
  <c r="D625" i="42" s="1"/>
  <c r="J622" i="42"/>
  <c r="J624" i="42" s="1"/>
  <c r="I622" i="42"/>
  <c r="I624" i="42" s="1"/>
  <c r="H622" i="42"/>
  <c r="H624" i="42" s="1"/>
  <c r="G622" i="42"/>
  <c r="G624" i="42" s="1"/>
  <c r="F622" i="42"/>
  <c r="F624" i="42" s="1"/>
  <c r="E622" i="42"/>
  <c r="E624" i="42" s="1"/>
  <c r="D622" i="42"/>
  <c r="D624" i="42" s="1"/>
  <c r="K621" i="42"/>
  <c r="K620" i="42"/>
  <c r="K619" i="42"/>
  <c r="K618" i="42"/>
  <c r="E614" i="42"/>
  <c r="D614" i="42"/>
  <c r="F613" i="42"/>
  <c r="F612" i="42"/>
  <c r="F611" i="42"/>
  <c r="F610" i="42"/>
  <c r="I610" i="42" s="1"/>
  <c r="F609" i="42"/>
  <c r="F605" i="42"/>
  <c r="H605" i="42" s="1"/>
  <c r="F604" i="42"/>
  <c r="H604" i="42" s="1"/>
  <c r="F603" i="42"/>
  <c r="H603" i="42" s="1"/>
  <c r="F602" i="42"/>
  <c r="H602" i="42" s="1"/>
  <c r="F601" i="42"/>
  <c r="H601" i="42" s="1"/>
  <c r="F600" i="42"/>
  <c r="I600" i="42" s="1"/>
  <c r="K590" i="42"/>
  <c r="J592" i="42" s="1"/>
  <c r="J589" i="42"/>
  <c r="J591" i="42" s="1"/>
  <c r="I589" i="42"/>
  <c r="I591" i="42" s="1"/>
  <c r="H589" i="42"/>
  <c r="H591" i="42" s="1"/>
  <c r="G589" i="42"/>
  <c r="G591" i="42" s="1"/>
  <c r="F589" i="42"/>
  <c r="F591" i="42" s="1"/>
  <c r="E589" i="42"/>
  <c r="D589" i="42"/>
  <c r="D591" i="42" s="1"/>
  <c r="K588" i="42"/>
  <c r="K587" i="42"/>
  <c r="K586" i="42"/>
  <c r="K585" i="42"/>
  <c r="E581" i="42"/>
  <c r="D581" i="42"/>
  <c r="F580" i="42"/>
  <c r="F579" i="42"/>
  <c r="I579" i="42" s="1"/>
  <c r="F578" i="42"/>
  <c r="F577" i="42"/>
  <c r="I577" i="42" s="1"/>
  <c r="F576" i="42"/>
  <c r="I576" i="42" s="1"/>
  <c r="F572" i="42"/>
  <c r="H572" i="42" s="1"/>
  <c r="F571" i="42"/>
  <c r="H571" i="42" s="1"/>
  <c r="F570" i="42"/>
  <c r="I570" i="42" s="1"/>
  <c r="F569" i="42"/>
  <c r="I569" i="42" s="1"/>
  <c r="F568" i="42"/>
  <c r="I568" i="42" s="1"/>
  <c r="F567" i="42"/>
  <c r="K557" i="42"/>
  <c r="J559" i="42" s="1"/>
  <c r="J556" i="42"/>
  <c r="J558" i="42" s="1"/>
  <c r="I556" i="42"/>
  <c r="I558" i="42" s="1"/>
  <c r="H556" i="42"/>
  <c r="H558" i="42" s="1"/>
  <c r="G556" i="42"/>
  <c r="G558" i="42" s="1"/>
  <c r="F556" i="42"/>
  <c r="F558" i="42" s="1"/>
  <c r="E556" i="42"/>
  <c r="E558" i="42" s="1"/>
  <c r="D556" i="42"/>
  <c r="K555" i="42"/>
  <c r="K554" i="42"/>
  <c r="K553" i="42"/>
  <c r="K552" i="42"/>
  <c r="E548" i="42"/>
  <c r="D548" i="42"/>
  <c r="F547" i="42"/>
  <c r="F546" i="42"/>
  <c r="I546" i="42" s="1"/>
  <c r="F545" i="42"/>
  <c r="F544" i="42"/>
  <c r="I544" i="42" s="1"/>
  <c r="F543" i="42"/>
  <c r="I543" i="42" s="1"/>
  <c r="F539" i="42"/>
  <c r="H539" i="42" s="1"/>
  <c r="F538" i="42"/>
  <c r="H538" i="42" s="1"/>
  <c r="F537" i="42"/>
  <c r="I537" i="42" s="1"/>
  <c r="F536" i="42"/>
  <c r="H536" i="42" s="1"/>
  <c r="F535" i="42"/>
  <c r="I535" i="42" s="1"/>
  <c r="F534" i="42"/>
  <c r="H534" i="42" s="1"/>
  <c r="L126" i="43" l="1"/>
  <c r="J104" i="43"/>
  <c r="G110" i="43"/>
  <c r="J105" i="43"/>
  <c r="L90" i="43"/>
  <c r="L92" i="43"/>
  <c r="L89" i="43"/>
  <c r="K96" i="43"/>
  <c r="G81" i="43"/>
  <c r="G83" i="43"/>
  <c r="G80" i="43"/>
  <c r="G84" i="43"/>
  <c r="I75" i="43"/>
  <c r="J72" i="43" s="1"/>
  <c r="H77" i="43"/>
  <c r="L97" i="43" s="1"/>
  <c r="L58" i="43"/>
  <c r="L59" i="43"/>
  <c r="L56" i="43"/>
  <c r="K63" i="43"/>
  <c r="G48" i="43"/>
  <c r="G51" i="43"/>
  <c r="G50" i="43"/>
  <c r="G47" i="43"/>
  <c r="H44" i="43"/>
  <c r="L64" i="43" s="1"/>
  <c r="J39" i="43"/>
  <c r="J40" i="43"/>
  <c r="J41" i="43"/>
  <c r="K30" i="43"/>
  <c r="G18" i="43"/>
  <c r="G17" i="43"/>
  <c r="G16" i="43"/>
  <c r="G15" i="43"/>
  <c r="L24" i="43"/>
  <c r="L23" i="43"/>
  <c r="L26" i="43"/>
  <c r="J5" i="43"/>
  <c r="J8" i="43"/>
  <c r="J6" i="43"/>
  <c r="J7" i="43"/>
  <c r="H11" i="43"/>
  <c r="L31" i="43" s="1"/>
  <c r="H1036" i="43"/>
  <c r="L1056" i="43" s="1"/>
  <c r="E1055" i="43"/>
  <c r="G1040" i="43"/>
  <c r="I1044" i="43"/>
  <c r="G1043" i="43"/>
  <c r="G1055" i="43"/>
  <c r="H1055" i="43"/>
  <c r="D1055" i="43"/>
  <c r="I1055" i="43"/>
  <c r="G1041" i="43"/>
  <c r="F1055" i="43"/>
  <c r="G1039" i="43"/>
  <c r="I1034" i="43"/>
  <c r="J1032" i="43" s="1"/>
  <c r="K1052" i="43"/>
  <c r="K1054" i="43"/>
  <c r="J1044" i="43"/>
  <c r="J1031" i="43"/>
  <c r="L983" i="42"/>
  <c r="L981" i="42"/>
  <c r="K988" i="42"/>
  <c r="G976" i="42"/>
  <c r="G974" i="42"/>
  <c r="G973" i="42"/>
  <c r="G977" i="42" s="1"/>
  <c r="G975" i="42"/>
  <c r="L984" i="42"/>
  <c r="I967" i="42"/>
  <c r="J963" i="42" s="1"/>
  <c r="L989" i="42"/>
  <c r="G969" i="42"/>
  <c r="I977" i="42"/>
  <c r="K955" i="42"/>
  <c r="G942" i="42"/>
  <c r="G939" i="42"/>
  <c r="G940" i="42"/>
  <c r="G943" i="42"/>
  <c r="G936" i="42"/>
  <c r="L948" i="42"/>
  <c r="I934" i="42"/>
  <c r="L951" i="42"/>
  <c r="L950" i="42"/>
  <c r="K922" i="42"/>
  <c r="G907" i="42"/>
  <c r="G910" i="42"/>
  <c r="G909" i="42"/>
  <c r="G906" i="42"/>
  <c r="L918" i="42"/>
  <c r="L917" i="42"/>
  <c r="L915" i="42"/>
  <c r="H903" i="42"/>
  <c r="J897" i="42"/>
  <c r="J899" i="42"/>
  <c r="J898" i="42"/>
  <c r="G873" i="42"/>
  <c r="G877" i="42"/>
  <c r="G874" i="42"/>
  <c r="G876" i="42"/>
  <c r="G870" i="42"/>
  <c r="K889" i="42"/>
  <c r="L885" i="42"/>
  <c r="L883" i="42"/>
  <c r="L882" i="42"/>
  <c r="I868" i="42"/>
  <c r="J866" i="42" s="1"/>
  <c r="K856" i="42"/>
  <c r="L849" i="42"/>
  <c r="L852" i="42"/>
  <c r="G843" i="42"/>
  <c r="G842" i="42"/>
  <c r="I835" i="42"/>
  <c r="J831" i="42" s="1"/>
  <c r="H837" i="42"/>
  <c r="L851" i="42"/>
  <c r="L816" i="42"/>
  <c r="L818" i="42"/>
  <c r="G809" i="42"/>
  <c r="G812" i="42" s="1"/>
  <c r="G810" i="42"/>
  <c r="G807" i="42"/>
  <c r="G808" i="42"/>
  <c r="K823" i="42"/>
  <c r="L819" i="42"/>
  <c r="I802" i="42"/>
  <c r="L824" i="42"/>
  <c r="G804" i="42"/>
  <c r="L784" i="42"/>
  <c r="L783" i="42"/>
  <c r="G777" i="42"/>
  <c r="G774" i="42"/>
  <c r="G775" i="42"/>
  <c r="G776" i="42"/>
  <c r="K790" i="42"/>
  <c r="L785" i="42"/>
  <c r="H771" i="42"/>
  <c r="G771" i="42" s="1"/>
  <c r="I769" i="42"/>
  <c r="J766" i="42" s="1"/>
  <c r="L751" i="42"/>
  <c r="L750" i="42"/>
  <c r="L753" i="42"/>
  <c r="K757" i="42"/>
  <c r="G746" i="42"/>
  <c r="H738" i="42"/>
  <c r="I736" i="42"/>
  <c r="L720" i="42"/>
  <c r="L718" i="42"/>
  <c r="L717" i="42"/>
  <c r="K724" i="42"/>
  <c r="G709" i="42"/>
  <c r="G711" i="42"/>
  <c r="G708" i="42"/>
  <c r="G710" i="42"/>
  <c r="I703" i="42"/>
  <c r="J699" i="42" s="1"/>
  <c r="H705" i="42"/>
  <c r="L725" i="42" s="1"/>
  <c r="L684" i="42"/>
  <c r="L687" i="42"/>
  <c r="H672" i="42"/>
  <c r="G672" i="42" s="1"/>
  <c r="K691" i="42"/>
  <c r="L686" i="42"/>
  <c r="G676" i="42"/>
  <c r="G679" i="42"/>
  <c r="G678" i="42"/>
  <c r="G675" i="42"/>
  <c r="G680" i="42" s="1"/>
  <c r="I670" i="42"/>
  <c r="J666" i="42" s="1"/>
  <c r="I647" i="42"/>
  <c r="K657" i="42"/>
  <c r="E658" i="42"/>
  <c r="J658" i="42"/>
  <c r="F658" i="42"/>
  <c r="G658" i="42"/>
  <c r="H658" i="42"/>
  <c r="F647" i="42"/>
  <c r="G644" i="42" s="1"/>
  <c r="I633" i="42"/>
  <c r="I637" i="42" s="1"/>
  <c r="J636" i="42" s="1"/>
  <c r="F639" i="42"/>
  <c r="I634" i="42"/>
  <c r="I636" i="42"/>
  <c r="H635" i="42"/>
  <c r="H633" i="42"/>
  <c r="K655" i="42"/>
  <c r="I658" i="42"/>
  <c r="E625" i="42"/>
  <c r="F625" i="42"/>
  <c r="G625" i="42"/>
  <c r="F614" i="42"/>
  <c r="G611" i="42" s="1"/>
  <c r="I601" i="42"/>
  <c r="I603" i="42"/>
  <c r="F606" i="42"/>
  <c r="K624" i="42"/>
  <c r="H625" i="42"/>
  <c r="I625" i="42"/>
  <c r="H600" i="42"/>
  <c r="H606" i="42" s="1"/>
  <c r="I602" i="42"/>
  <c r="I609" i="42"/>
  <c r="I612" i="42"/>
  <c r="J625" i="42"/>
  <c r="K622" i="42"/>
  <c r="L621" i="42" s="1"/>
  <c r="I581" i="42"/>
  <c r="F581" i="42"/>
  <c r="G577" i="42" s="1"/>
  <c r="K589" i="42"/>
  <c r="L587" i="42" s="1"/>
  <c r="G578" i="42"/>
  <c r="G580" i="42"/>
  <c r="I567" i="42"/>
  <c r="I571" i="42" s="1"/>
  <c r="H568" i="42"/>
  <c r="H570" i="42"/>
  <c r="D592" i="42"/>
  <c r="F573" i="42"/>
  <c r="E591" i="42"/>
  <c r="K591" i="42" s="1"/>
  <c r="E592" i="42"/>
  <c r="F592" i="42"/>
  <c r="G592" i="42"/>
  <c r="H567" i="42"/>
  <c r="H569" i="42"/>
  <c r="H592" i="42"/>
  <c r="G576" i="42"/>
  <c r="I592" i="42"/>
  <c r="F548" i="42"/>
  <c r="G544" i="42" s="1"/>
  <c r="D559" i="42"/>
  <c r="E559" i="42"/>
  <c r="F559" i="42"/>
  <c r="G559" i="42"/>
  <c r="K556" i="42"/>
  <c r="L554" i="42" s="1"/>
  <c r="D558" i="42"/>
  <c r="K558" i="42" s="1"/>
  <c r="H537" i="42"/>
  <c r="F540" i="42"/>
  <c r="H535" i="42"/>
  <c r="I548" i="42"/>
  <c r="H559" i="42"/>
  <c r="I534" i="42"/>
  <c r="I536" i="42"/>
  <c r="I559" i="42"/>
  <c r="G1036" i="43" l="1"/>
  <c r="K1057" i="43"/>
  <c r="J108" i="43"/>
  <c r="L93" i="43"/>
  <c r="G85" i="43"/>
  <c r="J73" i="43"/>
  <c r="J71" i="43"/>
  <c r="J74" i="43"/>
  <c r="G77" i="43"/>
  <c r="L60" i="43"/>
  <c r="G52" i="43"/>
  <c r="G44" i="43"/>
  <c r="J42" i="43"/>
  <c r="L27" i="43"/>
  <c r="G19" i="43"/>
  <c r="J9" i="43"/>
  <c r="G11" i="43"/>
  <c r="J1033" i="43"/>
  <c r="L1048" i="43"/>
  <c r="L1049" i="43"/>
  <c r="K1055" i="43"/>
  <c r="G1044" i="43"/>
  <c r="L1051" i="43"/>
  <c r="L1050" i="43"/>
  <c r="J1030" i="43"/>
  <c r="I1057" i="43"/>
  <c r="D1057" i="43"/>
  <c r="L985" i="42"/>
  <c r="J966" i="42"/>
  <c r="J965" i="42"/>
  <c r="J964" i="42"/>
  <c r="G944" i="42"/>
  <c r="J932" i="42"/>
  <c r="J933" i="42"/>
  <c r="J931" i="42"/>
  <c r="J930" i="42"/>
  <c r="L952" i="42"/>
  <c r="L919" i="42"/>
  <c r="G911" i="42"/>
  <c r="G903" i="42"/>
  <c r="J901" i="42"/>
  <c r="L886" i="42"/>
  <c r="G878" i="42"/>
  <c r="J867" i="42"/>
  <c r="J865" i="42"/>
  <c r="J864" i="42"/>
  <c r="L853" i="42"/>
  <c r="G845" i="42"/>
  <c r="J833" i="42"/>
  <c r="J832" i="42"/>
  <c r="J834" i="42"/>
  <c r="L857" i="42"/>
  <c r="G837" i="42"/>
  <c r="L820" i="42"/>
  <c r="J799" i="42"/>
  <c r="J800" i="42"/>
  <c r="J801" i="42"/>
  <c r="J798" i="42"/>
  <c r="L787" i="42"/>
  <c r="G779" i="42"/>
  <c r="J765" i="42"/>
  <c r="J767" i="42"/>
  <c r="L791" i="42"/>
  <c r="J768" i="42"/>
  <c r="J769" i="42" s="1"/>
  <c r="L754" i="42"/>
  <c r="J733" i="42"/>
  <c r="J732" i="42"/>
  <c r="J734" i="42"/>
  <c r="G738" i="42"/>
  <c r="L758" i="42"/>
  <c r="J735" i="42"/>
  <c r="L721" i="42"/>
  <c r="G713" i="42"/>
  <c r="G705" i="42"/>
  <c r="J700" i="42"/>
  <c r="J702" i="42"/>
  <c r="J701" i="42"/>
  <c r="L688" i="42"/>
  <c r="L692" i="42"/>
  <c r="J668" i="42"/>
  <c r="J669" i="42"/>
  <c r="J667" i="42"/>
  <c r="G646" i="42"/>
  <c r="G645" i="42"/>
  <c r="G643" i="42"/>
  <c r="G642" i="42"/>
  <c r="K658" i="42"/>
  <c r="J635" i="42"/>
  <c r="J634" i="42"/>
  <c r="H639" i="42"/>
  <c r="L653" i="42"/>
  <c r="L652" i="42"/>
  <c r="L659" i="42"/>
  <c r="G639" i="42"/>
  <c r="J633" i="42"/>
  <c r="L654" i="42"/>
  <c r="L651" i="42"/>
  <c r="K625" i="42"/>
  <c r="G610" i="42"/>
  <c r="G609" i="42"/>
  <c r="G613" i="42"/>
  <c r="G612" i="42"/>
  <c r="I614" i="42"/>
  <c r="I604" i="42"/>
  <c r="L626" i="42"/>
  <c r="G606" i="42"/>
  <c r="L620" i="42"/>
  <c r="L619" i="42"/>
  <c r="L618" i="42"/>
  <c r="G579" i="42"/>
  <c r="G581" i="42"/>
  <c r="H573" i="42"/>
  <c r="L593" i="42" s="1"/>
  <c r="L588" i="42"/>
  <c r="L586" i="42"/>
  <c r="L585" i="42"/>
  <c r="J567" i="42"/>
  <c r="J569" i="42"/>
  <c r="J570" i="42"/>
  <c r="J568" i="42"/>
  <c r="G573" i="42"/>
  <c r="K592" i="42"/>
  <c r="L555" i="42"/>
  <c r="L553" i="42"/>
  <c r="L552" i="42"/>
  <c r="K559" i="42"/>
  <c r="G546" i="42"/>
  <c r="G545" i="42"/>
  <c r="G547" i="42"/>
  <c r="G543" i="42"/>
  <c r="H540" i="42"/>
  <c r="G540" i="42" s="1"/>
  <c r="I538" i="42"/>
  <c r="J534" i="42" s="1"/>
  <c r="J1034" i="43" l="1"/>
  <c r="H1057" i="43"/>
  <c r="F1057" i="43"/>
  <c r="E1057" i="43"/>
  <c r="J1057" i="43"/>
  <c r="J1058" i="43" s="1"/>
  <c r="J1059" i="43" s="1"/>
  <c r="J1060" i="43" s="1"/>
  <c r="G1057" i="43"/>
  <c r="J75" i="43"/>
  <c r="L1052" i="43"/>
  <c r="D1058" i="43"/>
  <c r="D1061" i="43"/>
  <c r="J1061" i="43"/>
  <c r="I1061" i="43"/>
  <c r="I1058" i="43"/>
  <c r="I1059" i="43" s="1"/>
  <c r="I1060" i="43" s="1"/>
  <c r="J967" i="42"/>
  <c r="J934" i="42"/>
  <c r="J868" i="42"/>
  <c r="J835" i="42"/>
  <c r="J802" i="42"/>
  <c r="J736" i="42"/>
  <c r="J703" i="42"/>
  <c r="J670" i="42"/>
  <c r="G647" i="42"/>
  <c r="L655" i="42"/>
  <c r="J637" i="42"/>
  <c r="L622" i="42"/>
  <c r="G614" i="42"/>
  <c r="J601" i="42"/>
  <c r="J600" i="42"/>
  <c r="J603" i="42"/>
  <c r="J602" i="42"/>
  <c r="L589" i="42"/>
  <c r="J571" i="42"/>
  <c r="L556" i="42"/>
  <c r="G548" i="42"/>
  <c r="L560" i="42"/>
  <c r="J537" i="42"/>
  <c r="J535" i="42"/>
  <c r="J536" i="42"/>
  <c r="G1058" i="43" l="1"/>
  <c r="G1059" i="43" s="1"/>
  <c r="G1060" i="43" s="1"/>
  <c r="G1061" i="43"/>
  <c r="E1061" i="43"/>
  <c r="E1058" i="43"/>
  <c r="E1059" i="43" s="1"/>
  <c r="E1060" i="43" s="1"/>
  <c r="F1061" i="43"/>
  <c r="F1058" i="43"/>
  <c r="F1059" i="43" s="1"/>
  <c r="F1060" i="43" s="1"/>
  <c r="H1061" i="43"/>
  <c r="H1058" i="43"/>
  <c r="H1059" i="43" s="1"/>
  <c r="H1060" i="43" s="1"/>
  <c r="D1059" i="43"/>
  <c r="J604" i="42"/>
  <c r="J538" i="42"/>
  <c r="K524" i="42"/>
  <c r="D526" i="42" s="1"/>
  <c r="J523" i="42"/>
  <c r="J525" i="42" s="1"/>
  <c r="I523" i="42"/>
  <c r="I525" i="42" s="1"/>
  <c r="H523" i="42"/>
  <c r="H525" i="42" s="1"/>
  <c r="G523" i="42"/>
  <c r="G525" i="42" s="1"/>
  <c r="F523" i="42"/>
  <c r="F525" i="42" s="1"/>
  <c r="E523" i="42"/>
  <c r="E525" i="42" s="1"/>
  <c r="D523" i="42"/>
  <c r="D525" i="42" s="1"/>
  <c r="K522" i="42"/>
  <c r="K521" i="42"/>
  <c r="K520" i="42"/>
  <c r="K519" i="42"/>
  <c r="E515" i="42"/>
  <c r="D515" i="42"/>
  <c r="F514" i="42"/>
  <c r="F513" i="42"/>
  <c r="I513" i="42" s="1"/>
  <c r="F512" i="42"/>
  <c r="F511" i="42"/>
  <c r="F510" i="42"/>
  <c r="I510" i="42" s="1"/>
  <c r="F506" i="42"/>
  <c r="H506" i="42" s="1"/>
  <c r="F505" i="42"/>
  <c r="H505" i="42" s="1"/>
  <c r="F504" i="42"/>
  <c r="H504" i="42" s="1"/>
  <c r="F503" i="42"/>
  <c r="H503" i="42" s="1"/>
  <c r="F502" i="42"/>
  <c r="H502" i="42" s="1"/>
  <c r="F501" i="42"/>
  <c r="H501" i="42" s="1"/>
  <c r="K490" i="42"/>
  <c r="J492" i="42" s="1"/>
  <c r="J489" i="42"/>
  <c r="J491" i="42" s="1"/>
  <c r="I489" i="42"/>
  <c r="I491" i="42" s="1"/>
  <c r="H489" i="42"/>
  <c r="H491" i="42" s="1"/>
  <c r="G489" i="42"/>
  <c r="G491" i="42" s="1"/>
  <c r="F489" i="42"/>
  <c r="F491" i="42" s="1"/>
  <c r="E489" i="42"/>
  <c r="E491" i="42" s="1"/>
  <c r="D489" i="42"/>
  <c r="K488" i="42"/>
  <c r="K487" i="42"/>
  <c r="K486" i="42"/>
  <c r="K485" i="42"/>
  <c r="E481" i="42"/>
  <c r="D481" i="42"/>
  <c r="F480" i="42"/>
  <c r="F479" i="42"/>
  <c r="I479" i="42" s="1"/>
  <c r="F478" i="42"/>
  <c r="F477" i="42"/>
  <c r="I477" i="42" s="1"/>
  <c r="F476" i="42"/>
  <c r="I476" i="42" s="1"/>
  <c r="F472" i="42"/>
  <c r="H472" i="42" s="1"/>
  <c r="F471" i="42"/>
  <c r="H471" i="42" s="1"/>
  <c r="F470" i="42"/>
  <c r="I470" i="42" s="1"/>
  <c r="F469" i="42"/>
  <c r="H469" i="42" s="1"/>
  <c r="F468" i="42"/>
  <c r="H468" i="42" s="1"/>
  <c r="F467" i="42"/>
  <c r="K1061" i="43" l="1"/>
  <c r="K1058" i="43"/>
  <c r="K1059" i="43"/>
  <c r="D1060" i="43"/>
  <c r="K1060" i="43" s="1"/>
  <c r="F515" i="42"/>
  <c r="G511" i="42" s="1"/>
  <c r="E526" i="42"/>
  <c r="I511" i="42"/>
  <c r="I515" i="42" s="1"/>
  <c r="I502" i="42"/>
  <c r="I504" i="42"/>
  <c r="F507" i="42"/>
  <c r="K525" i="42"/>
  <c r="G514" i="42"/>
  <c r="H507" i="42"/>
  <c r="F526" i="42"/>
  <c r="G526" i="42"/>
  <c r="H526" i="42"/>
  <c r="I501" i="42"/>
  <c r="I503" i="42"/>
  <c r="G510" i="42"/>
  <c r="G513" i="42"/>
  <c r="K523" i="42"/>
  <c r="I526" i="42"/>
  <c r="J526" i="42"/>
  <c r="F481" i="42"/>
  <c r="G480" i="42" s="1"/>
  <c r="I467" i="42"/>
  <c r="G492" i="42"/>
  <c r="H492" i="42"/>
  <c r="E492" i="42"/>
  <c r="D492" i="42"/>
  <c r="F492" i="42"/>
  <c r="K489" i="42"/>
  <c r="L488" i="42" s="1"/>
  <c r="D491" i="42"/>
  <c r="K491" i="42" s="1"/>
  <c r="G478" i="42"/>
  <c r="I481" i="42"/>
  <c r="H470" i="42"/>
  <c r="H467" i="42"/>
  <c r="H473" i="42" s="1"/>
  <c r="I468" i="42"/>
  <c r="F473" i="42"/>
  <c r="I469" i="42"/>
  <c r="G476" i="42"/>
  <c r="G479" i="42"/>
  <c r="I492" i="42"/>
  <c r="G512" i="42" l="1"/>
  <c r="K526" i="42"/>
  <c r="L519" i="42"/>
  <c r="L520" i="42"/>
  <c r="L521" i="42"/>
  <c r="L527" i="42"/>
  <c r="G507" i="42"/>
  <c r="J503" i="42"/>
  <c r="L522" i="42"/>
  <c r="G515" i="42"/>
  <c r="I505" i="42"/>
  <c r="J501" i="42" s="1"/>
  <c r="G477" i="42"/>
  <c r="G481" i="42" s="1"/>
  <c r="L487" i="42"/>
  <c r="L485" i="42"/>
  <c r="K492" i="42"/>
  <c r="L486" i="42"/>
  <c r="L493" i="42"/>
  <c r="G473" i="42"/>
  <c r="I471" i="42"/>
  <c r="J502" i="42" l="1"/>
  <c r="J504" i="42"/>
  <c r="L523" i="42"/>
  <c r="L489" i="42"/>
  <c r="J470" i="42"/>
  <c r="J467" i="42"/>
  <c r="J468" i="42"/>
  <c r="J469" i="42"/>
  <c r="J505" i="42" l="1"/>
  <c r="J471" i="42"/>
  <c r="K457" i="42" l="1"/>
  <c r="D459" i="42" s="1"/>
  <c r="J456" i="42"/>
  <c r="J458" i="42" s="1"/>
  <c r="I456" i="42"/>
  <c r="I458" i="42" s="1"/>
  <c r="H456" i="42"/>
  <c r="H458" i="42" s="1"/>
  <c r="G456" i="42"/>
  <c r="F456" i="42"/>
  <c r="F458" i="42" s="1"/>
  <c r="E456" i="42"/>
  <c r="E458" i="42" s="1"/>
  <c r="D456" i="42"/>
  <c r="D458" i="42" s="1"/>
  <c r="K455" i="42"/>
  <c r="K454" i="42"/>
  <c r="K453" i="42"/>
  <c r="K452" i="42"/>
  <c r="E448" i="42"/>
  <c r="D448" i="42"/>
  <c r="F447" i="42"/>
  <c r="F446" i="42"/>
  <c r="I446" i="42" s="1"/>
  <c r="F445" i="42"/>
  <c r="F444" i="42"/>
  <c r="I444" i="42" s="1"/>
  <c r="F443" i="42"/>
  <c r="I443" i="42" s="1"/>
  <c r="F439" i="42"/>
  <c r="H439" i="42" s="1"/>
  <c r="F438" i="42"/>
  <c r="H438" i="42" s="1"/>
  <c r="F437" i="42"/>
  <c r="H437" i="42" s="1"/>
  <c r="F436" i="42"/>
  <c r="I436" i="42" s="1"/>
  <c r="F435" i="42"/>
  <c r="H435" i="42" s="1"/>
  <c r="F434" i="42"/>
  <c r="H434" i="42" s="1"/>
  <c r="K424" i="42"/>
  <c r="D426" i="42" s="1"/>
  <c r="J423" i="42"/>
  <c r="J425" i="42" s="1"/>
  <c r="I423" i="42"/>
  <c r="I425" i="42" s="1"/>
  <c r="H423" i="42"/>
  <c r="H425" i="42" s="1"/>
  <c r="G423" i="42"/>
  <c r="G425" i="42" s="1"/>
  <c r="F423" i="42"/>
  <c r="F425" i="42" s="1"/>
  <c r="E423" i="42"/>
  <c r="E425" i="42" s="1"/>
  <c r="D423" i="42"/>
  <c r="K422" i="42"/>
  <c r="K421" i="42"/>
  <c r="K420" i="42"/>
  <c r="K419" i="42"/>
  <c r="E415" i="42"/>
  <c r="D415" i="42"/>
  <c r="F414" i="42"/>
  <c r="F413" i="42"/>
  <c r="I413" i="42" s="1"/>
  <c r="F412" i="42"/>
  <c r="F411" i="42"/>
  <c r="I411" i="42" s="1"/>
  <c r="F410" i="42"/>
  <c r="I410" i="42" s="1"/>
  <c r="F406" i="42"/>
  <c r="H406" i="42" s="1"/>
  <c r="F405" i="42"/>
  <c r="H405" i="42" s="1"/>
  <c r="F404" i="42"/>
  <c r="I404" i="42" s="1"/>
  <c r="F403" i="42"/>
  <c r="I403" i="42" s="1"/>
  <c r="F402" i="42"/>
  <c r="H402" i="42" s="1"/>
  <c r="F401" i="42"/>
  <c r="K391" i="42"/>
  <c r="D393" i="42" s="1"/>
  <c r="J390" i="42"/>
  <c r="J392" i="42" s="1"/>
  <c r="I390" i="42"/>
  <c r="I392" i="42" s="1"/>
  <c r="H390" i="42"/>
  <c r="H392" i="42" s="1"/>
  <c r="G390" i="42"/>
  <c r="G392" i="42" s="1"/>
  <c r="F390" i="42"/>
  <c r="F392" i="42" s="1"/>
  <c r="E390" i="42"/>
  <c r="D390" i="42"/>
  <c r="D392" i="42" s="1"/>
  <c r="K389" i="42"/>
  <c r="K388" i="42"/>
  <c r="K387" i="42"/>
  <c r="K386" i="42"/>
  <c r="E382" i="42"/>
  <c r="D382" i="42"/>
  <c r="F381" i="42"/>
  <c r="F380" i="42"/>
  <c r="I380" i="42" s="1"/>
  <c r="F379" i="42"/>
  <c r="F378" i="42"/>
  <c r="F377" i="42"/>
  <c r="I377" i="42" s="1"/>
  <c r="F373" i="42"/>
  <c r="H373" i="42" s="1"/>
  <c r="F372" i="42"/>
  <c r="H372" i="42" s="1"/>
  <c r="F371" i="42"/>
  <c r="H371" i="42" s="1"/>
  <c r="F370" i="42"/>
  <c r="I370" i="42" s="1"/>
  <c r="F369" i="42"/>
  <c r="H369" i="42" s="1"/>
  <c r="F368" i="42"/>
  <c r="D357" i="42"/>
  <c r="D359" i="42" s="1"/>
  <c r="F335" i="42"/>
  <c r="H335" i="42" s="1"/>
  <c r="F336" i="42"/>
  <c r="H336" i="42" s="1"/>
  <c r="F337" i="42"/>
  <c r="H337" i="42" s="1"/>
  <c r="F338" i="42"/>
  <c r="H338" i="42" s="1"/>
  <c r="F339" i="42"/>
  <c r="H339" i="42" s="1"/>
  <c r="F340" i="42"/>
  <c r="H340" i="42" s="1"/>
  <c r="F344" i="42"/>
  <c r="F345" i="42"/>
  <c r="F346" i="42"/>
  <c r="F347" i="42"/>
  <c r="F348" i="42"/>
  <c r="D349" i="42"/>
  <c r="E349" i="42"/>
  <c r="K353" i="42"/>
  <c r="K354" i="42"/>
  <c r="K355" i="42"/>
  <c r="K356" i="42"/>
  <c r="E357" i="42"/>
  <c r="E359" i="42" s="1"/>
  <c r="F357" i="42"/>
  <c r="F359" i="42" s="1"/>
  <c r="G357" i="42"/>
  <c r="G359" i="42" s="1"/>
  <c r="H357" i="42"/>
  <c r="H359" i="42" s="1"/>
  <c r="I357" i="42"/>
  <c r="J357" i="42"/>
  <c r="K358" i="42"/>
  <c r="H360" i="42" s="1"/>
  <c r="J359" i="42"/>
  <c r="D326" i="42"/>
  <c r="K325" i="42"/>
  <c r="D327" i="42" s="1"/>
  <c r="J324" i="42"/>
  <c r="J326" i="42" s="1"/>
  <c r="I324" i="42"/>
  <c r="I326" i="42" s="1"/>
  <c r="H324" i="42"/>
  <c r="H326" i="42" s="1"/>
  <c r="G324" i="42"/>
  <c r="G326" i="42" s="1"/>
  <c r="F324" i="42"/>
  <c r="F326" i="42" s="1"/>
  <c r="E324" i="42"/>
  <c r="E326" i="42" s="1"/>
  <c r="K323" i="42"/>
  <c r="K322" i="42"/>
  <c r="K321" i="42"/>
  <c r="K320" i="42"/>
  <c r="E316" i="42"/>
  <c r="D316" i="42"/>
  <c r="F315" i="42"/>
  <c r="F314" i="42"/>
  <c r="I314" i="42" s="1"/>
  <c r="F313" i="42"/>
  <c r="F312" i="42"/>
  <c r="I312" i="42" s="1"/>
  <c r="F311" i="42"/>
  <c r="F307" i="42"/>
  <c r="H307" i="42" s="1"/>
  <c r="F306" i="42"/>
  <c r="H306" i="42" s="1"/>
  <c r="F305" i="42"/>
  <c r="H305" i="42" s="1"/>
  <c r="F304" i="42"/>
  <c r="I304" i="42" s="1"/>
  <c r="F303" i="42"/>
  <c r="I303" i="42" s="1"/>
  <c r="F302" i="42"/>
  <c r="K292" i="42"/>
  <c r="J294" i="42" s="1"/>
  <c r="J291" i="42"/>
  <c r="J293" i="42" s="1"/>
  <c r="I291" i="42"/>
  <c r="I293" i="42" s="1"/>
  <c r="H291" i="42"/>
  <c r="H293" i="42" s="1"/>
  <c r="G291" i="42"/>
  <c r="G293" i="42" s="1"/>
  <c r="F291" i="42"/>
  <c r="F293" i="42" s="1"/>
  <c r="E291" i="42"/>
  <c r="E293" i="42" s="1"/>
  <c r="K290" i="42"/>
  <c r="K289" i="42"/>
  <c r="K288" i="42"/>
  <c r="K287" i="42"/>
  <c r="E283" i="42"/>
  <c r="D283" i="42"/>
  <c r="F282" i="42"/>
  <c r="F281" i="42"/>
  <c r="I281" i="42" s="1"/>
  <c r="F280" i="42"/>
  <c r="F279" i="42"/>
  <c r="I279" i="42" s="1"/>
  <c r="F278" i="42"/>
  <c r="I278" i="42" s="1"/>
  <c r="F274" i="42"/>
  <c r="H274" i="42" s="1"/>
  <c r="F273" i="42"/>
  <c r="H273" i="42" s="1"/>
  <c r="F272" i="42"/>
  <c r="I272" i="42" s="1"/>
  <c r="F271" i="42"/>
  <c r="I271" i="42" s="1"/>
  <c r="F270" i="42"/>
  <c r="I270" i="42" s="1"/>
  <c r="F269" i="42"/>
  <c r="K259" i="42"/>
  <c r="J261" i="42" s="1"/>
  <c r="J258" i="42"/>
  <c r="J260" i="42" s="1"/>
  <c r="I258" i="42"/>
  <c r="I260" i="42" s="1"/>
  <c r="H258" i="42"/>
  <c r="H260" i="42" s="1"/>
  <c r="G258" i="42"/>
  <c r="G260" i="42" s="1"/>
  <c r="F258" i="42"/>
  <c r="E258" i="42"/>
  <c r="E260" i="42" s="1"/>
  <c r="D258" i="42"/>
  <c r="D260" i="42" s="1"/>
  <c r="K257" i="42"/>
  <c r="K256" i="42"/>
  <c r="K255" i="42"/>
  <c r="K254" i="42"/>
  <c r="E250" i="42"/>
  <c r="D250" i="42"/>
  <c r="F249" i="42"/>
  <c r="F248" i="42"/>
  <c r="F247" i="42"/>
  <c r="F246" i="42"/>
  <c r="I246" i="42" s="1"/>
  <c r="F245" i="42"/>
  <c r="I245" i="42" s="1"/>
  <c r="F241" i="42"/>
  <c r="H241" i="42" s="1"/>
  <c r="F240" i="42"/>
  <c r="H240" i="42" s="1"/>
  <c r="F239" i="42"/>
  <c r="I239" i="42" s="1"/>
  <c r="F238" i="42"/>
  <c r="I238" i="42" s="1"/>
  <c r="F237" i="42"/>
  <c r="H237" i="42" s="1"/>
  <c r="F236" i="42"/>
  <c r="H236" i="42" s="1"/>
  <c r="D225" i="42"/>
  <c r="D227" i="42" s="1"/>
  <c r="K226" i="42"/>
  <c r="D228" i="42" s="1"/>
  <c r="J225" i="42"/>
  <c r="J227" i="42" s="1"/>
  <c r="I225" i="42"/>
  <c r="I227" i="42" s="1"/>
  <c r="H225" i="42"/>
  <c r="H227" i="42" s="1"/>
  <c r="G225" i="42"/>
  <c r="G227" i="42" s="1"/>
  <c r="F225" i="42"/>
  <c r="F227" i="42" s="1"/>
  <c r="E225" i="42"/>
  <c r="E227" i="42" s="1"/>
  <c r="K224" i="42"/>
  <c r="K223" i="42"/>
  <c r="K222" i="42"/>
  <c r="K221" i="42"/>
  <c r="E217" i="42"/>
  <c r="D217" i="42"/>
  <c r="F216" i="42"/>
  <c r="F215" i="42"/>
  <c r="I215" i="42" s="1"/>
  <c r="F214" i="42"/>
  <c r="F213" i="42"/>
  <c r="F212" i="42"/>
  <c r="I212" i="42" s="1"/>
  <c r="F208" i="42"/>
  <c r="H208" i="42" s="1"/>
  <c r="F207" i="42"/>
  <c r="H207" i="42" s="1"/>
  <c r="F206" i="42"/>
  <c r="H206" i="42" s="1"/>
  <c r="F205" i="42"/>
  <c r="H205" i="42" s="1"/>
  <c r="F204" i="42"/>
  <c r="H204" i="42" s="1"/>
  <c r="F203" i="42"/>
  <c r="H203" i="42" s="1"/>
  <c r="F250" i="42" l="1"/>
  <c r="I402" i="42"/>
  <c r="H459" i="42"/>
  <c r="I459" i="42"/>
  <c r="I434" i="42"/>
  <c r="H436" i="42"/>
  <c r="H440" i="42" s="1"/>
  <c r="E459" i="42"/>
  <c r="F459" i="42"/>
  <c r="G459" i="42"/>
  <c r="K456" i="42"/>
  <c r="L452" i="42" s="1"/>
  <c r="F448" i="42"/>
  <c r="G447" i="42" s="1"/>
  <c r="I435" i="42"/>
  <c r="F440" i="42"/>
  <c r="I437" i="42"/>
  <c r="I448" i="42"/>
  <c r="G458" i="42"/>
  <c r="K458" i="42" s="1"/>
  <c r="J459" i="42"/>
  <c r="F415" i="42"/>
  <c r="G410" i="42" s="1"/>
  <c r="H404" i="42"/>
  <c r="F426" i="42"/>
  <c r="E426" i="42"/>
  <c r="K423" i="42"/>
  <c r="L420" i="42" s="1"/>
  <c r="D425" i="42"/>
  <c r="K425" i="42" s="1"/>
  <c r="I415" i="42"/>
  <c r="H403" i="42"/>
  <c r="F407" i="42"/>
  <c r="G426" i="42"/>
  <c r="H401" i="42"/>
  <c r="H407" i="42" s="1"/>
  <c r="H426" i="42"/>
  <c r="I401" i="42"/>
  <c r="I426" i="42"/>
  <c r="J426" i="42"/>
  <c r="K390" i="42"/>
  <c r="L389" i="42" s="1"/>
  <c r="H393" i="42"/>
  <c r="F393" i="42"/>
  <c r="E393" i="42"/>
  <c r="E392" i="42"/>
  <c r="I378" i="42"/>
  <c r="I382" i="42" s="1"/>
  <c r="F382" i="42"/>
  <c r="G378" i="42" s="1"/>
  <c r="H370" i="42"/>
  <c r="I371" i="42"/>
  <c r="I368" i="42"/>
  <c r="I369" i="42"/>
  <c r="F374" i="42"/>
  <c r="K392" i="42"/>
  <c r="G393" i="42"/>
  <c r="H368" i="42"/>
  <c r="H374" i="42" s="1"/>
  <c r="I393" i="42"/>
  <c r="J393" i="42"/>
  <c r="K357" i="42"/>
  <c r="L353" i="42" s="1"/>
  <c r="I360" i="42"/>
  <c r="E360" i="42"/>
  <c r="F360" i="42"/>
  <c r="D360" i="42"/>
  <c r="I337" i="42"/>
  <c r="G360" i="42"/>
  <c r="F349" i="42"/>
  <c r="G344" i="42" s="1"/>
  <c r="I335" i="42"/>
  <c r="H341" i="42"/>
  <c r="I345" i="42"/>
  <c r="F341" i="42"/>
  <c r="I338" i="42"/>
  <c r="I336" i="42"/>
  <c r="I347" i="42"/>
  <c r="I344" i="42"/>
  <c r="J360" i="42"/>
  <c r="I359" i="42"/>
  <c r="K359" i="42" s="1"/>
  <c r="E327" i="42"/>
  <c r="K324" i="42"/>
  <c r="L322" i="42" s="1"/>
  <c r="F316" i="42"/>
  <c r="G313" i="42" s="1"/>
  <c r="I311" i="42"/>
  <c r="I316" i="42" s="1"/>
  <c r="I305" i="42"/>
  <c r="F308" i="42"/>
  <c r="H302" i="42"/>
  <c r="H303" i="42"/>
  <c r="H304" i="42"/>
  <c r="I302" i="42"/>
  <c r="K326" i="42"/>
  <c r="G312" i="42"/>
  <c r="F327" i="42"/>
  <c r="G327" i="42"/>
  <c r="H327" i="42"/>
  <c r="I327" i="42"/>
  <c r="J327" i="42"/>
  <c r="F283" i="42"/>
  <c r="G279" i="42" s="1"/>
  <c r="I283" i="42"/>
  <c r="I269" i="42"/>
  <c r="I273" i="42" s="1"/>
  <c r="J272" i="42" s="1"/>
  <c r="D294" i="42"/>
  <c r="E294" i="42"/>
  <c r="K291" i="42"/>
  <c r="L287" i="42" s="1"/>
  <c r="D293" i="42"/>
  <c r="K293" i="42" s="1"/>
  <c r="H270" i="42"/>
  <c r="H272" i="42"/>
  <c r="H269" i="42"/>
  <c r="H271" i="42"/>
  <c r="F275" i="42"/>
  <c r="F294" i="42"/>
  <c r="G294" i="42"/>
  <c r="H294" i="42"/>
  <c r="I294" i="42"/>
  <c r="I261" i="42"/>
  <c r="G247" i="42"/>
  <c r="F261" i="42"/>
  <c r="G261" i="42"/>
  <c r="D261" i="42"/>
  <c r="E261" i="42"/>
  <c r="H261" i="42"/>
  <c r="K258" i="42"/>
  <c r="L256" i="42" s="1"/>
  <c r="G248" i="42"/>
  <c r="I237" i="42"/>
  <c r="H239" i="42"/>
  <c r="G246" i="42"/>
  <c r="G249" i="42"/>
  <c r="F242" i="42"/>
  <c r="F260" i="42"/>
  <c r="K260" i="42" s="1"/>
  <c r="H238" i="42"/>
  <c r="I236" i="42"/>
  <c r="G245" i="42"/>
  <c r="I248" i="42"/>
  <c r="I250" i="42" s="1"/>
  <c r="E228" i="42"/>
  <c r="G228" i="42"/>
  <c r="F228" i="42"/>
  <c r="I213" i="42"/>
  <c r="I217" i="42" s="1"/>
  <c r="F217" i="42"/>
  <c r="G212" i="42" s="1"/>
  <c r="I204" i="42"/>
  <c r="I206" i="42"/>
  <c r="H209" i="42"/>
  <c r="L229" i="42" s="1"/>
  <c r="F209" i="42"/>
  <c r="K227" i="42"/>
  <c r="H228" i="42"/>
  <c r="I203" i="42"/>
  <c r="I205" i="42"/>
  <c r="K225" i="42"/>
  <c r="L222" i="42" s="1"/>
  <c r="I228" i="42"/>
  <c r="J228" i="42"/>
  <c r="K193" i="42"/>
  <c r="H195" i="42" s="1"/>
  <c r="J192" i="42"/>
  <c r="I192" i="42"/>
  <c r="I194" i="42" s="1"/>
  <c r="H192" i="42"/>
  <c r="H194" i="42" s="1"/>
  <c r="G192" i="42"/>
  <c r="G194" i="42" s="1"/>
  <c r="F192" i="42"/>
  <c r="F194" i="42" s="1"/>
  <c r="E192" i="42"/>
  <c r="E194" i="42" s="1"/>
  <c r="D192" i="42"/>
  <c r="D194" i="42" s="1"/>
  <c r="K191" i="42"/>
  <c r="K190" i="42"/>
  <c r="K189" i="42"/>
  <c r="K188" i="42"/>
  <c r="E184" i="42"/>
  <c r="D184" i="42"/>
  <c r="F183" i="42"/>
  <c r="F182" i="42"/>
  <c r="I182" i="42" s="1"/>
  <c r="F181" i="42"/>
  <c r="F180" i="42"/>
  <c r="I180" i="42" s="1"/>
  <c r="F179" i="42"/>
  <c r="I179" i="42" s="1"/>
  <c r="F175" i="42"/>
  <c r="H175" i="42" s="1"/>
  <c r="F174" i="42"/>
  <c r="H174" i="42" s="1"/>
  <c r="F173" i="42"/>
  <c r="I173" i="42" s="1"/>
  <c r="F172" i="42"/>
  <c r="H172" i="42" s="1"/>
  <c r="F171" i="42"/>
  <c r="I171" i="42" s="1"/>
  <c r="F170" i="42"/>
  <c r="H170" i="42" s="1"/>
  <c r="H161" i="42"/>
  <c r="K160" i="42"/>
  <c r="D162" i="42" s="1"/>
  <c r="J159" i="42"/>
  <c r="J161" i="42" s="1"/>
  <c r="I159" i="42"/>
  <c r="I161" i="42" s="1"/>
  <c r="H159" i="42"/>
  <c r="G159" i="42"/>
  <c r="G161" i="42" s="1"/>
  <c r="F159" i="42"/>
  <c r="F161" i="42" s="1"/>
  <c r="E159" i="42"/>
  <c r="E161" i="42" s="1"/>
  <c r="D159" i="42"/>
  <c r="D161" i="42" s="1"/>
  <c r="K158" i="42"/>
  <c r="K157" i="42"/>
  <c r="K156" i="42"/>
  <c r="K155" i="42"/>
  <c r="E151" i="42"/>
  <c r="D151" i="42"/>
  <c r="F150" i="42"/>
  <c r="F149" i="42"/>
  <c r="I149" i="42" s="1"/>
  <c r="F148" i="42"/>
  <c r="F147" i="42"/>
  <c r="F146" i="42"/>
  <c r="I146" i="42" s="1"/>
  <c r="F142" i="42"/>
  <c r="H142" i="42" s="1"/>
  <c r="F141" i="42"/>
  <c r="H141" i="42" s="1"/>
  <c r="F140" i="42"/>
  <c r="H140" i="42" s="1"/>
  <c r="F139" i="42"/>
  <c r="I139" i="42" s="1"/>
  <c r="F138" i="42"/>
  <c r="H138" i="42" s="1"/>
  <c r="F137" i="42"/>
  <c r="K127" i="42"/>
  <c r="J129" i="42" s="1"/>
  <c r="J126" i="42"/>
  <c r="J128" i="42" s="1"/>
  <c r="I126" i="42"/>
  <c r="I128" i="42" s="1"/>
  <c r="H126" i="42"/>
  <c r="H128" i="42" s="1"/>
  <c r="G126" i="42"/>
  <c r="G128" i="42" s="1"/>
  <c r="F126" i="42"/>
  <c r="E126" i="42"/>
  <c r="E128" i="42" s="1"/>
  <c r="D126" i="42"/>
  <c r="D128" i="42" s="1"/>
  <c r="K125" i="42"/>
  <c r="K124" i="42"/>
  <c r="K123" i="42"/>
  <c r="K122" i="42"/>
  <c r="E118" i="42"/>
  <c r="D118" i="42"/>
  <c r="F117" i="42"/>
  <c r="F116" i="42"/>
  <c r="I116" i="42" s="1"/>
  <c r="F115" i="42"/>
  <c r="F114" i="42"/>
  <c r="I114" i="42" s="1"/>
  <c r="F113" i="42"/>
  <c r="I113" i="42" s="1"/>
  <c r="F109" i="42"/>
  <c r="H109" i="42" s="1"/>
  <c r="F108" i="42"/>
  <c r="H108" i="42" s="1"/>
  <c r="F107" i="42"/>
  <c r="I107" i="42" s="1"/>
  <c r="F106" i="42"/>
  <c r="H106" i="42" s="1"/>
  <c r="F105" i="42"/>
  <c r="I105" i="42" s="1"/>
  <c r="F104" i="42"/>
  <c r="H104" i="42" s="1"/>
  <c r="K94" i="42"/>
  <c r="D96" i="42" s="1"/>
  <c r="J93" i="42"/>
  <c r="J95" i="42" s="1"/>
  <c r="I93" i="42"/>
  <c r="I95" i="42" s="1"/>
  <c r="H93" i="42"/>
  <c r="H95" i="42" s="1"/>
  <c r="G93" i="42"/>
  <c r="G95" i="42" s="1"/>
  <c r="F93" i="42"/>
  <c r="F95" i="42" s="1"/>
  <c r="E93" i="42"/>
  <c r="E95" i="42" s="1"/>
  <c r="D93" i="42"/>
  <c r="D95" i="42" s="1"/>
  <c r="K92" i="42"/>
  <c r="K91" i="42"/>
  <c r="K90" i="42"/>
  <c r="K89" i="42"/>
  <c r="E85" i="42"/>
  <c r="D85" i="42"/>
  <c r="F84" i="42"/>
  <c r="F83" i="42"/>
  <c r="I83" i="42" s="1"/>
  <c r="F82" i="42"/>
  <c r="F81" i="42"/>
  <c r="I81" i="42" s="1"/>
  <c r="F80" i="42"/>
  <c r="I80" i="42" s="1"/>
  <c r="F76" i="42"/>
  <c r="H76" i="42" s="1"/>
  <c r="F75" i="42"/>
  <c r="H75" i="42" s="1"/>
  <c r="F74" i="42"/>
  <c r="H74" i="42" s="1"/>
  <c r="F73" i="42"/>
  <c r="I73" i="42" s="1"/>
  <c r="F72" i="42"/>
  <c r="H72" i="42" s="1"/>
  <c r="F71" i="42"/>
  <c r="K61" i="42"/>
  <c r="D63" i="42" s="1"/>
  <c r="J60" i="42"/>
  <c r="J62" i="42" s="1"/>
  <c r="I60" i="42"/>
  <c r="I62" i="42" s="1"/>
  <c r="H60" i="42"/>
  <c r="H62" i="42" s="1"/>
  <c r="G60" i="42"/>
  <c r="F60" i="42"/>
  <c r="F62" i="42" s="1"/>
  <c r="E60" i="42"/>
  <c r="E62" i="42" s="1"/>
  <c r="D60" i="42"/>
  <c r="D62" i="42" s="1"/>
  <c r="K59" i="42"/>
  <c r="K58" i="42"/>
  <c r="K57" i="42"/>
  <c r="K56" i="42"/>
  <c r="E52" i="42"/>
  <c r="D52" i="42"/>
  <c r="F51" i="42"/>
  <c r="F50" i="42"/>
  <c r="I50" i="42" s="1"/>
  <c r="F49" i="42"/>
  <c r="F48" i="42"/>
  <c r="I48" i="42" s="1"/>
  <c r="F47" i="42"/>
  <c r="I47" i="42" s="1"/>
  <c r="F43" i="42"/>
  <c r="H43" i="42" s="1"/>
  <c r="F42" i="42"/>
  <c r="H42" i="42" s="1"/>
  <c r="F41" i="42"/>
  <c r="H41" i="42" s="1"/>
  <c r="F40" i="42"/>
  <c r="I40" i="42" s="1"/>
  <c r="F39" i="42"/>
  <c r="H39" i="42" s="1"/>
  <c r="F38" i="42"/>
  <c r="J1040" i="47"/>
  <c r="J1041" i="47"/>
  <c r="J1042" i="47"/>
  <c r="J1044" i="47"/>
  <c r="E27" i="42"/>
  <c r="E29" i="42" s="1"/>
  <c r="F27" i="42"/>
  <c r="F29" i="42" s="1"/>
  <c r="G27" i="42"/>
  <c r="G29" i="42" s="1"/>
  <c r="H27" i="42"/>
  <c r="H29" i="42" s="1"/>
  <c r="I27" i="42"/>
  <c r="I29" i="42" s="1"/>
  <c r="J27" i="42"/>
  <c r="J29" i="42" s="1"/>
  <c r="K28" i="42"/>
  <c r="D30" i="42" s="1"/>
  <c r="D27" i="42"/>
  <c r="D29" i="42" s="1"/>
  <c r="K26" i="42"/>
  <c r="K25" i="42"/>
  <c r="K24" i="42"/>
  <c r="K23" i="42"/>
  <c r="E19" i="42"/>
  <c r="D19" i="42"/>
  <c r="F18" i="42"/>
  <c r="F17" i="42"/>
  <c r="I17" i="42" s="1"/>
  <c r="F16" i="42"/>
  <c r="F15" i="42"/>
  <c r="F14" i="42"/>
  <c r="I14" i="42" s="1"/>
  <c r="F10" i="42"/>
  <c r="H10" i="42" s="1"/>
  <c r="F9" i="42"/>
  <c r="H9" i="42" s="1"/>
  <c r="F8" i="42"/>
  <c r="H8" i="42" s="1"/>
  <c r="F7" i="42"/>
  <c r="I7" i="42" s="1"/>
  <c r="F6" i="42"/>
  <c r="H6" i="42" s="1"/>
  <c r="F5" i="42"/>
  <c r="F1030" i="42"/>
  <c r="F1031" i="42"/>
  <c r="H1031" i="42" s="1"/>
  <c r="F1032" i="42"/>
  <c r="H1032" i="42" s="1"/>
  <c r="F1033" i="42"/>
  <c r="H1033" i="42" s="1"/>
  <c r="F1034" i="42"/>
  <c r="H1034" i="42" s="1"/>
  <c r="F1035" i="42"/>
  <c r="H1035" i="42" s="1"/>
  <c r="E1039" i="42"/>
  <c r="F1039" i="42" s="1"/>
  <c r="E1040" i="42"/>
  <c r="F1040" i="42" s="1"/>
  <c r="E1041" i="42"/>
  <c r="E1042" i="42"/>
  <c r="F1042" i="42" s="1"/>
  <c r="E1043" i="42"/>
  <c r="F1043" i="42" s="1"/>
  <c r="J1043" i="42" s="1"/>
  <c r="D1044" i="42"/>
  <c r="D1048" i="42"/>
  <c r="E1048" i="42"/>
  <c r="F1048" i="42"/>
  <c r="G1048" i="42"/>
  <c r="H1048" i="42"/>
  <c r="I1048" i="42"/>
  <c r="J1048" i="42"/>
  <c r="D1049" i="42"/>
  <c r="E1049" i="42"/>
  <c r="F1049" i="42"/>
  <c r="G1049" i="42"/>
  <c r="H1049" i="42"/>
  <c r="I1049" i="42"/>
  <c r="J1049" i="42"/>
  <c r="D1050" i="42"/>
  <c r="E1050" i="42"/>
  <c r="F1050" i="42"/>
  <c r="G1050" i="42"/>
  <c r="H1050" i="42"/>
  <c r="I1050" i="42"/>
  <c r="J1050" i="42"/>
  <c r="D1051" i="42"/>
  <c r="E1051" i="42"/>
  <c r="F1051" i="42"/>
  <c r="G1051" i="42"/>
  <c r="H1051" i="42"/>
  <c r="I1051" i="42"/>
  <c r="J1051" i="42"/>
  <c r="D1053" i="42"/>
  <c r="E1053" i="42"/>
  <c r="F1053" i="42"/>
  <c r="G1053" i="42"/>
  <c r="H1053" i="42"/>
  <c r="I1053" i="42"/>
  <c r="J1053" i="42"/>
  <c r="E1061" i="47"/>
  <c r="D1061" i="47"/>
  <c r="D1050" i="47"/>
  <c r="E1050" i="47"/>
  <c r="F1050" i="47"/>
  <c r="G1050" i="47"/>
  <c r="H1050" i="47"/>
  <c r="I1050" i="47"/>
  <c r="J1050" i="47"/>
  <c r="K1050" i="47"/>
  <c r="D1051" i="47"/>
  <c r="E1051" i="47"/>
  <c r="F1051" i="47"/>
  <c r="G1051" i="47"/>
  <c r="H1051" i="47"/>
  <c r="I1051" i="47"/>
  <c r="J1051" i="47"/>
  <c r="K1051" i="47"/>
  <c r="D1052" i="47"/>
  <c r="E1052" i="47"/>
  <c r="F1052" i="47"/>
  <c r="G1052" i="47"/>
  <c r="H1052" i="47"/>
  <c r="I1052" i="47"/>
  <c r="J1052" i="47"/>
  <c r="K1052" i="47"/>
  <c r="E1049" i="47"/>
  <c r="F1049" i="47"/>
  <c r="G1049" i="47"/>
  <c r="H1049" i="47"/>
  <c r="I1049" i="47"/>
  <c r="J1049" i="47"/>
  <c r="K1049" i="47"/>
  <c r="D1049" i="47"/>
  <c r="K1019" i="47"/>
  <c r="K1017" i="47"/>
  <c r="K1020" i="47"/>
  <c r="D1022" i="47" s="1"/>
  <c r="J1019" i="47"/>
  <c r="J1021" i="47" s="1"/>
  <c r="I1019" i="47"/>
  <c r="I1021" i="47" s="1"/>
  <c r="H1019" i="47"/>
  <c r="H1021" i="47" s="1"/>
  <c r="G1019" i="47"/>
  <c r="G1021" i="47" s="1"/>
  <c r="F1019" i="47"/>
  <c r="F1021" i="47" s="1"/>
  <c r="E1019" i="47"/>
  <c r="D1019" i="47"/>
  <c r="D1021" i="47" s="1"/>
  <c r="K1018" i="47"/>
  <c r="K1016" i="47"/>
  <c r="K1015" i="47"/>
  <c r="E1011" i="47"/>
  <c r="D1011" i="47"/>
  <c r="F1010" i="47"/>
  <c r="F1009" i="47"/>
  <c r="I1009" i="47" s="1"/>
  <c r="F1008" i="47"/>
  <c r="F1007" i="47"/>
  <c r="F1006" i="47"/>
  <c r="I1006" i="47" s="1"/>
  <c r="F1002" i="47"/>
  <c r="H1002" i="47" s="1"/>
  <c r="H1001" i="47"/>
  <c r="F1001" i="47"/>
  <c r="F1000" i="47"/>
  <c r="H1000" i="47" s="1"/>
  <c r="F999" i="47"/>
  <c r="I999" i="47" s="1"/>
  <c r="F998" i="47"/>
  <c r="H998" i="47" s="1"/>
  <c r="F997" i="47"/>
  <c r="H997" i="47" s="1"/>
  <c r="D986" i="47"/>
  <c r="H988" i="47"/>
  <c r="K987" i="47"/>
  <c r="J989" i="47" s="1"/>
  <c r="J986" i="47"/>
  <c r="J988" i="47" s="1"/>
  <c r="I986" i="47"/>
  <c r="I988" i="47" s="1"/>
  <c r="H986" i="47"/>
  <c r="G986" i="47"/>
  <c r="G988" i="47" s="1"/>
  <c r="F986" i="47"/>
  <c r="F988" i="47" s="1"/>
  <c r="E986" i="47"/>
  <c r="E988" i="47" s="1"/>
  <c r="D988" i="47"/>
  <c r="K985" i="47"/>
  <c r="K984" i="47"/>
  <c r="K983" i="47"/>
  <c r="K982" i="47"/>
  <c r="E978" i="47"/>
  <c r="F978" i="47" s="1"/>
  <c r="D978" i="47"/>
  <c r="F977" i="47"/>
  <c r="F976" i="47"/>
  <c r="I976" i="47" s="1"/>
  <c r="F975" i="47"/>
  <c r="F974" i="47"/>
  <c r="I974" i="47" s="1"/>
  <c r="F973" i="47"/>
  <c r="I973" i="47" s="1"/>
  <c r="F969" i="47"/>
  <c r="H969" i="47" s="1"/>
  <c r="F968" i="47"/>
  <c r="H968" i="47" s="1"/>
  <c r="F967" i="47"/>
  <c r="I967" i="47" s="1"/>
  <c r="F966" i="47"/>
  <c r="I966" i="47" s="1"/>
  <c r="F965" i="47"/>
  <c r="I965" i="47" s="1"/>
  <c r="F964" i="47"/>
  <c r="F955" i="47"/>
  <c r="K954" i="47"/>
  <c r="D956" i="47" s="1"/>
  <c r="J953" i="47"/>
  <c r="J955" i="47" s="1"/>
  <c r="I953" i="47"/>
  <c r="I955" i="47" s="1"/>
  <c r="H953" i="47"/>
  <c r="H955" i="47" s="1"/>
  <c r="G953" i="47"/>
  <c r="G955" i="47" s="1"/>
  <c r="F953" i="47"/>
  <c r="E953" i="47"/>
  <c r="E955" i="47" s="1"/>
  <c r="D953" i="47"/>
  <c r="D955" i="47" s="1"/>
  <c r="K952" i="47"/>
  <c r="K951" i="47"/>
  <c r="K950" i="47"/>
  <c r="K949" i="47"/>
  <c r="E945" i="47"/>
  <c r="D945" i="47"/>
  <c r="F944" i="47"/>
  <c r="F943" i="47"/>
  <c r="I943" i="47" s="1"/>
  <c r="F942" i="47"/>
  <c r="F941" i="47"/>
  <c r="I941" i="47" s="1"/>
  <c r="F940" i="47"/>
  <c r="I940" i="47" s="1"/>
  <c r="F936" i="47"/>
  <c r="H936" i="47" s="1"/>
  <c r="F935" i="47"/>
  <c r="H935" i="47" s="1"/>
  <c r="F934" i="47"/>
  <c r="H934" i="47" s="1"/>
  <c r="F933" i="47"/>
  <c r="I933" i="47" s="1"/>
  <c r="F932" i="47"/>
  <c r="H932" i="47" s="1"/>
  <c r="F931" i="47"/>
  <c r="G920" i="47"/>
  <c r="G922" i="47" s="1"/>
  <c r="J920" i="47"/>
  <c r="F920" i="47"/>
  <c r="J922" i="47"/>
  <c r="K921" i="47"/>
  <c r="H923" i="47" s="1"/>
  <c r="I920" i="47"/>
  <c r="I922" i="47" s="1"/>
  <c r="H920" i="47"/>
  <c r="H922" i="47" s="1"/>
  <c r="F922" i="47"/>
  <c r="E920" i="47"/>
  <c r="E922" i="47" s="1"/>
  <c r="D920" i="47"/>
  <c r="D922" i="47" s="1"/>
  <c r="K919" i="47"/>
  <c r="K918" i="47"/>
  <c r="K917" i="47"/>
  <c r="K916" i="47"/>
  <c r="E912" i="47"/>
  <c r="D912" i="47"/>
  <c r="F911" i="47"/>
  <c r="F910" i="47"/>
  <c r="I910" i="47" s="1"/>
  <c r="F909" i="47"/>
  <c r="F908" i="47"/>
  <c r="I908" i="47" s="1"/>
  <c r="F907" i="47"/>
  <c r="I907" i="47" s="1"/>
  <c r="F903" i="47"/>
  <c r="H903" i="47" s="1"/>
  <c r="F902" i="47"/>
  <c r="H902" i="47" s="1"/>
  <c r="F901" i="47"/>
  <c r="I901" i="47" s="1"/>
  <c r="F900" i="47"/>
  <c r="H900" i="47" s="1"/>
  <c r="F899" i="47"/>
  <c r="I899" i="47" s="1"/>
  <c r="F898" i="47"/>
  <c r="H898" i="47" s="1"/>
  <c r="K888" i="47"/>
  <c r="J890" i="47" s="1"/>
  <c r="J887" i="47"/>
  <c r="J889" i="47" s="1"/>
  <c r="I887" i="47"/>
  <c r="I889" i="47" s="1"/>
  <c r="H887" i="47"/>
  <c r="H889" i="47" s="1"/>
  <c r="G887" i="47"/>
  <c r="G889" i="47" s="1"/>
  <c r="F887" i="47"/>
  <c r="F889" i="47" s="1"/>
  <c r="E887" i="47"/>
  <c r="E889" i="47" s="1"/>
  <c r="D887" i="47"/>
  <c r="K886" i="47"/>
  <c r="K885" i="47"/>
  <c r="K884" i="47"/>
  <c r="K883" i="47"/>
  <c r="E879" i="47"/>
  <c r="D879" i="47"/>
  <c r="F878" i="47"/>
  <c r="F877" i="47"/>
  <c r="I877" i="47" s="1"/>
  <c r="F876" i="47"/>
  <c r="F875" i="47"/>
  <c r="I875" i="47" s="1"/>
  <c r="F874" i="47"/>
  <c r="I874" i="47" s="1"/>
  <c r="F870" i="47"/>
  <c r="H870" i="47" s="1"/>
  <c r="F869" i="47"/>
  <c r="H869" i="47" s="1"/>
  <c r="F868" i="47"/>
  <c r="I868" i="47" s="1"/>
  <c r="F867" i="47"/>
  <c r="I867" i="47" s="1"/>
  <c r="F866" i="47"/>
  <c r="I866" i="47" s="1"/>
  <c r="F865" i="47"/>
  <c r="K855" i="47"/>
  <c r="J857" i="47" s="1"/>
  <c r="J854" i="47"/>
  <c r="J856" i="47" s="1"/>
  <c r="I854" i="47"/>
  <c r="I856" i="47" s="1"/>
  <c r="H854" i="47"/>
  <c r="H856" i="47" s="1"/>
  <c r="G854" i="47"/>
  <c r="G856" i="47" s="1"/>
  <c r="F854" i="47"/>
  <c r="F856" i="47" s="1"/>
  <c r="E854" i="47"/>
  <c r="E856" i="47" s="1"/>
  <c r="D854" i="47"/>
  <c r="K853" i="47"/>
  <c r="K852" i="47"/>
  <c r="K851" i="47"/>
  <c r="K850" i="47"/>
  <c r="E846" i="47"/>
  <c r="D846" i="47"/>
  <c r="F845" i="47"/>
  <c r="F844" i="47"/>
  <c r="I844" i="47" s="1"/>
  <c r="F843" i="47"/>
  <c r="F842" i="47"/>
  <c r="I842" i="47" s="1"/>
  <c r="F841" i="47"/>
  <c r="I841" i="47" s="1"/>
  <c r="F837" i="47"/>
  <c r="H837" i="47" s="1"/>
  <c r="F836" i="47"/>
  <c r="H836" i="47" s="1"/>
  <c r="F835" i="47"/>
  <c r="I835" i="47" s="1"/>
  <c r="F834" i="47"/>
  <c r="I834" i="47" s="1"/>
  <c r="F833" i="47"/>
  <c r="I833" i="47" s="1"/>
  <c r="F832" i="47"/>
  <c r="K822" i="47"/>
  <c r="D824" i="47" s="1"/>
  <c r="J821" i="47"/>
  <c r="J823" i="47" s="1"/>
  <c r="I821" i="47"/>
  <c r="I823" i="47" s="1"/>
  <c r="H821" i="47"/>
  <c r="H823" i="47" s="1"/>
  <c r="G821" i="47"/>
  <c r="G823" i="47" s="1"/>
  <c r="F821" i="47"/>
  <c r="F823" i="47" s="1"/>
  <c r="E821" i="47"/>
  <c r="E823" i="47" s="1"/>
  <c r="D821" i="47"/>
  <c r="K820" i="47"/>
  <c r="K819" i="47"/>
  <c r="K818" i="47"/>
  <c r="K817" i="47"/>
  <c r="E813" i="47"/>
  <c r="F813" i="47" s="1"/>
  <c r="G810" i="47" s="1"/>
  <c r="D813" i="47"/>
  <c r="F812" i="47"/>
  <c r="F811" i="47"/>
  <c r="I811" i="47" s="1"/>
  <c r="F810" i="47"/>
  <c r="F809" i="47"/>
  <c r="F808" i="47"/>
  <c r="I808" i="47" s="1"/>
  <c r="F804" i="47"/>
  <c r="H804" i="47" s="1"/>
  <c r="F803" i="47"/>
  <c r="H803" i="47" s="1"/>
  <c r="F802" i="47"/>
  <c r="I802" i="47" s="1"/>
  <c r="F801" i="47"/>
  <c r="H801" i="47" s="1"/>
  <c r="F800" i="47"/>
  <c r="H800" i="47" s="1"/>
  <c r="F799" i="47"/>
  <c r="K789" i="47"/>
  <c r="D791" i="47" s="1"/>
  <c r="J788" i="47"/>
  <c r="J790" i="47" s="1"/>
  <c r="I788" i="47"/>
  <c r="I790" i="47" s="1"/>
  <c r="H788" i="47"/>
  <c r="H790" i="47" s="1"/>
  <c r="G788" i="47"/>
  <c r="F788" i="47"/>
  <c r="F790" i="47" s="1"/>
  <c r="E788" i="47"/>
  <c r="E790" i="47" s="1"/>
  <c r="D788" i="47"/>
  <c r="D790" i="47" s="1"/>
  <c r="K787" i="47"/>
  <c r="K786" i="47"/>
  <c r="K785" i="47"/>
  <c r="K784" i="47"/>
  <c r="E780" i="47"/>
  <c r="D780" i="47"/>
  <c r="F779" i="47"/>
  <c r="F778" i="47"/>
  <c r="I778" i="47" s="1"/>
  <c r="F777" i="47"/>
  <c r="F776" i="47"/>
  <c r="I776" i="47" s="1"/>
  <c r="F775" i="47"/>
  <c r="F771" i="47"/>
  <c r="H771" i="47" s="1"/>
  <c r="F770" i="47"/>
  <c r="H770" i="47" s="1"/>
  <c r="F769" i="47"/>
  <c r="H769" i="47" s="1"/>
  <c r="F768" i="47"/>
  <c r="H768" i="47" s="1"/>
  <c r="F767" i="47"/>
  <c r="H767" i="47" s="1"/>
  <c r="F766" i="47"/>
  <c r="K756" i="47"/>
  <c r="J758" i="47" s="1"/>
  <c r="J755" i="47"/>
  <c r="J757" i="47" s="1"/>
  <c r="I755" i="47"/>
  <c r="I757" i="47" s="1"/>
  <c r="H755" i="47"/>
  <c r="H757" i="47" s="1"/>
  <c r="G755" i="47"/>
  <c r="G757" i="47" s="1"/>
  <c r="F755" i="47"/>
  <c r="F757" i="47" s="1"/>
  <c r="E755" i="47"/>
  <c r="E757" i="47" s="1"/>
  <c r="D755" i="47"/>
  <c r="K754" i="47"/>
  <c r="K753" i="47"/>
  <c r="K752" i="47"/>
  <c r="K751" i="47"/>
  <c r="E747" i="47"/>
  <c r="D747" i="47"/>
  <c r="F746" i="47"/>
  <c r="F745" i="47"/>
  <c r="I745" i="47" s="1"/>
  <c r="F744" i="47"/>
  <c r="F743" i="47"/>
  <c r="I743" i="47" s="1"/>
  <c r="F742" i="47"/>
  <c r="I742" i="47" s="1"/>
  <c r="F738" i="47"/>
  <c r="H738" i="47" s="1"/>
  <c r="F737" i="47"/>
  <c r="H737" i="47" s="1"/>
  <c r="F736" i="47"/>
  <c r="H736" i="47" s="1"/>
  <c r="F735" i="47"/>
  <c r="H735" i="47" s="1"/>
  <c r="F734" i="47"/>
  <c r="H734" i="47" s="1"/>
  <c r="F733" i="47"/>
  <c r="K723" i="47"/>
  <c r="J725" i="47" s="1"/>
  <c r="J722" i="47"/>
  <c r="J724" i="47" s="1"/>
  <c r="I722" i="47"/>
  <c r="I724" i="47" s="1"/>
  <c r="H722" i="47"/>
  <c r="H724" i="47" s="1"/>
  <c r="G722" i="47"/>
  <c r="G724" i="47" s="1"/>
  <c r="F722" i="47"/>
  <c r="E722" i="47"/>
  <c r="E724" i="47" s="1"/>
  <c r="D722" i="47"/>
  <c r="D724" i="47" s="1"/>
  <c r="K721" i="47"/>
  <c r="K720" i="47"/>
  <c r="K719" i="47"/>
  <c r="K718" i="47"/>
  <c r="E714" i="47"/>
  <c r="D714" i="47"/>
  <c r="F713" i="47"/>
  <c r="F712" i="47"/>
  <c r="I712" i="47" s="1"/>
  <c r="F711" i="47"/>
  <c r="F710" i="47"/>
  <c r="I710" i="47" s="1"/>
  <c r="F709" i="47"/>
  <c r="I709" i="47" s="1"/>
  <c r="F705" i="47"/>
  <c r="H705" i="47" s="1"/>
  <c r="F704" i="47"/>
  <c r="H704" i="47" s="1"/>
  <c r="F703" i="47"/>
  <c r="I703" i="47" s="1"/>
  <c r="F702" i="47"/>
  <c r="I702" i="47" s="1"/>
  <c r="F701" i="47"/>
  <c r="I701" i="47" s="1"/>
  <c r="F700" i="47"/>
  <c r="G281" i="42" l="1"/>
  <c r="G278" i="42"/>
  <c r="I438" i="42"/>
  <c r="J436" i="42" s="1"/>
  <c r="F151" i="42"/>
  <c r="G149" i="42" s="1"/>
  <c r="G280" i="42"/>
  <c r="G282" i="42"/>
  <c r="L454" i="42"/>
  <c r="L455" i="42"/>
  <c r="K459" i="42"/>
  <c r="G444" i="42"/>
  <c r="G443" i="42"/>
  <c r="G446" i="42"/>
  <c r="G445" i="42"/>
  <c r="J435" i="42"/>
  <c r="J437" i="42"/>
  <c r="L453" i="42"/>
  <c r="L460" i="42"/>
  <c r="G440" i="42"/>
  <c r="J434" i="42"/>
  <c r="L421" i="42"/>
  <c r="G412" i="42"/>
  <c r="G414" i="42"/>
  <c r="G413" i="42"/>
  <c r="G411" i="42"/>
  <c r="K426" i="42"/>
  <c r="L422" i="42"/>
  <c r="L419" i="42"/>
  <c r="I405" i="42"/>
  <c r="L427" i="42"/>
  <c r="G407" i="42"/>
  <c r="L387" i="42"/>
  <c r="L386" i="42"/>
  <c r="L388" i="42"/>
  <c r="I372" i="42"/>
  <c r="J369" i="42" s="1"/>
  <c r="K393" i="42"/>
  <c r="G381" i="42"/>
  <c r="G380" i="42"/>
  <c r="G379" i="42"/>
  <c r="G377" i="42"/>
  <c r="L394" i="42"/>
  <c r="G374" i="42"/>
  <c r="L355" i="42"/>
  <c r="L354" i="42"/>
  <c r="L356" i="42"/>
  <c r="K360" i="42"/>
  <c r="G347" i="42"/>
  <c r="G345" i="42"/>
  <c r="G346" i="42"/>
  <c r="G348" i="42"/>
  <c r="I339" i="42"/>
  <c r="I349" i="42"/>
  <c r="L361" i="42"/>
  <c r="G341" i="42"/>
  <c r="L323" i="42"/>
  <c r="L321" i="42"/>
  <c r="G314" i="42"/>
  <c r="G315" i="42"/>
  <c r="G311" i="42"/>
  <c r="I306" i="42"/>
  <c r="J305" i="42" s="1"/>
  <c r="H308" i="42"/>
  <c r="L328" i="42" s="1"/>
  <c r="K327" i="42"/>
  <c r="L320" i="42"/>
  <c r="L290" i="42"/>
  <c r="L289" i="42"/>
  <c r="L288" i="42"/>
  <c r="K294" i="42"/>
  <c r="H275" i="42"/>
  <c r="J269" i="42"/>
  <c r="J270" i="42"/>
  <c r="J271" i="42"/>
  <c r="G283" i="42"/>
  <c r="H242" i="42"/>
  <c r="G242" i="42" s="1"/>
  <c r="K261" i="42"/>
  <c r="L254" i="42"/>
  <c r="L257" i="42"/>
  <c r="L255" i="42"/>
  <c r="I240" i="42"/>
  <c r="J236" i="42" s="1"/>
  <c r="G250" i="42"/>
  <c r="K228" i="42"/>
  <c r="G213" i="42"/>
  <c r="G216" i="42"/>
  <c r="G214" i="42"/>
  <c r="G215" i="42"/>
  <c r="G209" i="42"/>
  <c r="L221" i="42"/>
  <c r="I207" i="42"/>
  <c r="J205" i="42" s="1"/>
  <c r="L223" i="42"/>
  <c r="L224" i="42"/>
  <c r="J195" i="42"/>
  <c r="I184" i="42"/>
  <c r="D195" i="42"/>
  <c r="E195" i="42"/>
  <c r="F195" i="42"/>
  <c r="G195" i="42"/>
  <c r="I195" i="42"/>
  <c r="K192" i="42"/>
  <c r="L191" i="42" s="1"/>
  <c r="J194" i="42"/>
  <c r="K194" i="42" s="1"/>
  <c r="F184" i="42"/>
  <c r="G179" i="42" s="1"/>
  <c r="H173" i="42"/>
  <c r="I170" i="42"/>
  <c r="H171" i="42"/>
  <c r="H176" i="42" s="1"/>
  <c r="F176" i="42"/>
  <c r="I172" i="42"/>
  <c r="E162" i="42"/>
  <c r="F162" i="42"/>
  <c r="G162" i="42"/>
  <c r="H162" i="42"/>
  <c r="K161" i="42"/>
  <c r="G148" i="42"/>
  <c r="G150" i="42"/>
  <c r="G147" i="42"/>
  <c r="I147" i="42"/>
  <c r="I151" i="42" s="1"/>
  <c r="I140" i="42"/>
  <c r="I137" i="42"/>
  <c r="I138" i="42"/>
  <c r="F143" i="42"/>
  <c r="H137" i="42"/>
  <c r="H139" i="42"/>
  <c r="G146" i="42"/>
  <c r="K159" i="42"/>
  <c r="L158" i="42" s="1"/>
  <c r="I162" i="42"/>
  <c r="J162" i="42"/>
  <c r="G129" i="42"/>
  <c r="K126" i="42"/>
  <c r="L125" i="42" s="1"/>
  <c r="I129" i="42"/>
  <c r="F129" i="42"/>
  <c r="F118" i="42"/>
  <c r="G117" i="42" s="1"/>
  <c r="D129" i="42"/>
  <c r="E129" i="42"/>
  <c r="I118" i="42"/>
  <c r="H105" i="42"/>
  <c r="I106" i="42"/>
  <c r="F110" i="42"/>
  <c r="H107" i="42"/>
  <c r="H110" i="42" s="1"/>
  <c r="I104" i="42"/>
  <c r="G116" i="42"/>
  <c r="G113" i="42"/>
  <c r="F128" i="42"/>
  <c r="K128" i="42" s="1"/>
  <c r="H129" i="42"/>
  <c r="I71" i="42"/>
  <c r="E96" i="42"/>
  <c r="F85" i="42"/>
  <c r="G82" i="42" s="1"/>
  <c r="I72" i="42"/>
  <c r="F77" i="42"/>
  <c r="I74" i="42"/>
  <c r="I85" i="42"/>
  <c r="K95" i="42"/>
  <c r="F96" i="42"/>
  <c r="G96" i="42"/>
  <c r="H71" i="42"/>
  <c r="H73" i="42"/>
  <c r="H96" i="42"/>
  <c r="K93" i="42"/>
  <c r="L92" i="42" s="1"/>
  <c r="I96" i="42"/>
  <c r="J96" i="42"/>
  <c r="F52" i="42"/>
  <c r="G47" i="42" s="1"/>
  <c r="F44" i="42"/>
  <c r="E63" i="42"/>
  <c r="F63" i="42"/>
  <c r="K60" i="42"/>
  <c r="L57" i="42" s="1"/>
  <c r="I52" i="42"/>
  <c r="H40" i="42"/>
  <c r="H44" i="42" s="1"/>
  <c r="H38" i="42"/>
  <c r="I41" i="42"/>
  <c r="I38" i="42"/>
  <c r="I39" i="42"/>
  <c r="G62" i="42"/>
  <c r="K62" i="42" s="1"/>
  <c r="G63" i="42"/>
  <c r="H63" i="42"/>
  <c r="I63" i="42"/>
  <c r="J63" i="42"/>
  <c r="F30" i="42"/>
  <c r="G30" i="42"/>
  <c r="E30" i="42"/>
  <c r="F19" i="42"/>
  <c r="G18" i="42" s="1"/>
  <c r="I5" i="42"/>
  <c r="I6" i="42"/>
  <c r="K1051" i="42"/>
  <c r="I15" i="42"/>
  <c r="I19" i="42" s="1"/>
  <c r="G16" i="42"/>
  <c r="I8" i="42"/>
  <c r="F11" i="42"/>
  <c r="K29" i="42"/>
  <c r="H5" i="42"/>
  <c r="H7" i="42"/>
  <c r="H30" i="42"/>
  <c r="K27" i="42"/>
  <c r="L24" i="42" s="1"/>
  <c r="I30" i="42"/>
  <c r="J30" i="42"/>
  <c r="K1053" i="42"/>
  <c r="J1055" i="42" s="1"/>
  <c r="H1052" i="42"/>
  <c r="H1054" i="42" s="1"/>
  <c r="K1048" i="42"/>
  <c r="G1052" i="42"/>
  <c r="G1054" i="42" s="1"/>
  <c r="F1052" i="42"/>
  <c r="F1054" i="42" s="1"/>
  <c r="J1052" i="42"/>
  <c r="J1054" i="42" s="1"/>
  <c r="K1050" i="42"/>
  <c r="E1052" i="42"/>
  <c r="E1054" i="42" s="1"/>
  <c r="I1052" i="42"/>
  <c r="I1054" i="42" s="1"/>
  <c r="K1049" i="42"/>
  <c r="D1052" i="42"/>
  <c r="E1044" i="42"/>
  <c r="F1044" i="42" s="1"/>
  <c r="G1043" i="42" s="1"/>
  <c r="F1036" i="42"/>
  <c r="I1040" i="42"/>
  <c r="J1040" i="42" s="1"/>
  <c r="I1039" i="42"/>
  <c r="J1039" i="42" s="1"/>
  <c r="I1042" i="42"/>
  <c r="J1042" i="42" s="1"/>
  <c r="F1041" i="42"/>
  <c r="J1041" i="42" s="1"/>
  <c r="I1032" i="42"/>
  <c r="I1030" i="42"/>
  <c r="H1030" i="42"/>
  <c r="H1036" i="42" s="1"/>
  <c r="I1033" i="42"/>
  <c r="I1031" i="42"/>
  <c r="L1018" i="47"/>
  <c r="F1011" i="47"/>
  <c r="G1008" i="47" s="1"/>
  <c r="H999" i="47"/>
  <c r="H1003" i="47" s="1"/>
  <c r="L1023" i="47" s="1"/>
  <c r="I998" i="47"/>
  <c r="F1003" i="47"/>
  <c r="I1007" i="47"/>
  <c r="I1011" i="47" s="1"/>
  <c r="E1022" i="47"/>
  <c r="F1022" i="47"/>
  <c r="I1000" i="47"/>
  <c r="E1021" i="47"/>
  <c r="K1021" i="47" s="1"/>
  <c r="G1022" i="47"/>
  <c r="H1022" i="47"/>
  <c r="I997" i="47"/>
  <c r="I1022" i="47"/>
  <c r="J1022" i="47"/>
  <c r="D989" i="47"/>
  <c r="K986" i="47"/>
  <c r="L984" i="47" s="1"/>
  <c r="G975" i="47"/>
  <c r="I964" i="47"/>
  <c r="I968" i="47" s="1"/>
  <c r="J966" i="47" s="1"/>
  <c r="H967" i="47"/>
  <c r="H964" i="47"/>
  <c r="H965" i="47"/>
  <c r="H966" i="47"/>
  <c r="K988" i="47"/>
  <c r="G977" i="47"/>
  <c r="G974" i="47"/>
  <c r="I978" i="47"/>
  <c r="F970" i="47"/>
  <c r="E989" i="47"/>
  <c r="F989" i="47"/>
  <c r="G989" i="47"/>
  <c r="H989" i="47"/>
  <c r="G976" i="47"/>
  <c r="I989" i="47"/>
  <c r="G973" i="47"/>
  <c r="F956" i="47"/>
  <c r="G956" i="47"/>
  <c r="E956" i="47"/>
  <c r="F945" i="47"/>
  <c r="G944" i="47" s="1"/>
  <c r="I932" i="47"/>
  <c r="I934" i="47"/>
  <c r="I931" i="47"/>
  <c r="I935" i="47" s="1"/>
  <c r="J933" i="47" s="1"/>
  <c r="F937" i="47"/>
  <c r="K955" i="47"/>
  <c r="I945" i="47"/>
  <c r="H931" i="47"/>
  <c r="H933" i="47"/>
  <c r="H956" i="47"/>
  <c r="G940" i="47"/>
  <c r="G943" i="47"/>
  <c r="K953" i="47"/>
  <c r="L950" i="47" s="1"/>
  <c r="I956" i="47"/>
  <c r="J956" i="47"/>
  <c r="D923" i="47"/>
  <c r="E923" i="47"/>
  <c r="J923" i="47"/>
  <c r="K920" i="47"/>
  <c r="L919" i="47" s="1"/>
  <c r="F912" i="47"/>
  <c r="G907" i="47" s="1"/>
  <c r="F923" i="47"/>
  <c r="I923" i="47"/>
  <c r="I912" i="47"/>
  <c r="H901" i="47"/>
  <c r="I900" i="47"/>
  <c r="H899" i="47"/>
  <c r="I898" i="47"/>
  <c r="F904" i="47"/>
  <c r="K922" i="47"/>
  <c r="G923" i="47"/>
  <c r="E890" i="47"/>
  <c r="F890" i="47"/>
  <c r="D890" i="47"/>
  <c r="K887" i="47"/>
  <c r="L883" i="47" s="1"/>
  <c r="D889" i="47"/>
  <c r="K889" i="47" s="1"/>
  <c r="F879" i="47"/>
  <c r="G874" i="47" s="1"/>
  <c r="I865" i="47"/>
  <c r="I869" i="47" s="1"/>
  <c r="J868" i="47" s="1"/>
  <c r="H868" i="47"/>
  <c r="H866" i="47"/>
  <c r="F871" i="47"/>
  <c r="I879" i="47"/>
  <c r="G890" i="47"/>
  <c r="H865" i="47"/>
  <c r="H867" i="47"/>
  <c r="H890" i="47"/>
  <c r="I890" i="47"/>
  <c r="K854" i="47"/>
  <c r="L850" i="47" s="1"/>
  <c r="D856" i="47"/>
  <c r="K856" i="47" s="1"/>
  <c r="F846" i="47"/>
  <c r="G845" i="47" s="1"/>
  <c r="I832" i="47"/>
  <c r="I836" i="47" s="1"/>
  <c r="J832" i="47" s="1"/>
  <c r="H832" i="47"/>
  <c r="H834" i="47"/>
  <c r="I846" i="47"/>
  <c r="H835" i="47"/>
  <c r="F838" i="47"/>
  <c r="E857" i="47"/>
  <c r="F857" i="47"/>
  <c r="H833" i="47"/>
  <c r="D857" i="47"/>
  <c r="G857" i="47"/>
  <c r="H857" i="47"/>
  <c r="I857" i="47"/>
  <c r="K821" i="47"/>
  <c r="L819" i="47" s="1"/>
  <c r="D823" i="47"/>
  <c r="K823" i="47" s="1"/>
  <c r="G809" i="47"/>
  <c r="G812" i="47"/>
  <c r="I799" i="47"/>
  <c r="H802" i="47"/>
  <c r="I800" i="47"/>
  <c r="F805" i="47"/>
  <c r="I809" i="47"/>
  <c r="I813" i="47" s="1"/>
  <c r="E824" i="47"/>
  <c r="F824" i="47"/>
  <c r="H799" i="47"/>
  <c r="H824" i="47"/>
  <c r="I801" i="47"/>
  <c r="G808" i="47"/>
  <c r="G811" i="47"/>
  <c r="I824" i="47"/>
  <c r="G824" i="47"/>
  <c r="J824" i="47"/>
  <c r="G791" i="47"/>
  <c r="H791" i="47"/>
  <c r="I791" i="47"/>
  <c r="E791" i="47"/>
  <c r="F791" i="47"/>
  <c r="F780" i="47"/>
  <c r="G779" i="47" s="1"/>
  <c r="J791" i="47"/>
  <c r="K788" i="47"/>
  <c r="L785" i="47" s="1"/>
  <c r="I769" i="47"/>
  <c r="I767" i="47"/>
  <c r="I766" i="47"/>
  <c r="F772" i="47"/>
  <c r="G790" i="47"/>
  <c r="K790" i="47" s="1"/>
  <c r="I768" i="47"/>
  <c r="I775" i="47"/>
  <c r="I780" i="47" s="1"/>
  <c r="H766" i="47"/>
  <c r="H772" i="47" s="1"/>
  <c r="F758" i="47"/>
  <c r="G758" i="47"/>
  <c r="K755" i="47"/>
  <c r="L752" i="47" s="1"/>
  <c r="F747" i="47"/>
  <c r="G744" i="47" s="1"/>
  <c r="D758" i="47"/>
  <c r="E758" i="47"/>
  <c r="D757" i="47"/>
  <c r="K757" i="47" s="1"/>
  <c r="I736" i="47"/>
  <c r="I733" i="47"/>
  <c r="I734" i="47"/>
  <c r="F739" i="47"/>
  <c r="I747" i="47"/>
  <c r="G746" i="47"/>
  <c r="H733" i="47"/>
  <c r="H739" i="47" s="1"/>
  <c r="H758" i="47"/>
  <c r="I735" i="47"/>
  <c r="G742" i="47"/>
  <c r="G745" i="47"/>
  <c r="I758" i="47"/>
  <c r="D725" i="47"/>
  <c r="I725" i="47"/>
  <c r="I700" i="47"/>
  <c r="E725" i="47"/>
  <c r="F725" i="47"/>
  <c r="G725" i="47"/>
  <c r="H725" i="47"/>
  <c r="K722" i="47"/>
  <c r="L721" i="47" s="1"/>
  <c r="F714" i="47"/>
  <c r="G711" i="47" s="1"/>
  <c r="F706" i="47"/>
  <c r="H703" i="47"/>
  <c r="H701" i="47"/>
  <c r="I704" i="47"/>
  <c r="J700" i="47" s="1"/>
  <c r="I714" i="47"/>
  <c r="F724" i="47"/>
  <c r="K724" i="47" s="1"/>
  <c r="H700" i="47"/>
  <c r="H706" i="47" s="1"/>
  <c r="H702" i="47"/>
  <c r="K690" i="47"/>
  <c r="D692" i="47" s="1"/>
  <c r="J689" i="47"/>
  <c r="J691" i="47" s="1"/>
  <c r="I689" i="47"/>
  <c r="I691" i="47" s="1"/>
  <c r="H689" i="47"/>
  <c r="H691" i="47" s="1"/>
  <c r="G689" i="47"/>
  <c r="F689" i="47"/>
  <c r="F691" i="47" s="1"/>
  <c r="E689" i="47"/>
  <c r="E691" i="47" s="1"/>
  <c r="D689" i="47"/>
  <c r="D691" i="47" s="1"/>
  <c r="K688" i="47"/>
  <c r="K687" i="47"/>
  <c r="K686" i="47"/>
  <c r="K685" i="47"/>
  <c r="E681" i="47"/>
  <c r="D681" i="47"/>
  <c r="F680" i="47"/>
  <c r="F679" i="47"/>
  <c r="I679" i="47" s="1"/>
  <c r="F678" i="47"/>
  <c r="I677" i="47"/>
  <c r="F677" i="47"/>
  <c r="F676" i="47"/>
  <c r="I676" i="47" s="1"/>
  <c r="F672" i="47"/>
  <c r="H672" i="47" s="1"/>
  <c r="F671" i="47"/>
  <c r="H671" i="47" s="1"/>
  <c r="F670" i="47"/>
  <c r="H670" i="47" s="1"/>
  <c r="F669" i="47"/>
  <c r="I669" i="47" s="1"/>
  <c r="F668" i="47"/>
  <c r="H668" i="47" s="1"/>
  <c r="F667" i="47"/>
  <c r="K657" i="47"/>
  <c r="J659" i="47" s="1"/>
  <c r="J656" i="47"/>
  <c r="J658" i="47" s="1"/>
  <c r="I656" i="47"/>
  <c r="I658" i="47" s="1"/>
  <c r="H656" i="47"/>
  <c r="H658" i="47" s="1"/>
  <c r="G656" i="47"/>
  <c r="G658" i="47" s="1"/>
  <c r="F656" i="47"/>
  <c r="F658" i="47" s="1"/>
  <c r="E656" i="47"/>
  <c r="E658" i="47" s="1"/>
  <c r="D656" i="47"/>
  <c r="D658" i="47" s="1"/>
  <c r="K655" i="47"/>
  <c r="K654" i="47"/>
  <c r="K653" i="47"/>
  <c r="K652" i="47"/>
  <c r="E648" i="47"/>
  <c r="F648" i="47" s="1"/>
  <c r="G645" i="47" s="1"/>
  <c r="D648" i="47"/>
  <c r="F647" i="47"/>
  <c r="F646" i="47"/>
  <c r="I646" i="47" s="1"/>
  <c r="F645" i="47"/>
  <c r="F644" i="47"/>
  <c r="I644" i="47" s="1"/>
  <c r="F643" i="47"/>
  <c r="I643" i="47" s="1"/>
  <c r="F639" i="47"/>
  <c r="H639" i="47" s="1"/>
  <c r="F638" i="47"/>
  <c r="H638" i="47" s="1"/>
  <c r="F637" i="47"/>
  <c r="I637" i="47" s="1"/>
  <c r="F636" i="47"/>
  <c r="H636" i="47" s="1"/>
  <c r="F635" i="47"/>
  <c r="H635" i="47" s="1"/>
  <c r="F634" i="47"/>
  <c r="H634" i="47" s="1"/>
  <c r="D625" i="47"/>
  <c r="K624" i="47"/>
  <c r="J626" i="47" s="1"/>
  <c r="J623" i="47"/>
  <c r="J625" i="47" s="1"/>
  <c r="I623" i="47"/>
  <c r="I625" i="47" s="1"/>
  <c r="H623" i="47"/>
  <c r="H625" i="47" s="1"/>
  <c r="G623" i="47"/>
  <c r="G625" i="47" s="1"/>
  <c r="F623" i="47"/>
  <c r="E623" i="47"/>
  <c r="E625" i="47" s="1"/>
  <c r="D623" i="47"/>
  <c r="K622" i="47"/>
  <c r="K621" i="47"/>
  <c r="K620" i="47"/>
  <c r="K619" i="47"/>
  <c r="E615" i="47"/>
  <c r="D615" i="47"/>
  <c r="F614" i="47"/>
  <c r="F613" i="47"/>
  <c r="I613" i="47" s="1"/>
  <c r="F612" i="47"/>
  <c r="F611" i="47"/>
  <c r="I611" i="47" s="1"/>
  <c r="F610" i="47"/>
  <c r="I610" i="47" s="1"/>
  <c r="F606" i="47"/>
  <c r="H606" i="47" s="1"/>
  <c r="F605" i="47"/>
  <c r="H605" i="47" s="1"/>
  <c r="F604" i="47"/>
  <c r="H604" i="47" s="1"/>
  <c r="F603" i="47"/>
  <c r="H603" i="47" s="1"/>
  <c r="F602" i="47"/>
  <c r="I602" i="47" s="1"/>
  <c r="F601" i="47"/>
  <c r="K591" i="47"/>
  <c r="D593" i="47" s="1"/>
  <c r="J590" i="47"/>
  <c r="J592" i="47" s="1"/>
  <c r="I590" i="47"/>
  <c r="I592" i="47" s="1"/>
  <c r="H590" i="47"/>
  <c r="H592" i="47" s="1"/>
  <c r="G590" i="47"/>
  <c r="G592" i="47" s="1"/>
  <c r="F590" i="47"/>
  <c r="F592" i="47" s="1"/>
  <c r="E590" i="47"/>
  <c r="E592" i="47" s="1"/>
  <c r="D590" i="47"/>
  <c r="D592" i="47" s="1"/>
  <c r="K589" i="47"/>
  <c r="K588" i="47"/>
  <c r="K587" i="47"/>
  <c r="K586" i="47"/>
  <c r="E582" i="47"/>
  <c r="D582" i="47"/>
  <c r="F581" i="47"/>
  <c r="F580" i="47"/>
  <c r="I580" i="47" s="1"/>
  <c r="F579" i="47"/>
  <c r="F578" i="47"/>
  <c r="I578" i="47" s="1"/>
  <c r="F577" i="47"/>
  <c r="I577" i="47" s="1"/>
  <c r="F573" i="47"/>
  <c r="H573" i="47" s="1"/>
  <c r="F572" i="47"/>
  <c r="H572" i="47" s="1"/>
  <c r="F571" i="47"/>
  <c r="H571" i="47" s="1"/>
  <c r="F570" i="47"/>
  <c r="I570" i="47" s="1"/>
  <c r="F569" i="47"/>
  <c r="H569" i="47" s="1"/>
  <c r="F568" i="47"/>
  <c r="J557" i="47"/>
  <c r="K558" i="47"/>
  <c r="I560" i="47" s="1"/>
  <c r="J559" i="47"/>
  <c r="I557" i="47"/>
  <c r="I559" i="47" s="1"/>
  <c r="H557" i="47"/>
  <c r="H559" i="47" s="1"/>
  <c r="G557" i="47"/>
  <c r="G559" i="47" s="1"/>
  <c r="F557" i="47"/>
  <c r="F559" i="47" s="1"/>
  <c r="E557" i="47"/>
  <c r="E559" i="47" s="1"/>
  <c r="D557" i="47"/>
  <c r="K556" i="47"/>
  <c r="K555" i="47"/>
  <c r="K554" i="47"/>
  <c r="K553" i="47"/>
  <c r="E549" i="47"/>
  <c r="F549" i="47" s="1"/>
  <c r="D549" i="47"/>
  <c r="F548" i="47"/>
  <c r="F547" i="47"/>
  <c r="F546" i="47"/>
  <c r="F545" i="47"/>
  <c r="I545" i="47" s="1"/>
  <c r="F544" i="47"/>
  <c r="F540" i="47"/>
  <c r="H540" i="47" s="1"/>
  <c r="F539" i="47"/>
  <c r="H539" i="47" s="1"/>
  <c r="F538" i="47"/>
  <c r="I538" i="47" s="1"/>
  <c r="F537" i="47"/>
  <c r="I537" i="47" s="1"/>
  <c r="F536" i="47"/>
  <c r="H536" i="47" s="1"/>
  <c r="F535" i="47"/>
  <c r="I141" i="42" l="1"/>
  <c r="J138" i="42" s="1"/>
  <c r="I108" i="42"/>
  <c r="J105" i="42" s="1"/>
  <c r="L456" i="42"/>
  <c r="G448" i="42"/>
  <c r="J438" i="42"/>
  <c r="G415" i="42"/>
  <c r="L423" i="42"/>
  <c r="J403" i="42"/>
  <c r="J402" i="42"/>
  <c r="J404" i="42"/>
  <c r="J401" i="42"/>
  <c r="L390" i="42"/>
  <c r="G382" i="42"/>
  <c r="J368" i="42"/>
  <c r="J370" i="42"/>
  <c r="J371" i="42"/>
  <c r="L357" i="42"/>
  <c r="G349" i="42"/>
  <c r="J337" i="42"/>
  <c r="J335" i="42"/>
  <c r="J338" i="42"/>
  <c r="J336" i="42"/>
  <c r="L324" i="42"/>
  <c r="G316" i="42"/>
  <c r="J304" i="42"/>
  <c r="J303" i="42"/>
  <c r="J302" i="42"/>
  <c r="G308" i="42"/>
  <c r="L291" i="42"/>
  <c r="L295" i="42"/>
  <c r="G275" i="42"/>
  <c r="J273" i="42"/>
  <c r="L258" i="42"/>
  <c r="L262" i="42"/>
  <c r="J237" i="42"/>
  <c r="J238" i="42"/>
  <c r="J239" i="42"/>
  <c r="L225" i="42"/>
  <c r="G217" i="42"/>
  <c r="J206" i="42"/>
  <c r="J204" i="42"/>
  <c r="J203" i="42"/>
  <c r="L190" i="42"/>
  <c r="L188" i="42"/>
  <c r="L189" i="42"/>
  <c r="K195" i="42"/>
  <c r="L196" i="42"/>
  <c r="G176" i="42"/>
  <c r="G181" i="42"/>
  <c r="G182" i="42"/>
  <c r="G183" i="42"/>
  <c r="G180" i="42"/>
  <c r="I174" i="42"/>
  <c r="K162" i="42"/>
  <c r="L156" i="42"/>
  <c r="L157" i="42"/>
  <c r="J140" i="42"/>
  <c r="G151" i="42"/>
  <c r="J137" i="42"/>
  <c r="J139" i="42"/>
  <c r="H143" i="42"/>
  <c r="L155" i="42"/>
  <c r="L124" i="42"/>
  <c r="L122" i="42"/>
  <c r="L123" i="42"/>
  <c r="K129" i="42"/>
  <c r="G115" i="42"/>
  <c r="G114" i="42"/>
  <c r="J107" i="42"/>
  <c r="J104" i="42"/>
  <c r="J106" i="42"/>
  <c r="L130" i="42"/>
  <c r="G110" i="42"/>
  <c r="K96" i="42"/>
  <c r="I75" i="42"/>
  <c r="J72" i="42" s="1"/>
  <c r="G81" i="42"/>
  <c r="G80" i="42"/>
  <c r="G83" i="42"/>
  <c r="G84" i="42"/>
  <c r="H77" i="42"/>
  <c r="L89" i="42"/>
  <c r="L91" i="42"/>
  <c r="L90" i="42"/>
  <c r="G49" i="42"/>
  <c r="G48" i="42"/>
  <c r="G51" i="42"/>
  <c r="G52" i="42" s="1"/>
  <c r="G50" i="42"/>
  <c r="I42" i="42"/>
  <c r="J41" i="42" s="1"/>
  <c r="K63" i="42"/>
  <c r="L58" i="42"/>
  <c r="L59" i="42"/>
  <c r="L56" i="42"/>
  <c r="L64" i="42"/>
  <c r="G44" i="42"/>
  <c r="I9" i="42"/>
  <c r="J6" i="42" s="1"/>
  <c r="G15" i="42"/>
  <c r="G17" i="42"/>
  <c r="J1044" i="42"/>
  <c r="G14" i="42"/>
  <c r="J5" i="42"/>
  <c r="G1040" i="42"/>
  <c r="G1039" i="42"/>
  <c r="I1055" i="42"/>
  <c r="H1055" i="42"/>
  <c r="F1055" i="42"/>
  <c r="D1055" i="42"/>
  <c r="E1055" i="42"/>
  <c r="K30" i="42"/>
  <c r="L26" i="42"/>
  <c r="L25" i="42"/>
  <c r="L23" i="42"/>
  <c r="G1042" i="42"/>
  <c r="H11" i="42"/>
  <c r="L31" i="42" s="1"/>
  <c r="G1055" i="42"/>
  <c r="G1041" i="42"/>
  <c r="I1044" i="42"/>
  <c r="K1052" i="42"/>
  <c r="D1054" i="42"/>
  <c r="K1054" i="42" s="1"/>
  <c r="L1056" i="42"/>
  <c r="G1036" i="42"/>
  <c r="I1034" i="42"/>
  <c r="J1031" i="42" s="1"/>
  <c r="G1009" i="47"/>
  <c r="G1006" i="47"/>
  <c r="G1010" i="47"/>
  <c r="G1011" i="47" s="1"/>
  <c r="G1007" i="47"/>
  <c r="L1016" i="47"/>
  <c r="L1017" i="47"/>
  <c r="L1015" i="47"/>
  <c r="K1022" i="47"/>
  <c r="G1003" i="47"/>
  <c r="I1001" i="47"/>
  <c r="J999" i="47" s="1"/>
  <c r="K989" i="47"/>
  <c r="L982" i="47"/>
  <c r="L983" i="47"/>
  <c r="L985" i="47"/>
  <c r="H970" i="47"/>
  <c r="L990" i="47" s="1"/>
  <c r="J967" i="47"/>
  <c r="J965" i="47"/>
  <c r="J964" i="47"/>
  <c r="G978" i="47"/>
  <c r="G942" i="47"/>
  <c r="G941" i="47"/>
  <c r="G945" i="47" s="1"/>
  <c r="K956" i="47"/>
  <c r="L951" i="47"/>
  <c r="J931" i="47"/>
  <c r="L952" i="47"/>
  <c r="J932" i="47"/>
  <c r="J934" i="47"/>
  <c r="H937" i="47"/>
  <c r="L949" i="47"/>
  <c r="L916" i="47"/>
  <c r="L917" i="47"/>
  <c r="L918" i="47"/>
  <c r="G908" i="47"/>
  <c r="G911" i="47"/>
  <c r="G910" i="47"/>
  <c r="G909" i="47"/>
  <c r="H904" i="47"/>
  <c r="L924" i="47" s="1"/>
  <c r="I902" i="47"/>
  <c r="J899" i="47" s="1"/>
  <c r="K923" i="47"/>
  <c r="K890" i="47"/>
  <c r="L886" i="47"/>
  <c r="L884" i="47"/>
  <c r="G879" i="47"/>
  <c r="L885" i="47"/>
  <c r="G876" i="47"/>
  <c r="G877" i="47"/>
  <c r="G875" i="47"/>
  <c r="G878" i="47"/>
  <c r="H871" i="47"/>
  <c r="J867" i="47"/>
  <c r="J865" i="47"/>
  <c r="J866" i="47"/>
  <c r="L852" i="47"/>
  <c r="L851" i="47"/>
  <c r="L853" i="47"/>
  <c r="G844" i="47"/>
  <c r="G841" i="47"/>
  <c r="G842" i="47"/>
  <c r="G843" i="47"/>
  <c r="J833" i="47"/>
  <c r="H838" i="47"/>
  <c r="L858" i="47" s="1"/>
  <c r="J835" i="47"/>
  <c r="J834" i="47"/>
  <c r="K857" i="47"/>
  <c r="H805" i="47"/>
  <c r="G805" i="47" s="1"/>
  <c r="I803" i="47"/>
  <c r="J802" i="47" s="1"/>
  <c r="L820" i="47"/>
  <c r="L818" i="47"/>
  <c r="K824" i="47"/>
  <c r="L817" i="47"/>
  <c r="G813" i="47"/>
  <c r="L784" i="47"/>
  <c r="L787" i="47"/>
  <c r="L786" i="47"/>
  <c r="K791" i="47"/>
  <c r="G778" i="47"/>
  <c r="G777" i="47"/>
  <c r="G776" i="47"/>
  <c r="G775" i="47"/>
  <c r="I770" i="47"/>
  <c r="J769" i="47" s="1"/>
  <c r="L792" i="47"/>
  <c r="G772" i="47"/>
  <c r="L751" i="47"/>
  <c r="L754" i="47"/>
  <c r="L753" i="47"/>
  <c r="G743" i="47"/>
  <c r="K758" i="47"/>
  <c r="L759" i="47"/>
  <c r="G739" i="47"/>
  <c r="G747" i="47"/>
  <c r="I737" i="47"/>
  <c r="K725" i="47"/>
  <c r="L720" i="47"/>
  <c r="L719" i="47"/>
  <c r="G712" i="47"/>
  <c r="G709" i="47"/>
  <c r="J701" i="47"/>
  <c r="J703" i="47"/>
  <c r="L718" i="47"/>
  <c r="G710" i="47"/>
  <c r="G713" i="47"/>
  <c r="J702" i="47"/>
  <c r="L726" i="47"/>
  <c r="G706" i="47"/>
  <c r="E692" i="47"/>
  <c r="F692" i="47"/>
  <c r="G692" i="47"/>
  <c r="H692" i="47"/>
  <c r="I692" i="47"/>
  <c r="K689" i="47"/>
  <c r="L687" i="47" s="1"/>
  <c r="F681" i="47"/>
  <c r="G677" i="47" s="1"/>
  <c r="I668" i="47"/>
  <c r="I667" i="47"/>
  <c r="F673" i="47"/>
  <c r="I670" i="47"/>
  <c r="I681" i="47"/>
  <c r="G691" i="47"/>
  <c r="K691" i="47" s="1"/>
  <c r="H667" i="47"/>
  <c r="H669" i="47"/>
  <c r="J692" i="47"/>
  <c r="K656" i="47"/>
  <c r="L652" i="47" s="1"/>
  <c r="K658" i="47"/>
  <c r="I648" i="47"/>
  <c r="G647" i="47"/>
  <c r="H637" i="47"/>
  <c r="H640" i="47" s="1"/>
  <c r="G644" i="47"/>
  <c r="D659" i="47"/>
  <c r="I635" i="47"/>
  <c r="F640" i="47"/>
  <c r="E659" i="47"/>
  <c r="F659" i="47"/>
  <c r="I634" i="47"/>
  <c r="I636" i="47"/>
  <c r="G643" i="47"/>
  <c r="G646" i="47"/>
  <c r="I659" i="47"/>
  <c r="G659" i="47"/>
  <c r="H659" i="47"/>
  <c r="F615" i="47"/>
  <c r="G611" i="47" s="1"/>
  <c r="H626" i="47"/>
  <c r="D626" i="47"/>
  <c r="E626" i="47"/>
  <c r="F626" i="47"/>
  <c r="G626" i="47"/>
  <c r="K623" i="47"/>
  <c r="L622" i="47" s="1"/>
  <c r="F607" i="47"/>
  <c r="I604" i="47"/>
  <c r="H602" i="47"/>
  <c r="I601" i="47"/>
  <c r="I615" i="47"/>
  <c r="F625" i="47"/>
  <c r="K625" i="47" s="1"/>
  <c r="I626" i="47"/>
  <c r="H601" i="47"/>
  <c r="I603" i="47"/>
  <c r="F582" i="47"/>
  <c r="G581" i="47" s="1"/>
  <c r="F574" i="47"/>
  <c r="E593" i="47"/>
  <c r="F593" i="47"/>
  <c r="G593" i="47"/>
  <c r="I571" i="47"/>
  <c r="H568" i="47"/>
  <c r="I569" i="47"/>
  <c r="H570" i="47"/>
  <c r="I568" i="47"/>
  <c r="I582" i="47"/>
  <c r="K592" i="47"/>
  <c r="H593" i="47"/>
  <c r="K590" i="47"/>
  <c r="L587" i="47" s="1"/>
  <c r="I593" i="47"/>
  <c r="J593" i="47"/>
  <c r="J560" i="47"/>
  <c r="K557" i="47"/>
  <c r="L556" i="47" s="1"/>
  <c r="I535" i="47"/>
  <c r="I539" i="47" s="1"/>
  <c r="J537" i="47" s="1"/>
  <c r="F560" i="47"/>
  <c r="D560" i="47"/>
  <c r="E560" i="47"/>
  <c r="G560" i="47"/>
  <c r="D559" i="47"/>
  <c r="K559" i="47" s="1"/>
  <c r="G544" i="47"/>
  <c r="I544" i="47"/>
  <c r="G547" i="47"/>
  <c r="I547" i="47"/>
  <c r="I536" i="47"/>
  <c r="H538" i="47"/>
  <c r="G548" i="47"/>
  <c r="G545" i="47"/>
  <c r="G546" i="47"/>
  <c r="F541" i="47"/>
  <c r="H535" i="47"/>
  <c r="H537" i="47"/>
  <c r="H560" i="47"/>
  <c r="J7" i="42" l="1"/>
  <c r="J71" i="42"/>
  <c r="J8" i="42"/>
  <c r="G184" i="42"/>
  <c r="J405" i="42"/>
  <c r="J372" i="42"/>
  <c r="J339" i="42"/>
  <c r="J306" i="42"/>
  <c r="J240" i="42"/>
  <c r="J207" i="42"/>
  <c r="L192" i="42"/>
  <c r="J171" i="42"/>
  <c r="J173" i="42"/>
  <c r="J170" i="42"/>
  <c r="J172" i="42"/>
  <c r="L159" i="42"/>
  <c r="L163" i="42"/>
  <c r="G143" i="42"/>
  <c r="J141" i="42"/>
  <c r="L126" i="42"/>
  <c r="G118" i="42"/>
  <c r="J108" i="42"/>
  <c r="G85" i="42"/>
  <c r="J73" i="42"/>
  <c r="J75" i="42" s="1"/>
  <c r="J74" i="42"/>
  <c r="L93" i="42"/>
  <c r="L97" i="42"/>
  <c r="G77" i="42"/>
  <c r="L60" i="42"/>
  <c r="J38" i="42"/>
  <c r="J39" i="42"/>
  <c r="J40" i="42"/>
  <c r="L27" i="42"/>
  <c r="G19" i="42"/>
  <c r="J9" i="42"/>
  <c r="G11" i="42"/>
  <c r="G1044" i="42"/>
  <c r="K1055" i="42"/>
  <c r="L1051" i="42"/>
  <c r="L1050" i="42"/>
  <c r="L1048" i="42"/>
  <c r="L1049" i="42"/>
  <c r="J1033" i="42"/>
  <c r="J1032" i="42"/>
  <c r="J1030" i="42"/>
  <c r="I1057" i="42"/>
  <c r="J1057" i="42"/>
  <c r="J1058" i="42" s="1"/>
  <c r="J1059" i="42" s="1"/>
  <c r="J1060" i="42" s="1"/>
  <c r="E1057" i="42"/>
  <c r="F1057" i="42"/>
  <c r="G1057" i="42"/>
  <c r="K1057" i="42"/>
  <c r="D1057" i="42"/>
  <c r="H1057" i="42"/>
  <c r="L1019" i="47"/>
  <c r="J998" i="47"/>
  <c r="J997" i="47"/>
  <c r="J1000" i="47"/>
  <c r="L986" i="47"/>
  <c r="J968" i="47"/>
  <c r="G970" i="47"/>
  <c r="L953" i="47"/>
  <c r="L957" i="47"/>
  <c r="G937" i="47"/>
  <c r="J935" i="47"/>
  <c r="L920" i="47"/>
  <c r="G912" i="47"/>
  <c r="G904" i="47"/>
  <c r="J898" i="47"/>
  <c r="J901" i="47"/>
  <c r="J900" i="47"/>
  <c r="L887" i="47"/>
  <c r="J869" i="47"/>
  <c r="L891" i="47"/>
  <c r="G871" i="47"/>
  <c r="L854" i="47"/>
  <c r="G846" i="47"/>
  <c r="G838" i="47"/>
  <c r="J836" i="47"/>
  <c r="L825" i="47"/>
  <c r="J801" i="47"/>
  <c r="J800" i="47"/>
  <c r="J799" i="47"/>
  <c r="L821" i="47"/>
  <c r="L788" i="47"/>
  <c r="G780" i="47"/>
  <c r="J767" i="47"/>
  <c r="J766" i="47"/>
  <c r="J768" i="47"/>
  <c r="L755" i="47"/>
  <c r="J733" i="47"/>
  <c r="J734" i="47"/>
  <c r="J736" i="47"/>
  <c r="J735" i="47"/>
  <c r="L722" i="47"/>
  <c r="G714" i="47"/>
  <c r="J704" i="47"/>
  <c r="L688" i="47"/>
  <c r="K692" i="47"/>
  <c r="I671" i="47"/>
  <c r="J667" i="47" s="1"/>
  <c r="L686" i="47"/>
  <c r="L685" i="47"/>
  <c r="G678" i="47"/>
  <c r="G676" i="47"/>
  <c r="G679" i="47"/>
  <c r="G680" i="47"/>
  <c r="H673" i="47"/>
  <c r="L653" i="47"/>
  <c r="L655" i="47"/>
  <c r="L654" i="47"/>
  <c r="K659" i="47"/>
  <c r="G648" i="47"/>
  <c r="I638" i="47"/>
  <c r="J637" i="47" s="1"/>
  <c r="G640" i="47"/>
  <c r="L660" i="47"/>
  <c r="G612" i="47"/>
  <c r="G613" i="47"/>
  <c r="G610" i="47"/>
  <c r="G614" i="47"/>
  <c r="H607" i="47"/>
  <c r="L627" i="47" s="1"/>
  <c r="I605" i="47"/>
  <c r="J603" i="47" s="1"/>
  <c r="K626" i="47"/>
  <c r="L620" i="47"/>
  <c r="L619" i="47"/>
  <c r="L621" i="47"/>
  <c r="G580" i="47"/>
  <c r="G579" i="47"/>
  <c r="G578" i="47"/>
  <c r="G577" i="47"/>
  <c r="H574" i="47"/>
  <c r="L594" i="47" s="1"/>
  <c r="I572" i="47"/>
  <c r="J570" i="47" s="1"/>
  <c r="L588" i="47"/>
  <c r="L586" i="47"/>
  <c r="K593" i="47"/>
  <c r="L589" i="47"/>
  <c r="L554" i="47"/>
  <c r="L555" i="47"/>
  <c r="L553" i="47"/>
  <c r="G549" i="47"/>
  <c r="K560" i="47"/>
  <c r="I549" i="47"/>
  <c r="H541" i="47"/>
  <c r="J538" i="47"/>
  <c r="J536" i="47"/>
  <c r="J535" i="47"/>
  <c r="J174" i="42" l="1"/>
  <c r="J42" i="42"/>
  <c r="L1052" i="42"/>
  <c r="G1058" i="42"/>
  <c r="G1059" i="42" s="1"/>
  <c r="G1060" i="42" s="1"/>
  <c r="G1061" i="42"/>
  <c r="E1058" i="42"/>
  <c r="E1059" i="42" s="1"/>
  <c r="E1061" i="42"/>
  <c r="I1058" i="42"/>
  <c r="I1059" i="42" s="1"/>
  <c r="I1060" i="42" s="1"/>
  <c r="I1061" i="42"/>
  <c r="J1061" i="42"/>
  <c r="F1058" i="42"/>
  <c r="F1059" i="42" s="1"/>
  <c r="F1060" i="42" s="1"/>
  <c r="F1061" i="42"/>
  <c r="H1058" i="42"/>
  <c r="H1059" i="42" s="1"/>
  <c r="H1060" i="42" s="1"/>
  <c r="H1061" i="42"/>
  <c r="J1034" i="42"/>
  <c r="D1058" i="42"/>
  <c r="D1061" i="42"/>
  <c r="J1001" i="47"/>
  <c r="J902" i="47"/>
  <c r="J803" i="47"/>
  <c r="J770" i="47"/>
  <c r="J737" i="47"/>
  <c r="L689" i="47"/>
  <c r="G681" i="47"/>
  <c r="J668" i="47"/>
  <c r="J669" i="47"/>
  <c r="J670" i="47"/>
  <c r="L693" i="47"/>
  <c r="G673" i="47"/>
  <c r="L656" i="47"/>
  <c r="J635" i="47"/>
  <c r="J634" i="47"/>
  <c r="J636" i="47"/>
  <c r="G615" i="47"/>
  <c r="G607" i="47"/>
  <c r="J601" i="47"/>
  <c r="J602" i="47"/>
  <c r="J604" i="47"/>
  <c r="L623" i="47"/>
  <c r="G582" i="47"/>
  <c r="G574" i="47"/>
  <c r="J569" i="47"/>
  <c r="J568" i="47"/>
  <c r="J571" i="47"/>
  <c r="L590" i="47"/>
  <c r="L557" i="47"/>
  <c r="J539" i="47"/>
  <c r="L561" i="47"/>
  <c r="G541" i="47"/>
  <c r="K1058" i="42" l="1"/>
  <c r="D1059" i="42"/>
  <c r="K1061" i="42"/>
  <c r="J671" i="47"/>
  <c r="J638" i="47"/>
  <c r="J605" i="47"/>
  <c r="J572" i="47"/>
  <c r="J526" i="47"/>
  <c r="K525" i="47"/>
  <c r="D527" i="47" s="1"/>
  <c r="J524" i="47"/>
  <c r="I524" i="47"/>
  <c r="I526" i="47" s="1"/>
  <c r="H524" i="47"/>
  <c r="H526" i="47" s="1"/>
  <c r="G524" i="47"/>
  <c r="G526" i="47" s="1"/>
  <c r="F524" i="47"/>
  <c r="F526" i="47" s="1"/>
  <c r="E524" i="47"/>
  <c r="E526" i="47" s="1"/>
  <c r="D524" i="47"/>
  <c r="D526" i="47" s="1"/>
  <c r="K523" i="47"/>
  <c r="K522" i="47"/>
  <c r="K521" i="47"/>
  <c r="K520" i="47"/>
  <c r="E516" i="47"/>
  <c r="D516" i="47"/>
  <c r="F515" i="47"/>
  <c r="F514" i="47"/>
  <c r="F513" i="47"/>
  <c r="F512" i="47"/>
  <c r="I512" i="47" s="1"/>
  <c r="F511" i="47"/>
  <c r="F507" i="47"/>
  <c r="H507" i="47" s="1"/>
  <c r="F506" i="47"/>
  <c r="H506" i="47" s="1"/>
  <c r="F505" i="47"/>
  <c r="H505" i="47" s="1"/>
  <c r="F504" i="47"/>
  <c r="I504" i="47" s="1"/>
  <c r="F503" i="47"/>
  <c r="H503" i="47" s="1"/>
  <c r="F502" i="47"/>
  <c r="H490" i="47"/>
  <c r="H492" i="47" s="1"/>
  <c r="K491" i="47"/>
  <c r="D493" i="47" s="1"/>
  <c r="J490" i="47"/>
  <c r="J492" i="47" s="1"/>
  <c r="I490" i="47"/>
  <c r="I492" i="47" s="1"/>
  <c r="G490" i="47"/>
  <c r="G492" i="47" s="1"/>
  <c r="F490" i="47"/>
  <c r="F492" i="47" s="1"/>
  <c r="E490" i="47"/>
  <c r="E492" i="47" s="1"/>
  <c r="D490" i="47"/>
  <c r="D492" i="47" s="1"/>
  <c r="K489" i="47"/>
  <c r="K488" i="47"/>
  <c r="K487" i="47"/>
  <c r="K486" i="47"/>
  <c r="E482" i="47"/>
  <c r="F482" i="47" s="1"/>
  <c r="G479" i="47" s="1"/>
  <c r="D482" i="47"/>
  <c r="F481" i="47"/>
  <c r="F480" i="47"/>
  <c r="F479" i="47"/>
  <c r="F478" i="47"/>
  <c r="F477" i="47"/>
  <c r="F473" i="47"/>
  <c r="H473" i="47" s="1"/>
  <c r="F472" i="47"/>
  <c r="H472" i="47" s="1"/>
  <c r="F471" i="47"/>
  <c r="H471" i="47" s="1"/>
  <c r="F470" i="47"/>
  <c r="H470" i="47" s="1"/>
  <c r="F469" i="47"/>
  <c r="H469" i="47" s="1"/>
  <c r="F468" i="47"/>
  <c r="K1059" i="42" l="1"/>
  <c r="K1060" i="42"/>
  <c r="F516" i="47"/>
  <c r="G511" i="47" s="1"/>
  <c r="I502" i="47"/>
  <c r="F527" i="47"/>
  <c r="G527" i="47"/>
  <c r="I527" i="47"/>
  <c r="E527" i="47"/>
  <c r="J527" i="47"/>
  <c r="K526" i="47"/>
  <c r="I514" i="47"/>
  <c r="I511" i="47"/>
  <c r="H502" i="47"/>
  <c r="I503" i="47"/>
  <c r="I505" i="47"/>
  <c r="H504" i="47"/>
  <c r="H508" i="47" s="1"/>
  <c r="F508" i="47"/>
  <c r="H527" i="47"/>
  <c r="K524" i="47"/>
  <c r="L520" i="47" s="1"/>
  <c r="F493" i="47"/>
  <c r="G493" i="47"/>
  <c r="I469" i="47"/>
  <c r="E493" i="47"/>
  <c r="K492" i="47"/>
  <c r="K490" i="47"/>
  <c r="L488" i="47" s="1"/>
  <c r="G478" i="47"/>
  <c r="I478" i="47"/>
  <c r="G481" i="47"/>
  <c r="G480" i="47"/>
  <c r="G477" i="47"/>
  <c r="I468" i="47"/>
  <c r="I471" i="47"/>
  <c r="F474" i="47"/>
  <c r="H493" i="47"/>
  <c r="I493" i="47"/>
  <c r="H468" i="47"/>
  <c r="H474" i="47" s="1"/>
  <c r="I470" i="47"/>
  <c r="I477" i="47"/>
  <c r="I480" i="47"/>
  <c r="J493" i="47"/>
  <c r="G515" i="47" l="1"/>
  <c r="G512" i="47"/>
  <c r="I516" i="47"/>
  <c r="G513" i="47"/>
  <c r="G514" i="47"/>
  <c r="I506" i="47"/>
  <c r="J504" i="47" s="1"/>
  <c r="K527" i="47"/>
  <c r="L522" i="47"/>
  <c r="L528" i="47"/>
  <c r="G508" i="47"/>
  <c r="L521" i="47"/>
  <c r="L523" i="47"/>
  <c r="K493" i="47"/>
  <c r="G482" i="47"/>
  <c r="I472" i="47"/>
  <c r="J469" i="47" s="1"/>
  <c r="L489" i="47"/>
  <c r="L487" i="47"/>
  <c r="L486" i="47"/>
  <c r="L494" i="47"/>
  <c r="G474" i="47"/>
  <c r="I482" i="47"/>
  <c r="G516" i="47" l="1"/>
  <c r="J505" i="47"/>
  <c r="J502" i="47"/>
  <c r="J503" i="47"/>
  <c r="L524" i="47"/>
  <c r="J506" i="47"/>
  <c r="L490" i="47"/>
  <c r="J470" i="47"/>
  <c r="J471" i="47"/>
  <c r="J468" i="47"/>
  <c r="K458" i="47"/>
  <c r="D460" i="47" s="1"/>
  <c r="J457" i="47"/>
  <c r="J459" i="47" s="1"/>
  <c r="I457" i="47"/>
  <c r="I459" i="47" s="1"/>
  <c r="H457" i="47"/>
  <c r="H459" i="47" s="1"/>
  <c r="G457" i="47"/>
  <c r="G459" i="47" s="1"/>
  <c r="F457" i="47"/>
  <c r="F459" i="47" s="1"/>
  <c r="E457" i="47"/>
  <c r="E459" i="47" s="1"/>
  <c r="D457" i="47"/>
  <c r="D459" i="47" s="1"/>
  <c r="K456" i="47"/>
  <c r="K455" i="47"/>
  <c r="K454" i="47"/>
  <c r="K453" i="47"/>
  <c r="E449" i="47"/>
  <c r="D449" i="47"/>
  <c r="F448" i="47"/>
  <c r="F447" i="47"/>
  <c r="I447" i="47" s="1"/>
  <c r="F446" i="47"/>
  <c r="F445" i="47"/>
  <c r="I445" i="47" s="1"/>
  <c r="F444" i="47"/>
  <c r="I444" i="47" s="1"/>
  <c r="F440" i="47"/>
  <c r="H440" i="47" s="1"/>
  <c r="F439" i="47"/>
  <c r="H439" i="47" s="1"/>
  <c r="F438" i="47"/>
  <c r="H438" i="47" s="1"/>
  <c r="F437" i="47"/>
  <c r="I437" i="47" s="1"/>
  <c r="F436" i="47"/>
  <c r="H436" i="47" s="1"/>
  <c r="F435" i="47"/>
  <c r="J472" i="47" l="1"/>
  <c r="I449" i="47"/>
  <c r="I435" i="47"/>
  <c r="E460" i="47"/>
  <c r="F460" i="47"/>
  <c r="F449" i="47"/>
  <c r="G448" i="47" s="1"/>
  <c r="I436" i="47"/>
  <c r="I438" i="47"/>
  <c r="F441" i="47"/>
  <c r="K459" i="47"/>
  <c r="G460" i="47"/>
  <c r="H437" i="47"/>
  <c r="H460" i="47"/>
  <c r="H435" i="47"/>
  <c r="G447" i="47"/>
  <c r="K457" i="47"/>
  <c r="L454" i="47" s="1"/>
  <c r="I460" i="47"/>
  <c r="J460" i="47"/>
  <c r="K425" i="47"/>
  <c r="D427" i="47" s="1"/>
  <c r="J424" i="47"/>
  <c r="J426" i="47" s="1"/>
  <c r="I424" i="47"/>
  <c r="I426" i="47" s="1"/>
  <c r="H424" i="47"/>
  <c r="H426" i="47" s="1"/>
  <c r="G424" i="47"/>
  <c r="G426" i="47" s="1"/>
  <c r="F424" i="47"/>
  <c r="F426" i="47" s="1"/>
  <c r="E424" i="47"/>
  <c r="E426" i="47" s="1"/>
  <c r="D424" i="47"/>
  <c r="D426" i="47" s="1"/>
  <c r="K423" i="47"/>
  <c r="K422" i="47"/>
  <c r="K421" i="47"/>
  <c r="K420" i="47"/>
  <c r="E416" i="47"/>
  <c r="D416" i="47"/>
  <c r="F415" i="47"/>
  <c r="F414" i="47"/>
  <c r="I414" i="47" s="1"/>
  <c r="F413" i="47"/>
  <c r="F412" i="47"/>
  <c r="I412" i="47" s="1"/>
  <c r="F411" i="47"/>
  <c r="I411" i="47" s="1"/>
  <c r="F407" i="47"/>
  <c r="H407" i="47" s="1"/>
  <c r="F406" i="47"/>
  <c r="H406" i="47" s="1"/>
  <c r="F405" i="47"/>
  <c r="H405" i="47" s="1"/>
  <c r="F404" i="47"/>
  <c r="I404" i="47" s="1"/>
  <c r="F403" i="47"/>
  <c r="H403" i="47" s="1"/>
  <c r="F402" i="47"/>
  <c r="K392" i="47"/>
  <c r="D394" i="47" s="1"/>
  <c r="J391" i="47"/>
  <c r="J393" i="47" s="1"/>
  <c r="I391" i="47"/>
  <c r="I393" i="47" s="1"/>
  <c r="H391" i="47"/>
  <c r="H393" i="47" s="1"/>
  <c r="G391" i="47"/>
  <c r="F391" i="47"/>
  <c r="F393" i="47" s="1"/>
  <c r="E391" i="47"/>
  <c r="E393" i="47" s="1"/>
  <c r="D391" i="47"/>
  <c r="D393" i="47" s="1"/>
  <c r="K390" i="47"/>
  <c r="K389" i="47"/>
  <c r="K388" i="47"/>
  <c r="K387" i="47"/>
  <c r="E383" i="47"/>
  <c r="D383" i="47"/>
  <c r="F382" i="47"/>
  <c r="F381" i="47"/>
  <c r="I381" i="47" s="1"/>
  <c r="F380" i="47"/>
  <c r="F379" i="47"/>
  <c r="I379" i="47" s="1"/>
  <c r="F378" i="47"/>
  <c r="I378" i="47" s="1"/>
  <c r="F374" i="47"/>
  <c r="H374" i="47" s="1"/>
  <c r="F373" i="47"/>
  <c r="H373" i="47" s="1"/>
  <c r="F372" i="47"/>
  <c r="H372" i="47" s="1"/>
  <c r="F371" i="47"/>
  <c r="I371" i="47" s="1"/>
  <c r="F370" i="47"/>
  <c r="H370" i="47" s="1"/>
  <c r="F369" i="47"/>
  <c r="G444" i="47" l="1"/>
  <c r="I439" i="47"/>
  <c r="J437" i="47" s="1"/>
  <c r="K460" i="47"/>
  <c r="L456" i="47"/>
  <c r="G446" i="47"/>
  <c r="G445" i="47"/>
  <c r="G449" i="47" s="1"/>
  <c r="H441" i="47"/>
  <c r="G441" i="47" s="1"/>
  <c r="J435" i="47"/>
  <c r="J436" i="47"/>
  <c r="J438" i="47"/>
  <c r="L453" i="47"/>
  <c r="L455" i="47"/>
  <c r="E427" i="47"/>
  <c r="I416" i="47"/>
  <c r="F416" i="47"/>
  <c r="G413" i="47" s="1"/>
  <c r="I402" i="47"/>
  <c r="I403" i="47"/>
  <c r="F408" i="47"/>
  <c r="I405" i="47"/>
  <c r="I406" i="47"/>
  <c r="J403" i="47" s="1"/>
  <c r="K426" i="47"/>
  <c r="F427" i="47"/>
  <c r="H402" i="47"/>
  <c r="H404" i="47"/>
  <c r="H427" i="47"/>
  <c r="G427" i="47"/>
  <c r="K424" i="47"/>
  <c r="L423" i="47" s="1"/>
  <c r="I427" i="47"/>
  <c r="J427" i="47"/>
  <c r="E394" i="47"/>
  <c r="F394" i="47"/>
  <c r="G394" i="47"/>
  <c r="I369" i="47"/>
  <c r="I373" i="47" s="1"/>
  <c r="J371" i="47" s="1"/>
  <c r="K391" i="47"/>
  <c r="L387" i="47" s="1"/>
  <c r="F383" i="47"/>
  <c r="G382" i="47" s="1"/>
  <c r="I370" i="47"/>
  <c r="I372" i="47"/>
  <c r="F375" i="47"/>
  <c r="I383" i="47"/>
  <c r="G393" i="47"/>
  <c r="K393" i="47" s="1"/>
  <c r="H369" i="47"/>
  <c r="H371" i="47"/>
  <c r="H394" i="47"/>
  <c r="I394" i="47"/>
  <c r="J394" i="47"/>
  <c r="L461" i="47" l="1"/>
  <c r="J439" i="47"/>
  <c r="L457" i="47"/>
  <c r="K427" i="47"/>
  <c r="G414" i="47"/>
  <c r="G412" i="47"/>
  <c r="G411" i="47"/>
  <c r="G416" i="47" s="1"/>
  <c r="G415" i="47"/>
  <c r="J405" i="47"/>
  <c r="J402" i="47"/>
  <c r="L420" i="47"/>
  <c r="L421" i="47"/>
  <c r="L422" i="47"/>
  <c r="H408" i="47"/>
  <c r="J404" i="47"/>
  <c r="K394" i="47"/>
  <c r="J370" i="47"/>
  <c r="L388" i="47"/>
  <c r="L390" i="47"/>
  <c r="L389" i="47"/>
  <c r="G379" i="47"/>
  <c r="G380" i="47"/>
  <c r="G381" i="47"/>
  <c r="G378" i="47"/>
  <c r="J372" i="47"/>
  <c r="J369" i="47"/>
  <c r="H375" i="47"/>
  <c r="J406" i="47" l="1"/>
  <c r="L428" i="47"/>
  <c r="G408" i="47"/>
  <c r="L424" i="47"/>
  <c r="L391" i="47"/>
  <c r="G383" i="47"/>
  <c r="J373" i="47"/>
  <c r="L395" i="47"/>
  <c r="G375" i="47"/>
  <c r="H360" i="47" l="1"/>
  <c r="F360" i="47"/>
  <c r="K359" i="47"/>
  <c r="D361" i="47" s="1"/>
  <c r="J358" i="47"/>
  <c r="J360" i="47" s="1"/>
  <c r="I358" i="47"/>
  <c r="I360" i="47" s="1"/>
  <c r="H358" i="47"/>
  <c r="G358" i="47"/>
  <c r="G360" i="47" s="1"/>
  <c r="F358" i="47"/>
  <c r="E358" i="47"/>
  <c r="E360" i="47" s="1"/>
  <c r="D358" i="47"/>
  <c r="D360" i="47" s="1"/>
  <c r="K357" i="47"/>
  <c r="K356" i="47"/>
  <c r="K355" i="47"/>
  <c r="K354" i="47"/>
  <c r="E350" i="47"/>
  <c r="D350" i="47"/>
  <c r="F349" i="47"/>
  <c r="F348" i="47"/>
  <c r="I348" i="47" s="1"/>
  <c r="F347" i="47"/>
  <c r="F346" i="47"/>
  <c r="F345" i="47"/>
  <c r="I345" i="47" s="1"/>
  <c r="F341" i="47"/>
  <c r="H341" i="47" s="1"/>
  <c r="F340" i="47"/>
  <c r="H340" i="47" s="1"/>
  <c r="F339" i="47"/>
  <c r="H339" i="47" s="1"/>
  <c r="F338" i="47"/>
  <c r="I338" i="47" s="1"/>
  <c r="F337" i="47"/>
  <c r="H337" i="47" s="1"/>
  <c r="F336" i="47"/>
  <c r="F327" i="47"/>
  <c r="K326" i="47"/>
  <c r="D328" i="47" s="1"/>
  <c r="J325" i="47"/>
  <c r="J327" i="47" s="1"/>
  <c r="I325" i="47"/>
  <c r="I327" i="47" s="1"/>
  <c r="H325" i="47"/>
  <c r="H327" i="47" s="1"/>
  <c r="G325" i="47"/>
  <c r="G327" i="47" s="1"/>
  <c r="F325" i="47"/>
  <c r="E325" i="47"/>
  <c r="E327" i="47" s="1"/>
  <c r="D325" i="47"/>
  <c r="D327" i="47" s="1"/>
  <c r="K324" i="47"/>
  <c r="K323" i="47"/>
  <c r="K322" i="47"/>
  <c r="K321" i="47"/>
  <c r="E317" i="47"/>
  <c r="D317" i="47"/>
  <c r="F316" i="47"/>
  <c r="F315" i="47"/>
  <c r="I315" i="47" s="1"/>
  <c r="F314" i="47"/>
  <c r="F313" i="47"/>
  <c r="I313" i="47" s="1"/>
  <c r="F312" i="47"/>
  <c r="I312" i="47" s="1"/>
  <c r="F308" i="47"/>
  <c r="H308" i="47" s="1"/>
  <c r="F307" i="47"/>
  <c r="H307" i="47" s="1"/>
  <c r="F306" i="47"/>
  <c r="H306" i="47" s="1"/>
  <c r="F305" i="47"/>
  <c r="I305" i="47" s="1"/>
  <c r="F304" i="47"/>
  <c r="I304" i="47" s="1"/>
  <c r="F303" i="47"/>
  <c r="F294" i="47"/>
  <c r="K293" i="47"/>
  <c r="D295" i="47" s="1"/>
  <c r="J292" i="47"/>
  <c r="J294" i="47" s="1"/>
  <c r="I292" i="47"/>
  <c r="I294" i="47" s="1"/>
  <c r="H292" i="47"/>
  <c r="H294" i="47" s="1"/>
  <c r="G292" i="47"/>
  <c r="F292" i="47"/>
  <c r="E292" i="47"/>
  <c r="E294" i="47" s="1"/>
  <c r="D292" i="47"/>
  <c r="D294" i="47" s="1"/>
  <c r="K291" i="47"/>
  <c r="K290" i="47"/>
  <c r="K289" i="47"/>
  <c r="K288" i="47"/>
  <c r="E284" i="47"/>
  <c r="D284" i="47"/>
  <c r="F283" i="47"/>
  <c r="F282" i="47"/>
  <c r="I282" i="47" s="1"/>
  <c r="F281" i="47"/>
  <c r="F280" i="47"/>
  <c r="I280" i="47" s="1"/>
  <c r="F279" i="47"/>
  <c r="I279" i="47" s="1"/>
  <c r="F275" i="47"/>
  <c r="H275" i="47" s="1"/>
  <c r="F274" i="47"/>
  <c r="H274" i="47" s="1"/>
  <c r="F273" i="47"/>
  <c r="H273" i="47" s="1"/>
  <c r="F272" i="47"/>
  <c r="I272" i="47" s="1"/>
  <c r="F271" i="47"/>
  <c r="H271" i="47" s="1"/>
  <c r="F270" i="47"/>
  <c r="K260" i="47"/>
  <c r="J262" i="47" s="1"/>
  <c r="J259" i="47"/>
  <c r="J261" i="47" s="1"/>
  <c r="I259" i="47"/>
  <c r="I261" i="47" s="1"/>
  <c r="H259" i="47"/>
  <c r="H261" i="47" s="1"/>
  <c r="G259" i="47"/>
  <c r="G261" i="47" s="1"/>
  <c r="F259" i="47"/>
  <c r="F261" i="47" s="1"/>
  <c r="E259" i="47"/>
  <c r="E261" i="47" s="1"/>
  <c r="D259" i="47"/>
  <c r="K258" i="47"/>
  <c r="K257" i="47"/>
  <c r="K256" i="47"/>
  <c r="K255" i="47"/>
  <c r="E251" i="47"/>
  <c r="D251" i="47"/>
  <c r="F250" i="47"/>
  <c r="F249" i="47"/>
  <c r="I249" i="47" s="1"/>
  <c r="F248" i="47"/>
  <c r="F247" i="47"/>
  <c r="I247" i="47" s="1"/>
  <c r="F246" i="47"/>
  <c r="I246" i="47" s="1"/>
  <c r="F242" i="47"/>
  <c r="H242" i="47" s="1"/>
  <c r="F241" i="47"/>
  <c r="H241" i="47" s="1"/>
  <c r="F240" i="47"/>
  <c r="I240" i="47" s="1"/>
  <c r="F239" i="47"/>
  <c r="I239" i="47" s="1"/>
  <c r="F238" i="47"/>
  <c r="I238" i="47" s="1"/>
  <c r="F237" i="47"/>
  <c r="E361" i="47" l="1"/>
  <c r="I336" i="47"/>
  <c r="F361" i="47"/>
  <c r="I346" i="47"/>
  <c r="I350" i="47" s="1"/>
  <c r="F350" i="47"/>
  <c r="G349" i="47" s="1"/>
  <c r="H338" i="47"/>
  <c r="I339" i="47"/>
  <c r="H336" i="47"/>
  <c r="I337" i="47"/>
  <c r="F342" i="47"/>
  <c r="I340" i="47"/>
  <c r="J338" i="47" s="1"/>
  <c r="K360" i="47"/>
  <c r="G361" i="47"/>
  <c r="H361" i="47"/>
  <c r="K358" i="47"/>
  <c r="L355" i="47" s="1"/>
  <c r="I361" i="47"/>
  <c r="J361" i="47"/>
  <c r="F328" i="47"/>
  <c r="H328" i="47"/>
  <c r="E328" i="47"/>
  <c r="F317" i="47"/>
  <c r="G314" i="47" s="1"/>
  <c r="I306" i="47"/>
  <c r="H305" i="47"/>
  <c r="I303" i="47"/>
  <c r="I307" i="47" s="1"/>
  <c r="H303" i="47"/>
  <c r="H304" i="47"/>
  <c r="F309" i="47"/>
  <c r="K327" i="47"/>
  <c r="I317" i="47"/>
  <c r="G328" i="47"/>
  <c r="G315" i="47"/>
  <c r="K325" i="47"/>
  <c r="L322" i="47" s="1"/>
  <c r="I328" i="47"/>
  <c r="J328" i="47"/>
  <c r="F295" i="47"/>
  <c r="G295" i="47"/>
  <c r="I295" i="47"/>
  <c r="E295" i="47"/>
  <c r="H295" i="47"/>
  <c r="K292" i="47"/>
  <c r="L289" i="47" s="1"/>
  <c r="F284" i="47"/>
  <c r="G283" i="47" s="1"/>
  <c r="I273" i="47"/>
  <c r="I270" i="47"/>
  <c r="I274" i="47" s="1"/>
  <c r="J273" i="47" s="1"/>
  <c r="I271" i="47"/>
  <c r="F276" i="47"/>
  <c r="I284" i="47"/>
  <c r="G294" i="47"/>
  <c r="K294" i="47" s="1"/>
  <c r="H270" i="47"/>
  <c r="H272" i="47"/>
  <c r="J295" i="47"/>
  <c r="K259" i="47"/>
  <c r="L258" i="47" s="1"/>
  <c r="D261" i="47"/>
  <c r="K261" i="47" s="1"/>
  <c r="D262" i="47"/>
  <c r="F262" i="47"/>
  <c r="E262" i="47"/>
  <c r="G262" i="47"/>
  <c r="H262" i="47"/>
  <c r="F251" i="47"/>
  <c r="G249" i="47" s="1"/>
  <c r="H238" i="47"/>
  <c r="H239" i="47"/>
  <c r="I237" i="47"/>
  <c r="I241" i="47" s="1"/>
  <c r="H240" i="47"/>
  <c r="F243" i="47"/>
  <c r="H237" i="47"/>
  <c r="I251" i="47"/>
  <c r="I262" i="47"/>
  <c r="L357" i="47" l="1"/>
  <c r="G347" i="47"/>
  <c r="G346" i="47"/>
  <c r="G348" i="47"/>
  <c r="G345" i="47"/>
  <c r="H342" i="47"/>
  <c r="K361" i="47"/>
  <c r="L354" i="47"/>
  <c r="J337" i="47"/>
  <c r="J339" i="47"/>
  <c r="J336" i="47"/>
  <c r="J340" i="47" s="1"/>
  <c r="L362" i="47"/>
  <c r="G342" i="47"/>
  <c r="L356" i="47"/>
  <c r="L321" i="47"/>
  <c r="K328" i="47"/>
  <c r="G316" i="47"/>
  <c r="G313" i="47"/>
  <c r="G312" i="47"/>
  <c r="J305" i="47"/>
  <c r="J306" i="47"/>
  <c r="L323" i="47"/>
  <c r="J304" i="47"/>
  <c r="J303" i="47"/>
  <c r="H309" i="47"/>
  <c r="L324" i="47"/>
  <c r="L290" i="47"/>
  <c r="G279" i="47"/>
  <c r="G280" i="47"/>
  <c r="G281" i="47"/>
  <c r="G282" i="47"/>
  <c r="K295" i="47"/>
  <c r="L288" i="47"/>
  <c r="L291" i="47"/>
  <c r="J270" i="47"/>
  <c r="J272" i="47"/>
  <c r="H276" i="47"/>
  <c r="J271" i="47"/>
  <c r="L256" i="47"/>
  <c r="L255" i="47"/>
  <c r="L257" i="47"/>
  <c r="G247" i="47"/>
  <c r="G250" i="47"/>
  <c r="G248" i="47"/>
  <c r="G246" i="47"/>
  <c r="H243" i="47"/>
  <c r="L263" i="47" s="1"/>
  <c r="J238" i="47"/>
  <c r="J239" i="47"/>
  <c r="J240" i="47"/>
  <c r="K262" i="47"/>
  <c r="J237" i="47"/>
  <c r="L358" i="47" l="1"/>
  <c r="G350" i="47"/>
  <c r="L325" i="47"/>
  <c r="G317" i="47"/>
  <c r="J307" i="47"/>
  <c r="L329" i="47"/>
  <c r="G309" i="47"/>
  <c r="G284" i="47"/>
  <c r="L292" i="47"/>
  <c r="L296" i="47"/>
  <c r="G276" i="47"/>
  <c r="J274" i="47"/>
  <c r="L259" i="47"/>
  <c r="G251" i="47"/>
  <c r="J241" i="47"/>
  <c r="G243" i="47"/>
  <c r="K227" i="47" l="1"/>
  <c r="D229" i="47" s="1"/>
  <c r="J226" i="47"/>
  <c r="J228" i="47" s="1"/>
  <c r="I226" i="47"/>
  <c r="I228" i="47" s="1"/>
  <c r="H226" i="47"/>
  <c r="H228" i="47" s="1"/>
  <c r="G226" i="47"/>
  <c r="G228" i="47" s="1"/>
  <c r="F226" i="47"/>
  <c r="F228" i="47" s="1"/>
  <c r="E226" i="47"/>
  <c r="E228" i="47" s="1"/>
  <c r="D226" i="47"/>
  <c r="D228" i="47" s="1"/>
  <c r="K225" i="47"/>
  <c r="K224" i="47"/>
  <c r="K223" i="47"/>
  <c r="K222" i="47"/>
  <c r="E218" i="47"/>
  <c r="D218" i="47"/>
  <c r="F217" i="47"/>
  <c r="F216" i="47"/>
  <c r="I216" i="47" s="1"/>
  <c r="F215" i="47"/>
  <c r="F214" i="47"/>
  <c r="I214" i="47" s="1"/>
  <c r="F213" i="47"/>
  <c r="I213" i="47" s="1"/>
  <c r="F209" i="47"/>
  <c r="H209" i="47" s="1"/>
  <c r="F208" i="47"/>
  <c r="H208" i="47" s="1"/>
  <c r="F207" i="47"/>
  <c r="H207" i="47" s="1"/>
  <c r="F206" i="47"/>
  <c r="I206" i="47" s="1"/>
  <c r="F205" i="47"/>
  <c r="H205" i="47" s="1"/>
  <c r="F204" i="47"/>
  <c r="K194" i="47"/>
  <c r="J196" i="47" s="1"/>
  <c r="J193" i="47"/>
  <c r="J195" i="47" s="1"/>
  <c r="I193" i="47"/>
  <c r="I195" i="47" s="1"/>
  <c r="H193" i="47"/>
  <c r="H195" i="47" s="1"/>
  <c r="G193" i="47"/>
  <c r="G195" i="47" s="1"/>
  <c r="F193" i="47"/>
  <c r="F195" i="47" s="1"/>
  <c r="E193" i="47"/>
  <c r="E195" i="47" s="1"/>
  <c r="D193" i="47"/>
  <c r="K192" i="47"/>
  <c r="K191" i="47"/>
  <c r="K190" i="47"/>
  <c r="K189" i="47"/>
  <c r="E185" i="47"/>
  <c r="D185" i="47"/>
  <c r="F184" i="47"/>
  <c r="F183" i="47"/>
  <c r="I183" i="47" s="1"/>
  <c r="F182" i="47"/>
  <c r="F181" i="47"/>
  <c r="I181" i="47" s="1"/>
  <c r="F180" i="47"/>
  <c r="I180" i="47" s="1"/>
  <c r="F176" i="47"/>
  <c r="H176" i="47" s="1"/>
  <c r="F175" i="47"/>
  <c r="H175" i="47" s="1"/>
  <c r="F174" i="47"/>
  <c r="H174" i="47" s="1"/>
  <c r="F173" i="47"/>
  <c r="I173" i="47" s="1"/>
  <c r="F172" i="47"/>
  <c r="F171" i="47"/>
  <c r="H171" i="47" s="1"/>
  <c r="J162" i="47"/>
  <c r="K161" i="47"/>
  <c r="J163" i="47" s="1"/>
  <c r="J160" i="47"/>
  <c r="I160" i="47"/>
  <c r="I162" i="47" s="1"/>
  <c r="H160" i="47"/>
  <c r="H162" i="47" s="1"/>
  <c r="G160" i="47"/>
  <c r="G162" i="47" s="1"/>
  <c r="F160" i="47"/>
  <c r="E160" i="47"/>
  <c r="E162" i="47" s="1"/>
  <c r="D160" i="47"/>
  <c r="D162" i="47" s="1"/>
  <c r="K159" i="47"/>
  <c r="K158" i="47"/>
  <c r="K157" i="47"/>
  <c r="K156" i="47"/>
  <c r="E152" i="47"/>
  <c r="D152" i="47"/>
  <c r="F151" i="47"/>
  <c r="F150" i="47"/>
  <c r="I150" i="47" s="1"/>
  <c r="F149" i="47"/>
  <c r="F148" i="47"/>
  <c r="I148" i="47" s="1"/>
  <c r="F147" i="47"/>
  <c r="I147" i="47" s="1"/>
  <c r="F143" i="47"/>
  <c r="H143" i="47" s="1"/>
  <c r="F142" i="47"/>
  <c r="H142" i="47" s="1"/>
  <c r="F141" i="47"/>
  <c r="I141" i="47" s="1"/>
  <c r="F140" i="47"/>
  <c r="I140" i="47" s="1"/>
  <c r="F139" i="47"/>
  <c r="H139" i="47" s="1"/>
  <c r="F138" i="47"/>
  <c r="I218" i="47" l="1"/>
  <c r="F218" i="47"/>
  <c r="G217" i="47" s="1"/>
  <c r="E229" i="47"/>
  <c r="F229" i="47"/>
  <c r="K226" i="47"/>
  <c r="L225" i="47" s="1"/>
  <c r="G214" i="47"/>
  <c r="G215" i="47"/>
  <c r="I207" i="47"/>
  <c r="I205" i="47"/>
  <c r="I204" i="47"/>
  <c r="F210" i="47"/>
  <c r="K228" i="47"/>
  <c r="G229" i="47"/>
  <c r="H204" i="47"/>
  <c r="H206" i="47"/>
  <c r="H229" i="47"/>
  <c r="I229" i="47"/>
  <c r="J229" i="47"/>
  <c r="K193" i="47"/>
  <c r="L189" i="47" s="1"/>
  <c r="I185" i="47"/>
  <c r="D195" i="47"/>
  <c r="K195" i="47" s="1"/>
  <c r="F185" i="47"/>
  <c r="G184" i="47" s="1"/>
  <c r="F177" i="47"/>
  <c r="I174" i="47"/>
  <c r="F196" i="47"/>
  <c r="I172" i="47"/>
  <c r="H173" i="47"/>
  <c r="H196" i="47"/>
  <c r="H172" i="47"/>
  <c r="G196" i="47"/>
  <c r="I171" i="47"/>
  <c r="I196" i="47"/>
  <c r="D196" i="47"/>
  <c r="E196" i="47"/>
  <c r="F152" i="47"/>
  <c r="I139" i="47"/>
  <c r="D163" i="47"/>
  <c r="E163" i="47"/>
  <c r="F163" i="47"/>
  <c r="H163" i="47"/>
  <c r="K160" i="47"/>
  <c r="L156" i="47" s="1"/>
  <c r="I138" i="47"/>
  <c r="I142" i="47" s="1"/>
  <c r="J140" i="47" s="1"/>
  <c r="F144" i="47"/>
  <c r="H138" i="47"/>
  <c r="H141" i="47"/>
  <c r="H140" i="47"/>
  <c r="G151" i="47"/>
  <c r="G148" i="47"/>
  <c r="I152" i="47"/>
  <c r="G149" i="47"/>
  <c r="F162" i="47"/>
  <c r="K162" i="47" s="1"/>
  <c r="G163" i="47"/>
  <c r="I163" i="47"/>
  <c r="G147" i="47"/>
  <c r="G150" i="47"/>
  <c r="K128" i="47"/>
  <c r="D130" i="47" s="1"/>
  <c r="J127" i="47"/>
  <c r="J129" i="47" s="1"/>
  <c r="I127" i="47"/>
  <c r="I129" i="47" s="1"/>
  <c r="H127" i="47"/>
  <c r="H129" i="47" s="1"/>
  <c r="G127" i="47"/>
  <c r="G129" i="47" s="1"/>
  <c r="F127" i="47"/>
  <c r="F129" i="47" s="1"/>
  <c r="E127" i="47"/>
  <c r="D127" i="47"/>
  <c r="D129" i="47" s="1"/>
  <c r="K126" i="47"/>
  <c r="K125" i="47"/>
  <c r="K124" i="47"/>
  <c r="K123" i="47"/>
  <c r="E119" i="47"/>
  <c r="D119" i="47"/>
  <c r="F118" i="47"/>
  <c r="F117" i="47"/>
  <c r="I117" i="47" s="1"/>
  <c r="F116" i="47"/>
  <c r="F115" i="47"/>
  <c r="F114" i="47"/>
  <c r="I114" i="47" s="1"/>
  <c r="F110" i="47"/>
  <c r="H110" i="47" s="1"/>
  <c r="F109" i="47"/>
  <c r="H109" i="47" s="1"/>
  <c r="F108" i="47"/>
  <c r="H108" i="47" s="1"/>
  <c r="F107" i="47"/>
  <c r="H107" i="47" s="1"/>
  <c r="F106" i="47"/>
  <c r="H106" i="47" s="1"/>
  <c r="F105" i="47"/>
  <c r="H105" i="47" s="1"/>
  <c r="L98" i="47"/>
  <c r="G1059" i="55"/>
  <c r="K95" i="47"/>
  <c r="J97" i="47" s="1"/>
  <c r="J94" i="47"/>
  <c r="J96" i="47" s="1"/>
  <c r="I94" i="47"/>
  <c r="I96" i="47" s="1"/>
  <c r="H94" i="47"/>
  <c r="H96" i="47" s="1"/>
  <c r="G94" i="47"/>
  <c r="G96" i="47" s="1"/>
  <c r="F94" i="47"/>
  <c r="F96" i="47" s="1"/>
  <c r="E94" i="47"/>
  <c r="E96" i="47" s="1"/>
  <c r="D94" i="47"/>
  <c r="D96" i="47" s="1"/>
  <c r="K93" i="47"/>
  <c r="K92" i="47"/>
  <c r="K91" i="47"/>
  <c r="K90" i="47"/>
  <c r="E86" i="47"/>
  <c r="D86" i="47"/>
  <c r="F85" i="47"/>
  <c r="F84" i="47"/>
  <c r="I84" i="47" s="1"/>
  <c r="F83" i="47"/>
  <c r="F82" i="47"/>
  <c r="I82" i="47" s="1"/>
  <c r="F81" i="47"/>
  <c r="I81" i="47" s="1"/>
  <c r="F77" i="47"/>
  <c r="H77" i="47" s="1"/>
  <c r="F76" i="47"/>
  <c r="H76" i="47" s="1"/>
  <c r="F75" i="47"/>
  <c r="I75" i="47" s="1"/>
  <c r="F74" i="47"/>
  <c r="I74" i="47" s="1"/>
  <c r="H73" i="47"/>
  <c r="F73" i="47"/>
  <c r="I73" i="47" s="1"/>
  <c r="F72" i="47"/>
  <c r="K62" i="47"/>
  <c r="J64" i="47" s="1"/>
  <c r="J61" i="47"/>
  <c r="J63" i="47" s="1"/>
  <c r="I61" i="47"/>
  <c r="I63" i="47" s="1"/>
  <c r="H61" i="47"/>
  <c r="H63" i="47" s="1"/>
  <c r="G61" i="47"/>
  <c r="G63" i="47" s="1"/>
  <c r="F61" i="47"/>
  <c r="F63" i="47" s="1"/>
  <c r="E61" i="47"/>
  <c r="E63" i="47" s="1"/>
  <c r="D61" i="47"/>
  <c r="D63" i="47" s="1"/>
  <c r="K60" i="47"/>
  <c r="K59" i="47"/>
  <c r="K58" i="47"/>
  <c r="K57" i="47"/>
  <c r="E53" i="47"/>
  <c r="D53" i="47"/>
  <c r="F52" i="47"/>
  <c r="F51" i="47"/>
  <c r="I51" i="47" s="1"/>
  <c r="F50" i="47"/>
  <c r="F49" i="47"/>
  <c r="I49" i="47" s="1"/>
  <c r="F48" i="47"/>
  <c r="I48" i="47" s="1"/>
  <c r="F44" i="47"/>
  <c r="H44" i="47" s="1"/>
  <c r="F43" i="47"/>
  <c r="H43" i="47" s="1"/>
  <c r="F42" i="47"/>
  <c r="I42" i="47" s="1"/>
  <c r="H41" i="47"/>
  <c r="F41" i="47"/>
  <c r="I41" i="47" s="1"/>
  <c r="F40" i="47"/>
  <c r="F39" i="47"/>
  <c r="E30" i="47"/>
  <c r="K29" i="47"/>
  <c r="D31" i="47" s="1"/>
  <c r="J28" i="47"/>
  <c r="J30" i="47" s="1"/>
  <c r="I28" i="47"/>
  <c r="I30" i="47" s="1"/>
  <c r="H28" i="47"/>
  <c r="H30" i="47" s="1"/>
  <c r="G28" i="47"/>
  <c r="F28" i="47"/>
  <c r="F30" i="47" s="1"/>
  <c r="E28" i="47"/>
  <c r="D28" i="47"/>
  <c r="D30" i="47" s="1"/>
  <c r="K27" i="47"/>
  <c r="K26" i="47"/>
  <c r="K25" i="47"/>
  <c r="K24" i="47"/>
  <c r="E20" i="47"/>
  <c r="D20" i="47"/>
  <c r="F19" i="47"/>
  <c r="F18" i="47"/>
  <c r="I18" i="47" s="1"/>
  <c r="F17" i="47"/>
  <c r="F16" i="47"/>
  <c r="I16" i="47" s="1"/>
  <c r="F15" i="47"/>
  <c r="I15" i="47" s="1"/>
  <c r="F11" i="47"/>
  <c r="H11" i="47" s="1"/>
  <c r="F10" i="47"/>
  <c r="H10" i="47" s="1"/>
  <c r="F9" i="47"/>
  <c r="H9" i="47" s="1"/>
  <c r="F8" i="47"/>
  <c r="I8" i="47" s="1"/>
  <c r="F7" i="47"/>
  <c r="H7" i="47" s="1"/>
  <c r="F6" i="47"/>
  <c r="J1054" i="47"/>
  <c r="I1054" i="47"/>
  <c r="H1054" i="47"/>
  <c r="G1054" i="47"/>
  <c r="F1054" i="47"/>
  <c r="E1054" i="47"/>
  <c r="D1054" i="47"/>
  <c r="D1045" i="47"/>
  <c r="E1044" i="47"/>
  <c r="F1044" i="47" s="1"/>
  <c r="E1043" i="47"/>
  <c r="F1043" i="47" s="1"/>
  <c r="I1043" i="47" s="1"/>
  <c r="J1043" i="47" s="1"/>
  <c r="J1045" i="47" s="1"/>
  <c r="E1042" i="47"/>
  <c r="F1042" i="47" s="1"/>
  <c r="E1041" i="47"/>
  <c r="F1041" i="47" s="1"/>
  <c r="I1041" i="47" s="1"/>
  <c r="E1040" i="47"/>
  <c r="F1036" i="47"/>
  <c r="H1036" i="47" s="1"/>
  <c r="F1035" i="47"/>
  <c r="H1035" i="47" s="1"/>
  <c r="F1034" i="47"/>
  <c r="H1034" i="47" s="1"/>
  <c r="F1033" i="47"/>
  <c r="H1033" i="47" s="1"/>
  <c r="F1032" i="47"/>
  <c r="H1032" i="47" s="1"/>
  <c r="F1031" i="47"/>
  <c r="H1031" i="47" s="1"/>
  <c r="D1060" i="55"/>
  <c r="D1052" i="55"/>
  <c r="E1052" i="55"/>
  <c r="F1052" i="55"/>
  <c r="G1052" i="55"/>
  <c r="H1052" i="55"/>
  <c r="I1052" i="55"/>
  <c r="J1052" i="55"/>
  <c r="D1053" i="55"/>
  <c r="E1053" i="55"/>
  <c r="F1053" i="55"/>
  <c r="G1053" i="55"/>
  <c r="H1053" i="55"/>
  <c r="I1053" i="55"/>
  <c r="J1053" i="55"/>
  <c r="D1049" i="55"/>
  <c r="E1049" i="55"/>
  <c r="F1049" i="55"/>
  <c r="G1049" i="55"/>
  <c r="H1049" i="55"/>
  <c r="I1049" i="55"/>
  <c r="J1049" i="55"/>
  <c r="D1050" i="55"/>
  <c r="E1050" i="55"/>
  <c r="F1050" i="55"/>
  <c r="G1050" i="55"/>
  <c r="H1050" i="55"/>
  <c r="I1050" i="55"/>
  <c r="J1050" i="55"/>
  <c r="D1051" i="55"/>
  <c r="E1051" i="55"/>
  <c r="F1051" i="55"/>
  <c r="G1051" i="55"/>
  <c r="H1051" i="55"/>
  <c r="I1051" i="55"/>
  <c r="J1051" i="55"/>
  <c r="E1048" i="55"/>
  <c r="F1048" i="55"/>
  <c r="G1048" i="55"/>
  <c r="H1048" i="55"/>
  <c r="I1048" i="55"/>
  <c r="J1048" i="55"/>
  <c r="D1048" i="55"/>
  <c r="E1040" i="55"/>
  <c r="F1040" i="55" s="1"/>
  <c r="I1040" i="55" s="1"/>
  <c r="E1041" i="55"/>
  <c r="E1042" i="55"/>
  <c r="E1043" i="55"/>
  <c r="E1039" i="55"/>
  <c r="F18" i="55"/>
  <c r="I18" i="55" s="1"/>
  <c r="F17" i="55"/>
  <c r="I17" i="55" s="1"/>
  <c r="F51" i="55"/>
  <c r="I51" i="55" s="1"/>
  <c r="F50" i="55"/>
  <c r="I50" i="55" s="1"/>
  <c r="F84" i="55"/>
  <c r="I84" i="55" s="1"/>
  <c r="F83" i="55"/>
  <c r="I83" i="55" s="1"/>
  <c r="F117" i="55"/>
  <c r="I117" i="55" s="1"/>
  <c r="F116" i="55"/>
  <c r="I116" i="55" s="1"/>
  <c r="F150" i="55"/>
  <c r="I150" i="55" s="1"/>
  <c r="F149" i="55"/>
  <c r="I149" i="55" s="1"/>
  <c r="F183" i="55"/>
  <c r="I183" i="55" s="1"/>
  <c r="F182" i="55"/>
  <c r="I182" i="55" s="1"/>
  <c r="I216" i="55"/>
  <c r="G216" i="55"/>
  <c r="F216" i="55"/>
  <c r="F215" i="55"/>
  <c r="I215" i="55" s="1"/>
  <c r="G249" i="55"/>
  <c r="F249" i="55"/>
  <c r="I249" i="55" s="1"/>
  <c r="F248" i="55"/>
  <c r="I248" i="55" s="1"/>
  <c r="F282" i="55"/>
  <c r="I282" i="55" s="1"/>
  <c r="I281" i="55"/>
  <c r="F281" i="55"/>
  <c r="G315" i="55"/>
  <c r="F315" i="55"/>
  <c r="I315" i="55" s="1"/>
  <c r="F314" i="55"/>
  <c r="I314" i="55" s="1"/>
  <c r="F348" i="55"/>
  <c r="I348" i="55" s="1"/>
  <c r="F347" i="55"/>
  <c r="I347" i="55" s="1"/>
  <c r="F381" i="55"/>
  <c r="I381" i="55" s="1"/>
  <c r="I380" i="55"/>
  <c r="F380" i="55"/>
  <c r="F414" i="55"/>
  <c r="G414" i="55" s="1"/>
  <c r="F413" i="55"/>
  <c r="I413" i="55" s="1"/>
  <c r="F447" i="55"/>
  <c r="I447" i="55" s="1"/>
  <c r="F446" i="55"/>
  <c r="I446" i="55" s="1"/>
  <c r="F480" i="55"/>
  <c r="I480" i="55" s="1"/>
  <c r="F479" i="55"/>
  <c r="I479" i="55" s="1"/>
  <c r="F514" i="55"/>
  <c r="I514" i="55" s="1"/>
  <c r="F513" i="55"/>
  <c r="I513" i="55" s="1"/>
  <c r="I547" i="55"/>
  <c r="F547" i="55"/>
  <c r="G547" i="55" s="1"/>
  <c r="F546" i="55"/>
  <c r="I546" i="55" s="1"/>
  <c r="I580" i="55"/>
  <c r="F580" i="55"/>
  <c r="G580" i="55" s="1"/>
  <c r="F579" i="55"/>
  <c r="I579" i="55" s="1"/>
  <c r="G613" i="55"/>
  <c r="F613" i="55"/>
  <c r="I613" i="55" s="1"/>
  <c r="F612" i="55"/>
  <c r="I612" i="55" s="1"/>
  <c r="G646" i="55"/>
  <c r="F646" i="55"/>
  <c r="I646" i="55" s="1"/>
  <c r="F645" i="55"/>
  <c r="I645" i="55" s="1"/>
  <c r="F679" i="55"/>
  <c r="I679" i="55" s="1"/>
  <c r="F678" i="55"/>
  <c r="I678" i="55" s="1"/>
  <c r="F712" i="55"/>
  <c r="I712" i="55" s="1"/>
  <c r="F711" i="55"/>
  <c r="I711" i="55" s="1"/>
  <c r="F745" i="55"/>
  <c r="I745" i="55" s="1"/>
  <c r="F744" i="55"/>
  <c r="I744" i="55" s="1"/>
  <c r="I778" i="55"/>
  <c r="F778" i="55"/>
  <c r="F777" i="55"/>
  <c r="I777" i="55" s="1"/>
  <c r="I811" i="55"/>
  <c r="I810" i="55"/>
  <c r="F811" i="55"/>
  <c r="F810" i="55"/>
  <c r="F809" i="55"/>
  <c r="F776" i="55"/>
  <c r="D1044" i="55"/>
  <c r="F1043" i="55"/>
  <c r="F1042" i="55"/>
  <c r="F1041" i="55"/>
  <c r="K986" i="55"/>
  <c r="D988" i="55" s="1"/>
  <c r="J985" i="55"/>
  <c r="J987" i="55" s="1"/>
  <c r="I985" i="55"/>
  <c r="I987" i="55" s="1"/>
  <c r="H985" i="55"/>
  <c r="H987" i="55" s="1"/>
  <c r="G985" i="55"/>
  <c r="G987" i="55" s="1"/>
  <c r="F985" i="55"/>
  <c r="F987" i="55" s="1"/>
  <c r="E985" i="55"/>
  <c r="E987" i="55" s="1"/>
  <c r="D985" i="55"/>
  <c r="D987" i="55" s="1"/>
  <c r="K984" i="55"/>
  <c r="K983" i="55"/>
  <c r="K982" i="55"/>
  <c r="K981" i="55"/>
  <c r="E977" i="55"/>
  <c r="D977" i="55"/>
  <c r="F976" i="55"/>
  <c r="F975" i="55"/>
  <c r="F974" i="55"/>
  <c r="F973" i="55"/>
  <c r="I973" i="55" s="1"/>
  <c r="F972" i="55"/>
  <c r="F968" i="55"/>
  <c r="H968" i="55" s="1"/>
  <c r="F967" i="55"/>
  <c r="H967" i="55" s="1"/>
  <c r="F966" i="55"/>
  <c r="H966" i="55" s="1"/>
  <c r="F965" i="55"/>
  <c r="I965" i="55" s="1"/>
  <c r="F964" i="55"/>
  <c r="H964" i="55" s="1"/>
  <c r="F963" i="55"/>
  <c r="K953" i="55"/>
  <c r="D955" i="55" s="1"/>
  <c r="J952" i="55"/>
  <c r="J954" i="55" s="1"/>
  <c r="I952" i="55"/>
  <c r="I954" i="55" s="1"/>
  <c r="H952" i="55"/>
  <c r="H954" i="55" s="1"/>
  <c r="G952" i="55"/>
  <c r="G954" i="55" s="1"/>
  <c r="F952" i="55"/>
  <c r="F954" i="55" s="1"/>
  <c r="E952" i="55"/>
  <c r="E954" i="55" s="1"/>
  <c r="D952" i="55"/>
  <c r="D954" i="55" s="1"/>
  <c r="K951" i="55"/>
  <c r="K950" i="55"/>
  <c r="K949" i="55"/>
  <c r="K948" i="55"/>
  <c r="E944" i="55"/>
  <c r="D944" i="55"/>
  <c r="F943" i="55"/>
  <c r="F942" i="55"/>
  <c r="F941" i="55"/>
  <c r="F940" i="55"/>
  <c r="I940" i="55" s="1"/>
  <c r="F939" i="55"/>
  <c r="I939" i="55" s="1"/>
  <c r="F935" i="55"/>
  <c r="H935" i="55" s="1"/>
  <c r="F934" i="55"/>
  <c r="H934" i="55" s="1"/>
  <c r="F933" i="55"/>
  <c r="H933" i="55" s="1"/>
  <c r="F932" i="55"/>
  <c r="I932" i="55" s="1"/>
  <c r="F931" i="55"/>
  <c r="H931" i="55" s="1"/>
  <c r="F930" i="55"/>
  <c r="G216" i="47" l="1"/>
  <c r="G213" i="47"/>
  <c r="G218" i="47"/>
  <c r="I208" i="47"/>
  <c r="J205" i="47" s="1"/>
  <c r="L222" i="47"/>
  <c r="K229" i="47"/>
  <c r="L223" i="47"/>
  <c r="L224" i="47"/>
  <c r="H210" i="47"/>
  <c r="L192" i="47"/>
  <c r="L191" i="47"/>
  <c r="L190" i="47"/>
  <c r="G182" i="47"/>
  <c r="G180" i="47"/>
  <c r="G183" i="47"/>
  <c r="G181" i="47"/>
  <c r="H177" i="47"/>
  <c r="L197" i="47" s="1"/>
  <c r="I175" i="47"/>
  <c r="J173" i="47" s="1"/>
  <c r="K196" i="47"/>
  <c r="K163" i="47"/>
  <c r="J138" i="47"/>
  <c r="L159" i="47"/>
  <c r="L158" i="47"/>
  <c r="L157" i="47"/>
  <c r="J139" i="47"/>
  <c r="J141" i="47"/>
  <c r="H144" i="47"/>
  <c r="G152" i="47"/>
  <c r="F119" i="47"/>
  <c r="G115" i="47" s="1"/>
  <c r="K127" i="47"/>
  <c r="L126" i="47" s="1"/>
  <c r="H111" i="47"/>
  <c r="L131" i="47" s="1"/>
  <c r="I107" i="47"/>
  <c r="F111" i="47"/>
  <c r="I115" i="47"/>
  <c r="I119" i="47" s="1"/>
  <c r="E130" i="47"/>
  <c r="F130" i="47"/>
  <c r="I106" i="47"/>
  <c r="I108" i="47"/>
  <c r="E129" i="47"/>
  <c r="K129" i="47" s="1"/>
  <c r="G130" i="47"/>
  <c r="I105" i="47"/>
  <c r="I130" i="47"/>
  <c r="H130" i="47"/>
  <c r="J130" i="47"/>
  <c r="E97" i="47"/>
  <c r="G97" i="47"/>
  <c r="I72" i="47"/>
  <c r="D97" i="47"/>
  <c r="K94" i="47"/>
  <c r="L93" i="47" s="1"/>
  <c r="I86" i="47"/>
  <c r="F86" i="47"/>
  <c r="G83" i="47" s="1"/>
  <c r="H75" i="47"/>
  <c r="F78" i="47"/>
  <c r="I76" i="47"/>
  <c r="J74" i="47" s="1"/>
  <c r="K96" i="47"/>
  <c r="F97" i="47"/>
  <c r="H72" i="47"/>
  <c r="H74" i="47"/>
  <c r="H97" i="47"/>
  <c r="I97" i="47"/>
  <c r="L65" i="47"/>
  <c r="D64" i="47"/>
  <c r="E64" i="47"/>
  <c r="F64" i="47"/>
  <c r="H64" i="47"/>
  <c r="F53" i="47"/>
  <c r="G50" i="47" s="1"/>
  <c r="I53" i="47"/>
  <c r="F45" i="47"/>
  <c r="I40" i="47"/>
  <c r="H40" i="47"/>
  <c r="I39" i="47"/>
  <c r="H42" i="47"/>
  <c r="H39" i="47"/>
  <c r="G52" i="47"/>
  <c r="K63" i="47"/>
  <c r="G64" i="47"/>
  <c r="K61" i="47"/>
  <c r="L58" i="47" s="1"/>
  <c r="I64" i="47"/>
  <c r="I1032" i="47"/>
  <c r="E31" i="47"/>
  <c r="G31" i="47"/>
  <c r="F31" i="47"/>
  <c r="H31" i="47"/>
  <c r="I31" i="47"/>
  <c r="K28" i="47"/>
  <c r="L25" i="47" s="1"/>
  <c r="F20" i="47"/>
  <c r="G17" i="47" s="1"/>
  <c r="I6" i="47"/>
  <c r="I9" i="47"/>
  <c r="F12" i="47"/>
  <c r="I7" i="47"/>
  <c r="I20" i="47"/>
  <c r="H8" i="47"/>
  <c r="J31" i="47"/>
  <c r="G30" i="47"/>
  <c r="K30" i="47" s="1"/>
  <c r="H6" i="47"/>
  <c r="I1034" i="47"/>
  <c r="F1037" i="47"/>
  <c r="H1037" i="47"/>
  <c r="G1037" i="47" s="1"/>
  <c r="I1058" i="47" s="1"/>
  <c r="I1033" i="47"/>
  <c r="G1053" i="47"/>
  <c r="F1053" i="47"/>
  <c r="F1055" i="47" s="1"/>
  <c r="H1053" i="47"/>
  <c r="I1053" i="47"/>
  <c r="I1055" i="47" s="1"/>
  <c r="J1053" i="47"/>
  <c r="E1045" i="47"/>
  <c r="F1045" i="47" s="1"/>
  <c r="F1040" i="47"/>
  <c r="D1053" i="47"/>
  <c r="D1055" i="47" s="1"/>
  <c r="E1053" i="47"/>
  <c r="I1031" i="47"/>
  <c r="K1054" i="47"/>
  <c r="E1056" i="47" s="1"/>
  <c r="E1044" i="55"/>
  <c r="F1044" i="55" s="1"/>
  <c r="G1041" i="55" s="1"/>
  <c r="F1039" i="55"/>
  <c r="I1039" i="55" s="1"/>
  <c r="G18" i="55"/>
  <c r="G51" i="55"/>
  <c r="G84" i="55"/>
  <c r="G117" i="55"/>
  <c r="G150" i="55"/>
  <c r="G183" i="55"/>
  <c r="G282" i="55"/>
  <c r="G348" i="55"/>
  <c r="G381" i="55"/>
  <c r="I414" i="55"/>
  <c r="G447" i="55"/>
  <c r="G480" i="55"/>
  <c r="G514" i="55"/>
  <c r="G679" i="55"/>
  <c r="G712" i="55"/>
  <c r="G745" i="55"/>
  <c r="I1042" i="55"/>
  <c r="E988" i="55"/>
  <c r="F988" i="55"/>
  <c r="J988" i="55"/>
  <c r="I975" i="55"/>
  <c r="F977" i="55"/>
  <c r="G974" i="55" s="1"/>
  <c r="I972" i="55"/>
  <c r="F969" i="55"/>
  <c r="H963" i="55"/>
  <c r="I964" i="55"/>
  <c r="H965" i="55"/>
  <c r="I963" i="55"/>
  <c r="I966" i="55"/>
  <c r="K987" i="55"/>
  <c r="G988" i="55"/>
  <c r="H988" i="55"/>
  <c r="K985" i="55"/>
  <c r="L982" i="55" s="1"/>
  <c r="I988" i="55"/>
  <c r="E955" i="55"/>
  <c r="F944" i="55"/>
  <c r="G941" i="55" s="1"/>
  <c r="F955" i="55"/>
  <c r="G955" i="55"/>
  <c r="I942" i="55"/>
  <c r="I944" i="55" s="1"/>
  <c r="F936" i="55"/>
  <c r="I930" i="55"/>
  <c r="I931" i="55"/>
  <c r="I933" i="55"/>
  <c r="K954" i="55"/>
  <c r="H932" i="55"/>
  <c r="H955" i="55"/>
  <c r="H930" i="55"/>
  <c r="H936" i="55" s="1"/>
  <c r="K952" i="55"/>
  <c r="L949" i="55" s="1"/>
  <c r="I955" i="55"/>
  <c r="J955" i="55"/>
  <c r="L226" i="47" l="1"/>
  <c r="J207" i="47"/>
  <c r="J206" i="47"/>
  <c r="J204" i="47"/>
  <c r="L230" i="47"/>
  <c r="G210" i="47"/>
  <c r="L193" i="47"/>
  <c r="G185" i="47"/>
  <c r="J174" i="47"/>
  <c r="G177" i="47"/>
  <c r="J172" i="47"/>
  <c r="J171" i="47"/>
  <c r="L160" i="47"/>
  <c r="J142" i="47"/>
  <c r="L164" i="47"/>
  <c r="G144" i="47"/>
  <c r="L124" i="47"/>
  <c r="L123" i="47"/>
  <c r="L125" i="47"/>
  <c r="G118" i="47"/>
  <c r="G116" i="47"/>
  <c r="G117" i="47"/>
  <c r="G114" i="47"/>
  <c r="K130" i="47"/>
  <c r="G111" i="47"/>
  <c r="I109" i="47"/>
  <c r="J107" i="47" s="1"/>
  <c r="L92" i="47"/>
  <c r="L91" i="47"/>
  <c r="L90" i="47"/>
  <c r="G85" i="47"/>
  <c r="G82" i="47"/>
  <c r="G84" i="47"/>
  <c r="K97" i="47"/>
  <c r="G81" i="47"/>
  <c r="H78" i="47"/>
  <c r="J75" i="47"/>
  <c r="J73" i="47"/>
  <c r="J72" i="47"/>
  <c r="I43" i="47"/>
  <c r="J40" i="47" s="1"/>
  <c r="H45" i="47"/>
  <c r="G45" i="47" s="1"/>
  <c r="L57" i="47"/>
  <c r="L59" i="47"/>
  <c r="K64" i="47"/>
  <c r="G49" i="47"/>
  <c r="G48" i="47"/>
  <c r="G51" i="47"/>
  <c r="J42" i="47"/>
  <c r="J41" i="47"/>
  <c r="L60" i="47"/>
  <c r="J39" i="47"/>
  <c r="G15" i="47"/>
  <c r="G18" i="47"/>
  <c r="I10" i="47"/>
  <c r="J7" i="47" s="1"/>
  <c r="L26" i="47"/>
  <c r="K31" i="47"/>
  <c r="L24" i="47"/>
  <c r="L27" i="47"/>
  <c r="G16" i="47"/>
  <c r="G20" i="47" s="1"/>
  <c r="G19" i="47"/>
  <c r="H12" i="47"/>
  <c r="G1058" i="47"/>
  <c r="G1059" i="47" s="1"/>
  <c r="E1058" i="47"/>
  <c r="E1059" i="47" s="1"/>
  <c r="H1058" i="47"/>
  <c r="H1059" i="47" s="1"/>
  <c r="F1058" i="47"/>
  <c r="F1059" i="47" s="1"/>
  <c r="F1060" i="47" s="1"/>
  <c r="F1061" i="47" s="1"/>
  <c r="E1055" i="47"/>
  <c r="G1041" i="47"/>
  <c r="G1043" i="47"/>
  <c r="G1044" i="47"/>
  <c r="I1040" i="47"/>
  <c r="I1045" i="47" s="1"/>
  <c r="G1040" i="47"/>
  <c r="G1042" i="47"/>
  <c r="J1058" i="47"/>
  <c r="J1059" i="47" s="1"/>
  <c r="J1055" i="47"/>
  <c r="I1059" i="47"/>
  <c r="I1060" i="47" s="1"/>
  <c r="I1061" i="47" s="1"/>
  <c r="J1056" i="47"/>
  <c r="F1056" i="47"/>
  <c r="I1056" i="47"/>
  <c r="L1057" i="47"/>
  <c r="H1055" i="47"/>
  <c r="G1055" i="47"/>
  <c r="I1035" i="47"/>
  <c r="K1053" i="47"/>
  <c r="L1052" i="47" s="1"/>
  <c r="D1058" i="47"/>
  <c r="D1056" i="47"/>
  <c r="H1056" i="47"/>
  <c r="G1056" i="47"/>
  <c r="G1040" i="55"/>
  <c r="G1043" i="55"/>
  <c r="G1042" i="55"/>
  <c r="G1039" i="55"/>
  <c r="I1044" i="55"/>
  <c r="K988" i="55"/>
  <c r="L981" i="55"/>
  <c r="I977" i="55"/>
  <c r="G973" i="55"/>
  <c r="G976" i="55"/>
  <c r="G972" i="55"/>
  <c r="G975" i="55"/>
  <c r="I967" i="55"/>
  <c r="J965" i="55" s="1"/>
  <c r="H969" i="55"/>
  <c r="L983" i="55"/>
  <c r="L984" i="55"/>
  <c r="L948" i="55"/>
  <c r="G940" i="55"/>
  <c r="G939" i="55"/>
  <c r="G942" i="55"/>
  <c r="G943" i="55"/>
  <c r="I934" i="55"/>
  <c r="J933" i="55" s="1"/>
  <c r="K955" i="55"/>
  <c r="L951" i="55"/>
  <c r="L950" i="55"/>
  <c r="L956" i="55"/>
  <c r="G936" i="55"/>
  <c r="J208" i="47" l="1"/>
  <c r="J175" i="47"/>
  <c r="L127" i="47"/>
  <c r="G119" i="47"/>
  <c r="J106" i="47"/>
  <c r="J108" i="47"/>
  <c r="J105" i="47"/>
  <c r="L94" i="47"/>
  <c r="G86" i="47"/>
  <c r="J76" i="47"/>
  <c r="G78" i="47"/>
  <c r="G53" i="47"/>
  <c r="J43" i="47"/>
  <c r="L61" i="47"/>
  <c r="J6" i="47"/>
  <c r="J9" i="47"/>
  <c r="J8" i="47"/>
  <c r="L28" i="47"/>
  <c r="L1049" i="47"/>
  <c r="L1051" i="47"/>
  <c r="L32" i="47"/>
  <c r="G12" i="47"/>
  <c r="E1060" i="47"/>
  <c r="K1055" i="47"/>
  <c r="G1045" i="47"/>
  <c r="G1060" i="47"/>
  <c r="G1061" i="47" s="1"/>
  <c r="K1056" i="47"/>
  <c r="J1033" i="47"/>
  <c r="J1034" i="47"/>
  <c r="J1032" i="47"/>
  <c r="D1059" i="47"/>
  <c r="K1058" i="47"/>
  <c r="D1062" i="47" s="1"/>
  <c r="L1050" i="47"/>
  <c r="J1060" i="47"/>
  <c r="J1061" i="47" s="1"/>
  <c r="J1031" i="47"/>
  <c r="H1060" i="47"/>
  <c r="H1061" i="47" s="1"/>
  <c r="G1044" i="55"/>
  <c r="G977" i="55"/>
  <c r="J964" i="55"/>
  <c r="J963" i="55"/>
  <c r="J966" i="55"/>
  <c r="L985" i="55"/>
  <c r="L989" i="55"/>
  <c r="G969" i="55"/>
  <c r="L952" i="55"/>
  <c r="G944" i="55"/>
  <c r="J931" i="55"/>
  <c r="J932" i="55"/>
  <c r="J930" i="55"/>
  <c r="J109" i="47" l="1"/>
  <c r="J10" i="47"/>
  <c r="L1053" i="47"/>
  <c r="J1035" i="47"/>
  <c r="E1062" i="47"/>
  <c r="F1062" i="47"/>
  <c r="J1062" i="47"/>
  <c r="I1062" i="47"/>
  <c r="G1062" i="47"/>
  <c r="H1062" i="47"/>
  <c r="K1059" i="47"/>
  <c r="D1060" i="47"/>
  <c r="J967" i="55"/>
  <c r="J934" i="55"/>
  <c r="K920" i="55"/>
  <c r="D922" i="55" s="1"/>
  <c r="J919" i="55"/>
  <c r="J921" i="55" s="1"/>
  <c r="I919" i="55"/>
  <c r="I921" i="55" s="1"/>
  <c r="H919" i="55"/>
  <c r="H921" i="55" s="1"/>
  <c r="G919" i="55"/>
  <c r="G921" i="55" s="1"/>
  <c r="F919" i="55"/>
  <c r="F921" i="55" s="1"/>
  <c r="E919" i="55"/>
  <c r="E921" i="55" s="1"/>
  <c r="D919" i="55"/>
  <c r="K918" i="55"/>
  <c r="K917" i="55"/>
  <c r="K916" i="55"/>
  <c r="K915" i="55"/>
  <c r="E911" i="55"/>
  <c r="D911" i="55"/>
  <c r="F910" i="55"/>
  <c r="F909" i="55"/>
  <c r="I909" i="55" s="1"/>
  <c r="F908" i="55"/>
  <c r="F907" i="55"/>
  <c r="I907" i="55" s="1"/>
  <c r="F906" i="55"/>
  <c r="I906" i="55" s="1"/>
  <c r="F902" i="55"/>
  <c r="H902" i="55" s="1"/>
  <c r="F901" i="55"/>
  <c r="H901" i="55" s="1"/>
  <c r="F900" i="55"/>
  <c r="I900" i="55" s="1"/>
  <c r="F899" i="55"/>
  <c r="I899" i="55" s="1"/>
  <c r="F898" i="55"/>
  <c r="I898" i="55" s="1"/>
  <c r="F897" i="55"/>
  <c r="K887" i="55"/>
  <c r="D889" i="55" s="1"/>
  <c r="J886" i="55"/>
  <c r="J888" i="55" s="1"/>
  <c r="I886" i="55"/>
  <c r="I888" i="55" s="1"/>
  <c r="H886" i="55"/>
  <c r="H888" i="55" s="1"/>
  <c r="G886" i="55"/>
  <c r="G888" i="55" s="1"/>
  <c r="F886" i="55"/>
  <c r="F888" i="55" s="1"/>
  <c r="E886" i="55"/>
  <c r="E888" i="55" s="1"/>
  <c r="D886" i="55"/>
  <c r="D888" i="55" s="1"/>
  <c r="K885" i="55"/>
  <c r="K884" i="55"/>
  <c r="K883" i="55"/>
  <c r="K882" i="55"/>
  <c r="E878" i="55"/>
  <c r="D878" i="55"/>
  <c r="F877" i="55"/>
  <c r="F876" i="55"/>
  <c r="I876" i="55" s="1"/>
  <c r="F875" i="55"/>
  <c r="F874" i="55"/>
  <c r="I874" i="55" s="1"/>
  <c r="F873" i="55"/>
  <c r="I873" i="55" s="1"/>
  <c r="F869" i="55"/>
  <c r="H869" i="55" s="1"/>
  <c r="F868" i="55"/>
  <c r="H868" i="55" s="1"/>
  <c r="F867" i="55"/>
  <c r="I867" i="55" s="1"/>
  <c r="F866" i="55"/>
  <c r="I866" i="55" s="1"/>
  <c r="F865" i="55"/>
  <c r="I865" i="55" s="1"/>
  <c r="F864" i="55"/>
  <c r="F843" i="55"/>
  <c r="I843" i="55" s="1"/>
  <c r="F842" i="55"/>
  <c r="K854" i="55"/>
  <c r="I856" i="55" s="1"/>
  <c r="J853" i="55"/>
  <c r="J855" i="55" s="1"/>
  <c r="I853" i="55"/>
  <c r="I855" i="55" s="1"/>
  <c r="H853" i="55"/>
  <c r="H855" i="55" s="1"/>
  <c r="G853" i="55"/>
  <c r="G855" i="55" s="1"/>
  <c r="F853" i="55"/>
  <c r="F855" i="55" s="1"/>
  <c r="E853" i="55"/>
  <c r="E855" i="55" s="1"/>
  <c r="D853" i="55"/>
  <c r="K852" i="55"/>
  <c r="K851" i="55"/>
  <c r="K850" i="55"/>
  <c r="K849" i="55"/>
  <c r="E845" i="55"/>
  <c r="D845" i="55"/>
  <c r="F844" i="55"/>
  <c r="I844" i="55" s="1"/>
  <c r="F841" i="55"/>
  <c r="I841" i="55" s="1"/>
  <c r="F840" i="55"/>
  <c r="I840" i="55" s="1"/>
  <c r="F836" i="55"/>
  <c r="H836" i="55" s="1"/>
  <c r="F835" i="55"/>
  <c r="H835" i="55" s="1"/>
  <c r="F834" i="55"/>
  <c r="I834" i="55" s="1"/>
  <c r="F833" i="55"/>
  <c r="I833" i="55" s="1"/>
  <c r="F832" i="55"/>
  <c r="I832" i="55" s="1"/>
  <c r="F831" i="55"/>
  <c r="D820" i="55"/>
  <c r="D822" i="55" s="1"/>
  <c r="K821" i="55"/>
  <c r="D823" i="55" s="1"/>
  <c r="J820" i="55"/>
  <c r="J822" i="55" s="1"/>
  <c r="I820" i="55"/>
  <c r="I822" i="55" s="1"/>
  <c r="H820" i="55"/>
  <c r="H822" i="55" s="1"/>
  <c r="G820" i="55"/>
  <c r="F820" i="55"/>
  <c r="F822" i="55" s="1"/>
  <c r="E820" i="55"/>
  <c r="E822" i="55" s="1"/>
  <c r="K819" i="55"/>
  <c r="K818" i="55"/>
  <c r="K817" i="55"/>
  <c r="K816" i="55"/>
  <c r="E812" i="55"/>
  <c r="D812" i="55"/>
  <c r="F808" i="55"/>
  <c r="I808" i="55" s="1"/>
  <c r="F807" i="55"/>
  <c r="I807" i="55" s="1"/>
  <c r="F803" i="55"/>
  <c r="H803" i="55" s="1"/>
  <c r="F802" i="55"/>
  <c r="H802" i="55" s="1"/>
  <c r="F801" i="55"/>
  <c r="I801" i="55" s="1"/>
  <c r="F800" i="55"/>
  <c r="H800" i="55" s="1"/>
  <c r="F799" i="55"/>
  <c r="F798" i="55"/>
  <c r="H798" i="55" s="1"/>
  <c r="K788" i="55"/>
  <c r="J790" i="55" s="1"/>
  <c r="J787" i="55"/>
  <c r="J789" i="55" s="1"/>
  <c r="I787" i="55"/>
  <c r="I789" i="55" s="1"/>
  <c r="H787" i="55"/>
  <c r="H789" i="55" s="1"/>
  <c r="G787" i="55"/>
  <c r="G789" i="55" s="1"/>
  <c r="F787" i="55"/>
  <c r="E787" i="55"/>
  <c r="E789" i="55" s="1"/>
  <c r="D787" i="55"/>
  <c r="D789" i="55" s="1"/>
  <c r="K786" i="55"/>
  <c r="K785" i="55"/>
  <c r="K784" i="55"/>
  <c r="K783" i="55"/>
  <c r="E779" i="55"/>
  <c r="D779" i="55"/>
  <c r="F775" i="55"/>
  <c r="I775" i="55" s="1"/>
  <c r="F774" i="55"/>
  <c r="I774" i="55" s="1"/>
  <c r="F770" i="55"/>
  <c r="H770" i="55" s="1"/>
  <c r="F769" i="55"/>
  <c r="H769" i="55" s="1"/>
  <c r="F768" i="55"/>
  <c r="H768" i="55" s="1"/>
  <c r="F767" i="55"/>
  <c r="I767" i="55" s="1"/>
  <c r="F766" i="55"/>
  <c r="I766" i="55" s="1"/>
  <c r="F765" i="55"/>
  <c r="K755" i="55"/>
  <c r="D757" i="55" s="1"/>
  <c r="J754" i="55"/>
  <c r="J756" i="55" s="1"/>
  <c r="I754" i="55"/>
  <c r="I756" i="55" s="1"/>
  <c r="H754" i="55"/>
  <c r="H756" i="55" s="1"/>
  <c r="G754" i="55"/>
  <c r="F754" i="55"/>
  <c r="F756" i="55" s="1"/>
  <c r="E754" i="55"/>
  <c r="E756" i="55" s="1"/>
  <c r="D754" i="55"/>
  <c r="D756" i="55" s="1"/>
  <c r="K753" i="55"/>
  <c r="K752" i="55"/>
  <c r="K751" i="55"/>
  <c r="K750" i="55"/>
  <c r="E746" i="55"/>
  <c r="D746" i="55"/>
  <c r="F743" i="55"/>
  <c r="F742" i="55"/>
  <c r="I742" i="55" s="1"/>
  <c r="F741" i="55"/>
  <c r="I741" i="55" s="1"/>
  <c r="F737" i="55"/>
  <c r="H737" i="55" s="1"/>
  <c r="F736" i="55"/>
  <c r="H736" i="55" s="1"/>
  <c r="F735" i="55"/>
  <c r="H735" i="55" s="1"/>
  <c r="F734" i="55"/>
  <c r="I734" i="55" s="1"/>
  <c r="F733" i="55"/>
  <c r="I733" i="55" s="1"/>
  <c r="F732" i="55"/>
  <c r="H732" i="55" s="1"/>
  <c r="E721" i="55"/>
  <c r="K722" i="55"/>
  <c r="J724" i="55" s="1"/>
  <c r="J721" i="55"/>
  <c r="J723" i="55" s="1"/>
  <c r="I721" i="55"/>
  <c r="I723" i="55" s="1"/>
  <c r="H721" i="55"/>
  <c r="H723" i="55" s="1"/>
  <c r="G721" i="55"/>
  <c r="G723" i="55" s="1"/>
  <c r="F721" i="55"/>
  <c r="F723" i="55" s="1"/>
  <c r="D721" i="55"/>
  <c r="D723" i="55" s="1"/>
  <c r="K720" i="55"/>
  <c r="K719" i="55"/>
  <c r="K718" i="55"/>
  <c r="K717" i="55"/>
  <c r="E713" i="55"/>
  <c r="D713" i="55"/>
  <c r="F710" i="55"/>
  <c r="F709" i="55"/>
  <c r="I709" i="55" s="1"/>
  <c r="F708" i="55"/>
  <c r="I708" i="55" s="1"/>
  <c r="F704" i="55"/>
  <c r="H704" i="55" s="1"/>
  <c r="F703" i="55"/>
  <c r="H703" i="55" s="1"/>
  <c r="F702" i="55"/>
  <c r="I702" i="55" s="1"/>
  <c r="F701" i="55"/>
  <c r="I701" i="55" s="1"/>
  <c r="F700" i="55"/>
  <c r="I700" i="55" s="1"/>
  <c r="F699" i="55"/>
  <c r="K1060" i="47" l="1"/>
  <c r="K1061" i="47"/>
  <c r="K1062" i="47"/>
  <c r="I746" i="55"/>
  <c r="I897" i="55"/>
  <c r="I901" i="55" s="1"/>
  <c r="J900" i="55" s="1"/>
  <c r="F911" i="55"/>
  <c r="G909" i="55" s="1"/>
  <c r="I911" i="55"/>
  <c r="G922" i="55"/>
  <c r="K919" i="55"/>
  <c r="L915" i="55" s="1"/>
  <c r="D921" i="55"/>
  <c r="K921" i="55" s="1"/>
  <c r="G908" i="55"/>
  <c r="H898" i="55"/>
  <c r="H900" i="55"/>
  <c r="G907" i="55"/>
  <c r="E922" i="55"/>
  <c r="F903" i="55"/>
  <c r="F922" i="55"/>
  <c r="H897" i="55"/>
  <c r="H899" i="55"/>
  <c r="I922" i="55"/>
  <c r="H922" i="55"/>
  <c r="G906" i="55"/>
  <c r="J922" i="55"/>
  <c r="I878" i="55"/>
  <c r="F878" i="55"/>
  <c r="G876" i="55" s="1"/>
  <c r="F870" i="55"/>
  <c r="H867" i="55"/>
  <c r="H865" i="55"/>
  <c r="I864" i="55"/>
  <c r="I868" i="55" s="1"/>
  <c r="J867" i="55" s="1"/>
  <c r="E889" i="55"/>
  <c r="F889" i="55"/>
  <c r="G889" i="55"/>
  <c r="H889" i="55"/>
  <c r="K888" i="55"/>
  <c r="H864" i="55"/>
  <c r="H866" i="55"/>
  <c r="K886" i="55"/>
  <c r="L883" i="55" s="1"/>
  <c r="I889" i="55"/>
  <c r="J889" i="55"/>
  <c r="F746" i="55"/>
  <c r="G741" i="55" s="1"/>
  <c r="G746" i="55" s="1"/>
  <c r="H766" i="55"/>
  <c r="I812" i="55"/>
  <c r="J856" i="55"/>
  <c r="F845" i="55"/>
  <c r="D856" i="55"/>
  <c r="E856" i="55"/>
  <c r="G856" i="55"/>
  <c r="K853" i="55"/>
  <c r="L851" i="55" s="1"/>
  <c r="D855" i="55"/>
  <c r="K855" i="55" s="1"/>
  <c r="I845" i="55"/>
  <c r="H834" i="55"/>
  <c r="F837" i="55"/>
  <c r="H832" i="55"/>
  <c r="H831" i="55"/>
  <c r="H833" i="55"/>
  <c r="I831" i="55"/>
  <c r="F856" i="55"/>
  <c r="H856" i="55"/>
  <c r="F812" i="55"/>
  <c r="H823" i="55"/>
  <c r="I823" i="55"/>
  <c r="E823" i="55"/>
  <c r="K820" i="55"/>
  <c r="L817" i="55" s="1"/>
  <c r="F804" i="55"/>
  <c r="I800" i="55"/>
  <c r="I798" i="55"/>
  <c r="F823" i="55"/>
  <c r="G822" i="55"/>
  <c r="K822" i="55" s="1"/>
  <c r="G823" i="55"/>
  <c r="J823" i="55"/>
  <c r="H799" i="55"/>
  <c r="H801" i="55"/>
  <c r="I799" i="55"/>
  <c r="F779" i="55"/>
  <c r="I779" i="55"/>
  <c r="D790" i="55"/>
  <c r="E790" i="55"/>
  <c r="K787" i="55"/>
  <c r="L785" i="55" s="1"/>
  <c r="I768" i="55"/>
  <c r="F771" i="55"/>
  <c r="H765" i="55"/>
  <c r="H767" i="55"/>
  <c r="I765" i="55"/>
  <c r="F789" i="55"/>
  <c r="K789" i="55" s="1"/>
  <c r="F790" i="55"/>
  <c r="G790" i="55"/>
  <c r="H790" i="55"/>
  <c r="I790" i="55"/>
  <c r="E757" i="55"/>
  <c r="F757" i="55"/>
  <c r="H757" i="55"/>
  <c r="G757" i="55"/>
  <c r="I757" i="55"/>
  <c r="K754" i="55"/>
  <c r="L751" i="55" s="1"/>
  <c r="I732" i="55"/>
  <c r="H734" i="55"/>
  <c r="F738" i="55"/>
  <c r="G756" i="55"/>
  <c r="K756" i="55" s="1"/>
  <c r="H733" i="55"/>
  <c r="I735" i="55"/>
  <c r="J757" i="55"/>
  <c r="F713" i="55"/>
  <c r="G710" i="55" s="1"/>
  <c r="D724" i="55"/>
  <c r="E724" i="55"/>
  <c r="F724" i="55"/>
  <c r="K721" i="55"/>
  <c r="L720" i="55" s="1"/>
  <c r="E723" i="55"/>
  <c r="K723" i="55" s="1"/>
  <c r="I713" i="55"/>
  <c r="I699" i="55"/>
  <c r="I703" i="55" s="1"/>
  <c r="J699" i="55" s="1"/>
  <c r="G724" i="55"/>
  <c r="H724" i="55"/>
  <c r="H701" i="55"/>
  <c r="I724" i="55"/>
  <c r="H700" i="55"/>
  <c r="H702" i="55"/>
  <c r="F705" i="55"/>
  <c r="H699" i="55"/>
  <c r="K689" i="55"/>
  <c r="J691" i="55" s="1"/>
  <c r="J688" i="55"/>
  <c r="J690" i="55" s="1"/>
  <c r="I688" i="55"/>
  <c r="I690" i="55" s="1"/>
  <c r="H688" i="55"/>
  <c r="H690" i="55" s="1"/>
  <c r="G688" i="55"/>
  <c r="G690" i="55" s="1"/>
  <c r="F688" i="55"/>
  <c r="E688" i="55"/>
  <c r="E690" i="55" s="1"/>
  <c r="D688" i="55"/>
  <c r="D690" i="55" s="1"/>
  <c r="K687" i="55"/>
  <c r="K686" i="55"/>
  <c r="K685" i="55"/>
  <c r="K684" i="55"/>
  <c r="E680" i="55"/>
  <c r="D680" i="55"/>
  <c r="F677" i="55"/>
  <c r="F676" i="55"/>
  <c r="F675" i="55"/>
  <c r="F671" i="55"/>
  <c r="H671" i="55" s="1"/>
  <c r="F670" i="55"/>
  <c r="H670" i="55" s="1"/>
  <c r="F669" i="55"/>
  <c r="I669" i="55" s="1"/>
  <c r="F668" i="55"/>
  <c r="I668" i="55" s="1"/>
  <c r="F667" i="55"/>
  <c r="I667" i="55" s="1"/>
  <c r="F666" i="55"/>
  <c r="E1027" i="39"/>
  <c r="G774" i="55" l="1"/>
  <c r="G776" i="55"/>
  <c r="G778" i="55"/>
  <c r="G808" i="55"/>
  <c r="G809" i="55"/>
  <c r="G743" i="55"/>
  <c r="G910" i="55"/>
  <c r="G911" i="55" s="1"/>
  <c r="G742" i="55"/>
  <c r="H903" i="55"/>
  <c r="L923" i="55" s="1"/>
  <c r="L918" i="55"/>
  <c r="L916" i="55"/>
  <c r="L917" i="55"/>
  <c r="K922" i="55"/>
  <c r="J899" i="55"/>
  <c r="J898" i="55"/>
  <c r="J897" i="55"/>
  <c r="L882" i="55"/>
  <c r="G877" i="55"/>
  <c r="G874" i="55"/>
  <c r="G875" i="55"/>
  <c r="G873" i="55"/>
  <c r="J866" i="55"/>
  <c r="K889" i="55"/>
  <c r="H870" i="55"/>
  <c r="J865" i="55"/>
  <c r="J864" i="55"/>
  <c r="L885" i="55"/>
  <c r="L884" i="55"/>
  <c r="I736" i="55"/>
  <c r="J733" i="55" s="1"/>
  <c r="H804" i="55"/>
  <c r="L824" i="55" s="1"/>
  <c r="G841" i="55"/>
  <c r="G843" i="55"/>
  <c r="G842" i="55"/>
  <c r="G844" i="55"/>
  <c r="F680" i="55"/>
  <c r="G675" i="55" s="1"/>
  <c r="H738" i="55"/>
  <c r="L758" i="55" s="1"/>
  <c r="L850" i="55"/>
  <c r="L849" i="55"/>
  <c r="G840" i="55"/>
  <c r="K856" i="55"/>
  <c r="L852" i="55"/>
  <c r="I835" i="55"/>
  <c r="H837" i="55"/>
  <c r="G807" i="55"/>
  <c r="G811" i="55"/>
  <c r="K823" i="55"/>
  <c r="L818" i="55"/>
  <c r="L819" i="55"/>
  <c r="L816" i="55"/>
  <c r="I802" i="55"/>
  <c r="L784" i="55"/>
  <c r="G775" i="55"/>
  <c r="K790" i="55"/>
  <c r="L783" i="55"/>
  <c r="L786" i="55"/>
  <c r="I769" i="55"/>
  <c r="J765" i="55" s="1"/>
  <c r="H771" i="55"/>
  <c r="L750" i="55"/>
  <c r="K757" i="55"/>
  <c r="L752" i="55"/>
  <c r="L753" i="55"/>
  <c r="L718" i="55"/>
  <c r="L717" i="55"/>
  <c r="K724" i="55"/>
  <c r="G708" i="55"/>
  <c r="G709" i="55"/>
  <c r="J702" i="55"/>
  <c r="J700" i="55"/>
  <c r="L719" i="55"/>
  <c r="H705" i="55"/>
  <c r="J701" i="55"/>
  <c r="F691" i="55"/>
  <c r="G691" i="55"/>
  <c r="I691" i="55"/>
  <c r="D691" i="55"/>
  <c r="E691" i="55"/>
  <c r="H691" i="55"/>
  <c r="K688" i="55"/>
  <c r="L687" i="55" s="1"/>
  <c r="F672" i="55"/>
  <c r="I666" i="55"/>
  <c r="I675" i="55"/>
  <c r="H666" i="55"/>
  <c r="H667" i="55"/>
  <c r="I676" i="55"/>
  <c r="H668" i="55"/>
  <c r="F690" i="55"/>
  <c r="K690" i="55" s="1"/>
  <c r="H669" i="55"/>
  <c r="K656" i="55"/>
  <c r="I658" i="55" s="1"/>
  <c r="J655" i="55"/>
  <c r="J657" i="55" s="1"/>
  <c r="I655" i="55"/>
  <c r="I657" i="55" s="1"/>
  <c r="H655" i="55"/>
  <c r="H657" i="55" s="1"/>
  <c r="G655" i="55"/>
  <c r="G657" i="55" s="1"/>
  <c r="F655" i="55"/>
  <c r="F657" i="55" s="1"/>
  <c r="E655" i="55"/>
  <c r="E657" i="55" s="1"/>
  <c r="D655" i="55"/>
  <c r="K654" i="55"/>
  <c r="K653" i="55"/>
  <c r="K652" i="55"/>
  <c r="K651" i="55"/>
  <c r="E647" i="55"/>
  <c r="D647" i="55"/>
  <c r="F644" i="55"/>
  <c r="F643" i="55"/>
  <c r="I643" i="55" s="1"/>
  <c r="F642" i="55"/>
  <c r="F638" i="55"/>
  <c r="H638" i="55" s="1"/>
  <c r="F637" i="55"/>
  <c r="H637" i="55" s="1"/>
  <c r="F636" i="55"/>
  <c r="H636" i="55" s="1"/>
  <c r="F635" i="55"/>
  <c r="H635" i="55" s="1"/>
  <c r="F634" i="55"/>
  <c r="H634" i="55" s="1"/>
  <c r="F633" i="55"/>
  <c r="G903" i="55" l="1"/>
  <c r="J901" i="55"/>
  <c r="L919" i="55"/>
  <c r="L886" i="55"/>
  <c r="G878" i="55"/>
  <c r="J868" i="55"/>
  <c r="L890" i="55"/>
  <c r="G870" i="55"/>
  <c r="G804" i="55"/>
  <c r="J732" i="55"/>
  <c r="J734" i="55"/>
  <c r="J735" i="55"/>
  <c r="G738" i="55"/>
  <c r="G845" i="55"/>
  <c r="G677" i="55"/>
  <c r="G676" i="55"/>
  <c r="G713" i="55"/>
  <c r="G779" i="55"/>
  <c r="L853" i="55"/>
  <c r="L857" i="55"/>
  <c r="G837" i="55"/>
  <c r="J832" i="55"/>
  <c r="J834" i="55"/>
  <c r="J833" i="55"/>
  <c r="J831" i="55"/>
  <c r="G812" i="55"/>
  <c r="L820" i="55"/>
  <c r="J800" i="55"/>
  <c r="J801" i="55"/>
  <c r="J799" i="55"/>
  <c r="J798" i="55"/>
  <c r="L787" i="55"/>
  <c r="L791" i="55"/>
  <c r="G771" i="55"/>
  <c r="J768" i="55"/>
  <c r="J766" i="55"/>
  <c r="J767" i="55"/>
  <c r="L754" i="55"/>
  <c r="L721" i="55"/>
  <c r="J703" i="55"/>
  <c r="L725" i="55"/>
  <c r="G705" i="55"/>
  <c r="K691" i="55"/>
  <c r="L686" i="55"/>
  <c r="L685" i="55"/>
  <c r="L684" i="55"/>
  <c r="H672" i="55"/>
  <c r="I680" i="55"/>
  <c r="I670" i="55"/>
  <c r="F647" i="55"/>
  <c r="G644" i="55" s="1"/>
  <c r="J658" i="55"/>
  <c r="K655" i="55"/>
  <c r="L651" i="55" s="1"/>
  <c r="I636" i="55"/>
  <c r="F639" i="55"/>
  <c r="I634" i="55"/>
  <c r="I633" i="55"/>
  <c r="E658" i="55"/>
  <c r="D657" i="55"/>
  <c r="K657" i="55" s="1"/>
  <c r="H633" i="55"/>
  <c r="H639" i="55" s="1"/>
  <c r="I635" i="55"/>
  <c r="F658" i="55"/>
  <c r="I642" i="55"/>
  <c r="I647" i="55" s="1"/>
  <c r="G658" i="55"/>
  <c r="H658" i="55"/>
  <c r="D658" i="55"/>
  <c r="K623" i="55"/>
  <c r="J625" i="55" s="1"/>
  <c r="J622" i="55"/>
  <c r="I622" i="55"/>
  <c r="I624" i="55" s="1"/>
  <c r="H622" i="55"/>
  <c r="H624" i="55" s="1"/>
  <c r="G622" i="55"/>
  <c r="G624" i="55" s="1"/>
  <c r="F622" i="55"/>
  <c r="F624" i="55" s="1"/>
  <c r="E622" i="55"/>
  <c r="E624" i="55" s="1"/>
  <c r="D622" i="55"/>
  <c r="K621" i="55"/>
  <c r="K620" i="55"/>
  <c r="K619" i="55"/>
  <c r="K618" i="55"/>
  <c r="E614" i="55"/>
  <c r="D614" i="55"/>
  <c r="F611" i="55"/>
  <c r="F610" i="55"/>
  <c r="I610" i="55" s="1"/>
  <c r="F609" i="55"/>
  <c r="I609" i="55" s="1"/>
  <c r="F605" i="55"/>
  <c r="H605" i="55" s="1"/>
  <c r="F604" i="55"/>
  <c r="H604" i="55" s="1"/>
  <c r="F603" i="55"/>
  <c r="H603" i="55" s="1"/>
  <c r="F602" i="55"/>
  <c r="I602" i="55" s="1"/>
  <c r="F601" i="55"/>
  <c r="I601" i="55" s="1"/>
  <c r="F600" i="55"/>
  <c r="K590" i="55"/>
  <c r="J592" i="55" s="1"/>
  <c r="J589" i="55"/>
  <c r="J591" i="55" s="1"/>
  <c r="I589" i="55"/>
  <c r="I591" i="55" s="1"/>
  <c r="H589" i="55"/>
  <c r="H591" i="55" s="1"/>
  <c r="G589" i="55"/>
  <c r="F589" i="55"/>
  <c r="E589" i="55"/>
  <c r="E591" i="55" s="1"/>
  <c r="D589" i="55"/>
  <c r="D591" i="55" s="1"/>
  <c r="K588" i="55"/>
  <c r="K587" i="55"/>
  <c r="K586" i="55"/>
  <c r="K585" i="55"/>
  <c r="E581" i="55"/>
  <c r="D581" i="55"/>
  <c r="F578" i="55"/>
  <c r="F577" i="55"/>
  <c r="I577" i="55" s="1"/>
  <c r="F576" i="55"/>
  <c r="I576" i="55" s="1"/>
  <c r="F572" i="55"/>
  <c r="H572" i="55" s="1"/>
  <c r="F571" i="55"/>
  <c r="H571" i="55" s="1"/>
  <c r="F570" i="55"/>
  <c r="I570" i="55" s="1"/>
  <c r="F569" i="55"/>
  <c r="I569" i="55" s="1"/>
  <c r="F568" i="55"/>
  <c r="I568" i="55" s="1"/>
  <c r="F567" i="55"/>
  <c r="F1035" i="55"/>
  <c r="F1034" i="55"/>
  <c r="H1034" i="55" s="1"/>
  <c r="F1033" i="55"/>
  <c r="I1033" i="55" s="1"/>
  <c r="F1032" i="55"/>
  <c r="H1032" i="55" s="1"/>
  <c r="F1031" i="55"/>
  <c r="F1030" i="55"/>
  <c r="H1030" i="55" s="1"/>
  <c r="K557" i="55"/>
  <c r="J559" i="55" s="1"/>
  <c r="J556" i="55"/>
  <c r="J558" i="55" s="1"/>
  <c r="I556" i="55"/>
  <c r="I558" i="55" s="1"/>
  <c r="H556" i="55"/>
  <c r="H558" i="55" s="1"/>
  <c r="G556" i="55"/>
  <c r="G558" i="55" s="1"/>
  <c r="F556" i="55"/>
  <c r="E556" i="55"/>
  <c r="E558" i="55" s="1"/>
  <c r="D556" i="55"/>
  <c r="D558" i="55" s="1"/>
  <c r="K555" i="55"/>
  <c r="K554" i="55"/>
  <c r="K553" i="55"/>
  <c r="K552" i="55"/>
  <c r="E548" i="55"/>
  <c r="D548" i="55"/>
  <c r="F545" i="55"/>
  <c r="F544" i="55"/>
  <c r="I544" i="55" s="1"/>
  <c r="F543" i="55"/>
  <c r="I543" i="55" s="1"/>
  <c r="F539" i="55"/>
  <c r="H539" i="55" s="1"/>
  <c r="F538" i="55"/>
  <c r="H538" i="55" s="1"/>
  <c r="F537" i="55"/>
  <c r="I537" i="55" s="1"/>
  <c r="F536" i="55"/>
  <c r="I536" i="55" s="1"/>
  <c r="F535" i="55"/>
  <c r="I535" i="55" s="1"/>
  <c r="F534" i="55"/>
  <c r="K524" i="55"/>
  <c r="F526" i="55" s="1"/>
  <c r="J523" i="55"/>
  <c r="J525" i="55" s="1"/>
  <c r="I523" i="55"/>
  <c r="I525" i="55" s="1"/>
  <c r="H523" i="55"/>
  <c r="H525" i="55" s="1"/>
  <c r="G523" i="55"/>
  <c r="G525" i="55" s="1"/>
  <c r="F523" i="55"/>
  <c r="F525" i="55" s="1"/>
  <c r="E523" i="55"/>
  <c r="E525" i="55" s="1"/>
  <c r="D523" i="55"/>
  <c r="D525" i="55" s="1"/>
  <c r="K522" i="55"/>
  <c r="K521" i="55"/>
  <c r="K520" i="55"/>
  <c r="K519" i="55"/>
  <c r="E515" i="55"/>
  <c r="D515" i="55"/>
  <c r="F512" i="55"/>
  <c r="F511" i="55"/>
  <c r="F510" i="55"/>
  <c r="F506" i="55"/>
  <c r="H506" i="55" s="1"/>
  <c r="F505" i="55"/>
  <c r="H505" i="55" s="1"/>
  <c r="F504" i="55"/>
  <c r="I504" i="55" s="1"/>
  <c r="F503" i="55"/>
  <c r="I503" i="55" s="1"/>
  <c r="F502" i="55"/>
  <c r="F501" i="55"/>
  <c r="K490" i="55"/>
  <c r="F492" i="55" s="1"/>
  <c r="J489" i="55"/>
  <c r="J491" i="55" s="1"/>
  <c r="I489" i="55"/>
  <c r="I491" i="55" s="1"/>
  <c r="H489" i="55"/>
  <c r="H491" i="55" s="1"/>
  <c r="G489" i="55"/>
  <c r="F489" i="55"/>
  <c r="F491" i="55" s="1"/>
  <c r="E489" i="55"/>
  <c r="E491" i="55" s="1"/>
  <c r="D489" i="55"/>
  <c r="D491" i="55" s="1"/>
  <c r="K488" i="55"/>
  <c r="K487" i="55"/>
  <c r="K486" i="55"/>
  <c r="K485" i="55"/>
  <c r="E481" i="55"/>
  <c r="D481" i="55"/>
  <c r="F478" i="55"/>
  <c r="F477" i="55"/>
  <c r="I477" i="55" s="1"/>
  <c r="F476" i="55"/>
  <c r="I476" i="55" s="1"/>
  <c r="F472" i="55"/>
  <c r="H472" i="55" s="1"/>
  <c r="F471" i="55"/>
  <c r="H471" i="55" s="1"/>
  <c r="F470" i="55"/>
  <c r="I470" i="55" s="1"/>
  <c r="F469" i="55"/>
  <c r="I469" i="55" s="1"/>
  <c r="F468" i="55"/>
  <c r="I468" i="55" s="1"/>
  <c r="F467" i="55"/>
  <c r="K457" i="55"/>
  <c r="I459" i="55" s="1"/>
  <c r="J456" i="55"/>
  <c r="J458" i="55" s="1"/>
  <c r="I456" i="55"/>
  <c r="I458" i="55" s="1"/>
  <c r="H456" i="55"/>
  <c r="H458" i="55" s="1"/>
  <c r="G456" i="55"/>
  <c r="G458" i="55" s="1"/>
  <c r="F456" i="55"/>
  <c r="F458" i="55" s="1"/>
  <c r="E456" i="55"/>
  <c r="E458" i="55" s="1"/>
  <c r="D456" i="55"/>
  <c r="K455" i="55"/>
  <c r="K454" i="55"/>
  <c r="K453" i="55"/>
  <c r="K452" i="55"/>
  <c r="E448" i="55"/>
  <c r="D448" i="55"/>
  <c r="F445" i="55"/>
  <c r="F444" i="55"/>
  <c r="I444" i="55" s="1"/>
  <c r="F443" i="55"/>
  <c r="I443" i="55" s="1"/>
  <c r="F439" i="55"/>
  <c r="H439" i="55" s="1"/>
  <c r="F438" i="55"/>
  <c r="H438" i="55" s="1"/>
  <c r="F437" i="55"/>
  <c r="I437" i="55" s="1"/>
  <c r="F436" i="55"/>
  <c r="I436" i="55" s="1"/>
  <c r="F435" i="55"/>
  <c r="I435" i="55" s="1"/>
  <c r="F434" i="55"/>
  <c r="K424" i="55"/>
  <c r="J423" i="55"/>
  <c r="J425" i="55" s="1"/>
  <c r="I423" i="55"/>
  <c r="I425" i="55" s="1"/>
  <c r="H423" i="55"/>
  <c r="H425" i="55" s="1"/>
  <c r="G423" i="55"/>
  <c r="G425" i="55" s="1"/>
  <c r="F423" i="55"/>
  <c r="F425" i="55" s="1"/>
  <c r="E423" i="55"/>
  <c r="E425" i="55" s="1"/>
  <c r="D423" i="55"/>
  <c r="K422" i="55"/>
  <c r="K421" i="55"/>
  <c r="K420" i="55"/>
  <c r="K419" i="55"/>
  <c r="E415" i="55"/>
  <c r="D415" i="55"/>
  <c r="F412" i="55"/>
  <c r="F411" i="55"/>
  <c r="F410" i="55"/>
  <c r="I410" i="55" s="1"/>
  <c r="F406" i="55"/>
  <c r="H406" i="55" s="1"/>
  <c r="F405" i="55"/>
  <c r="H405" i="55" s="1"/>
  <c r="F404" i="55"/>
  <c r="H404" i="55" s="1"/>
  <c r="F403" i="55"/>
  <c r="I403" i="55" s="1"/>
  <c r="F402" i="55"/>
  <c r="H402" i="55" s="1"/>
  <c r="F401" i="55"/>
  <c r="K391" i="55"/>
  <c r="J393" i="55" s="1"/>
  <c r="J390" i="55"/>
  <c r="J392" i="55" s="1"/>
  <c r="I390" i="55"/>
  <c r="I392" i="55" s="1"/>
  <c r="H390" i="55"/>
  <c r="H392" i="55" s="1"/>
  <c r="G390" i="55"/>
  <c r="G392" i="55" s="1"/>
  <c r="F390" i="55"/>
  <c r="F392" i="55" s="1"/>
  <c r="E390" i="55"/>
  <c r="E392" i="55" s="1"/>
  <c r="D390" i="55"/>
  <c r="K389" i="55"/>
  <c r="K388" i="55"/>
  <c r="K387" i="55"/>
  <c r="K386" i="55"/>
  <c r="E382" i="55"/>
  <c r="D382" i="55"/>
  <c r="F379" i="55"/>
  <c r="F378" i="55"/>
  <c r="I378" i="55" s="1"/>
  <c r="F377" i="55"/>
  <c r="I377" i="55" s="1"/>
  <c r="F373" i="55"/>
  <c r="H373" i="55" s="1"/>
  <c r="F372" i="55"/>
  <c r="H372" i="55" s="1"/>
  <c r="F371" i="55"/>
  <c r="I371" i="55" s="1"/>
  <c r="F370" i="55"/>
  <c r="F369" i="55"/>
  <c r="I369" i="55" s="1"/>
  <c r="F368" i="55"/>
  <c r="K358" i="55"/>
  <c r="J360" i="55" s="1"/>
  <c r="J357" i="55"/>
  <c r="J359" i="55" s="1"/>
  <c r="I357" i="55"/>
  <c r="I359" i="55" s="1"/>
  <c r="H357" i="55"/>
  <c r="H359" i="55" s="1"/>
  <c r="G357" i="55"/>
  <c r="G359" i="55" s="1"/>
  <c r="F357" i="55"/>
  <c r="E357" i="55"/>
  <c r="E359" i="55" s="1"/>
  <c r="D357" i="55"/>
  <c r="D359" i="55" s="1"/>
  <c r="K356" i="55"/>
  <c r="K355" i="55"/>
  <c r="K354" i="55"/>
  <c r="K353" i="55"/>
  <c r="E349" i="55"/>
  <c r="D349" i="55"/>
  <c r="F346" i="55"/>
  <c r="F345" i="55"/>
  <c r="I345" i="55" s="1"/>
  <c r="F344" i="55"/>
  <c r="F340" i="55"/>
  <c r="H340" i="55" s="1"/>
  <c r="F339" i="55"/>
  <c r="H339" i="55" s="1"/>
  <c r="F338" i="55"/>
  <c r="I338" i="55" s="1"/>
  <c r="F337" i="55"/>
  <c r="H337" i="55" s="1"/>
  <c r="F336" i="55"/>
  <c r="I336" i="55" s="1"/>
  <c r="F335" i="55"/>
  <c r="K325" i="55"/>
  <c r="E327" i="55" s="1"/>
  <c r="J324" i="55"/>
  <c r="J326" i="55" s="1"/>
  <c r="I324" i="55"/>
  <c r="I326" i="55" s="1"/>
  <c r="H324" i="55"/>
  <c r="H326" i="55" s="1"/>
  <c r="G324" i="55"/>
  <c r="G326" i="55" s="1"/>
  <c r="F324" i="55"/>
  <c r="F326" i="55" s="1"/>
  <c r="E324" i="55"/>
  <c r="E326" i="55" s="1"/>
  <c r="D324" i="55"/>
  <c r="D326" i="55" s="1"/>
  <c r="K323" i="55"/>
  <c r="K322" i="55"/>
  <c r="K321" i="55"/>
  <c r="K320" i="55"/>
  <c r="E316" i="55"/>
  <c r="D316" i="55"/>
  <c r="F313" i="55"/>
  <c r="F312" i="55"/>
  <c r="I312" i="55" s="1"/>
  <c r="F311" i="55"/>
  <c r="I311" i="55" s="1"/>
  <c r="F307" i="55"/>
  <c r="H307" i="55" s="1"/>
  <c r="F306" i="55"/>
  <c r="H306" i="55" s="1"/>
  <c r="F305" i="55"/>
  <c r="H305" i="55" s="1"/>
  <c r="F304" i="55"/>
  <c r="H304" i="55" s="1"/>
  <c r="F303" i="55"/>
  <c r="H303" i="55" s="1"/>
  <c r="F302" i="55"/>
  <c r="H302" i="55" s="1"/>
  <c r="K292" i="55"/>
  <c r="F294" i="55" s="1"/>
  <c r="J291" i="55"/>
  <c r="J293" i="55" s="1"/>
  <c r="I291" i="55"/>
  <c r="I293" i="55" s="1"/>
  <c r="H291" i="55"/>
  <c r="H293" i="55" s="1"/>
  <c r="G291" i="55"/>
  <c r="G293" i="55" s="1"/>
  <c r="F291" i="55"/>
  <c r="F293" i="55" s="1"/>
  <c r="E291" i="55"/>
  <c r="E293" i="55" s="1"/>
  <c r="D291" i="55"/>
  <c r="D293" i="55" s="1"/>
  <c r="K290" i="55"/>
  <c r="K289" i="55"/>
  <c r="K288" i="55"/>
  <c r="K287" i="55"/>
  <c r="E283" i="55"/>
  <c r="D283" i="55"/>
  <c r="F280" i="55"/>
  <c r="F279" i="55"/>
  <c r="I279" i="55" s="1"/>
  <c r="F278" i="55"/>
  <c r="I278" i="55" s="1"/>
  <c r="F274" i="55"/>
  <c r="H274" i="55" s="1"/>
  <c r="F273" i="55"/>
  <c r="H273" i="55" s="1"/>
  <c r="F272" i="55"/>
  <c r="I272" i="55" s="1"/>
  <c r="F271" i="55"/>
  <c r="I271" i="55" s="1"/>
  <c r="F270" i="55"/>
  <c r="I270" i="55" s="1"/>
  <c r="F269" i="55"/>
  <c r="K259" i="55"/>
  <c r="G261" i="55" s="1"/>
  <c r="J258" i="55"/>
  <c r="I258" i="55"/>
  <c r="I260" i="55" s="1"/>
  <c r="H258" i="55"/>
  <c r="H260" i="55" s="1"/>
  <c r="G258" i="55"/>
  <c r="G260" i="55" s="1"/>
  <c r="F258" i="55"/>
  <c r="F260" i="55" s="1"/>
  <c r="E258" i="55"/>
  <c r="E260" i="55" s="1"/>
  <c r="D258" i="55"/>
  <c r="D260" i="55" s="1"/>
  <c r="K257" i="55"/>
  <c r="K256" i="55"/>
  <c r="K255" i="55"/>
  <c r="K254" i="55"/>
  <c r="E250" i="55"/>
  <c r="D250" i="55"/>
  <c r="F247" i="55"/>
  <c r="F246" i="55"/>
  <c r="F245" i="55"/>
  <c r="I245" i="55" s="1"/>
  <c r="F241" i="55"/>
  <c r="H241" i="55" s="1"/>
  <c r="F240" i="55"/>
  <c r="H240" i="55" s="1"/>
  <c r="F239" i="55"/>
  <c r="F238" i="55"/>
  <c r="I238" i="55" s="1"/>
  <c r="F237" i="55"/>
  <c r="F236" i="55"/>
  <c r="K226" i="55"/>
  <c r="H228" i="55" s="1"/>
  <c r="J225" i="55"/>
  <c r="J227" i="55" s="1"/>
  <c r="I225" i="55"/>
  <c r="I227" i="55" s="1"/>
  <c r="H225" i="55"/>
  <c r="H227" i="55" s="1"/>
  <c r="G225" i="55"/>
  <c r="G227" i="55" s="1"/>
  <c r="F225" i="55"/>
  <c r="F227" i="55" s="1"/>
  <c r="E225" i="55"/>
  <c r="E227" i="55" s="1"/>
  <c r="D225" i="55"/>
  <c r="D227" i="55" s="1"/>
  <c r="K224" i="55"/>
  <c r="K223" i="55"/>
  <c r="K222" i="55"/>
  <c r="K221" i="55"/>
  <c r="E217" i="55"/>
  <c r="D217" i="55"/>
  <c r="F214" i="55"/>
  <c r="F213" i="55"/>
  <c r="I213" i="55" s="1"/>
  <c r="F212" i="55"/>
  <c r="I212" i="55" s="1"/>
  <c r="F208" i="55"/>
  <c r="H208" i="55" s="1"/>
  <c r="F207" i="55"/>
  <c r="H207" i="55" s="1"/>
  <c r="F206" i="55"/>
  <c r="I206" i="55" s="1"/>
  <c r="F205" i="55"/>
  <c r="I205" i="55" s="1"/>
  <c r="F204" i="55"/>
  <c r="I204" i="55" s="1"/>
  <c r="F203" i="55"/>
  <c r="K193" i="55"/>
  <c r="I195" i="55" s="1"/>
  <c r="J192" i="55"/>
  <c r="J194" i="55" s="1"/>
  <c r="I192" i="55"/>
  <c r="I194" i="55" s="1"/>
  <c r="H192" i="55"/>
  <c r="H194" i="55" s="1"/>
  <c r="G192" i="55"/>
  <c r="G194" i="55" s="1"/>
  <c r="F192" i="55"/>
  <c r="F194" i="55" s="1"/>
  <c r="E192" i="55"/>
  <c r="E194" i="55" s="1"/>
  <c r="D192" i="55"/>
  <c r="K191" i="55"/>
  <c r="K190" i="55"/>
  <c r="K189" i="55"/>
  <c r="K188" i="55"/>
  <c r="E184" i="55"/>
  <c r="D184" i="55"/>
  <c r="F181" i="55"/>
  <c r="F180" i="55"/>
  <c r="F179" i="55"/>
  <c r="I179" i="55" s="1"/>
  <c r="F175" i="55"/>
  <c r="H175" i="55" s="1"/>
  <c r="F174" i="55"/>
  <c r="H174" i="55" s="1"/>
  <c r="F173" i="55"/>
  <c r="H173" i="55" s="1"/>
  <c r="F172" i="55"/>
  <c r="I172" i="55" s="1"/>
  <c r="F171" i="55"/>
  <c r="H171" i="55" s="1"/>
  <c r="F170" i="55"/>
  <c r="K160" i="55"/>
  <c r="J159" i="55"/>
  <c r="J161" i="55" s="1"/>
  <c r="I159" i="55"/>
  <c r="I161" i="55" s="1"/>
  <c r="H159" i="55"/>
  <c r="H161" i="55" s="1"/>
  <c r="G159" i="55"/>
  <c r="G161" i="55" s="1"/>
  <c r="F159" i="55"/>
  <c r="F161" i="55" s="1"/>
  <c r="E159" i="55"/>
  <c r="E161" i="55" s="1"/>
  <c r="D159" i="55"/>
  <c r="K158" i="55"/>
  <c r="K157" i="55"/>
  <c r="K156" i="55"/>
  <c r="K155" i="55"/>
  <c r="E151" i="55"/>
  <c r="D151" i="55"/>
  <c r="F148" i="55"/>
  <c r="F147" i="55"/>
  <c r="I147" i="55" s="1"/>
  <c r="F146" i="55"/>
  <c r="I146" i="55" s="1"/>
  <c r="F142" i="55"/>
  <c r="H142" i="55" s="1"/>
  <c r="F141" i="55"/>
  <c r="H141" i="55" s="1"/>
  <c r="F140" i="55"/>
  <c r="H140" i="55" s="1"/>
  <c r="F139" i="55"/>
  <c r="H139" i="55" s="1"/>
  <c r="F138" i="55"/>
  <c r="H138" i="55" s="1"/>
  <c r="F137" i="55"/>
  <c r="K127" i="55"/>
  <c r="J129" i="55" s="1"/>
  <c r="J126" i="55"/>
  <c r="J128" i="55" s="1"/>
  <c r="I126" i="55"/>
  <c r="I128" i="55" s="1"/>
  <c r="H126" i="55"/>
  <c r="H128" i="55" s="1"/>
  <c r="G126" i="55"/>
  <c r="G128" i="55" s="1"/>
  <c r="F126" i="55"/>
  <c r="F128" i="55" s="1"/>
  <c r="E126" i="55"/>
  <c r="E128" i="55" s="1"/>
  <c r="D126" i="55"/>
  <c r="K125" i="55"/>
  <c r="K124" i="55"/>
  <c r="K123" i="55"/>
  <c r="K122" i="55"/>
  <c r="E118" i="55"/>
  <c r="D118" i="55"/>
  <c r="F115" i="55"/>
  <c r="F114" i="55"/>
  <c r="I114" i="55" s="1"/>
  <c r="F113" i="55"/>
  <c r="I113" i="55" s="1"/>
  <c r="F109" i="55"/>
  <c r="H109" i="55" s="1"/>
  <c r="F108" i="55"/>
  <c r="H108" i="55" s="1"/>
  <c r="F107" i="55"/>
  <c r="I107" i="55" s="1"/>
  <c r="F106" i="55"/>
  <c r="F105" i="55"/>
  <c r="I105" i="55" s="1"/>
  <c r="F104" i="55"/>
  <c r="K94" i="55"/>
  <c r="D96" i="55" s="1"/>
  <c r="J93" i="55"/>
  <c r="J95" i="55" s="1"/>
  <c r="I93" i="55"/>
  <c r="I95" i="55" s="1"/>
  <c r="H93" i="55"/>
  <c r="H95" i="55" s="1"/>
  <c r="G93" i="55"/>
  <c r="G95" i="55" s="1"/>
  <c r="F93" i="55"/>
  <c r="F95" i="55" s="1"/>
  <c r="E93" i="55"/>
  <c r="E95" i="55" s="1"/>
  <c r="D93" i="55"/>
  <c r="D95" i="55" s="1"/>
  <c r="K92" i="55"/>
  <c r="K91" i="55"/>
  <c r="K90" i="55"/>
  <c r="K89" i="55"/>
  <c r="E85" i="55"/>
  <c r="D85" i="55"/>
  <c r="F82" i="55"/>
  <c r="F81" i="55"/>
  <c r="I81" i="55" s="1"/>
  <c r="F80" i="55"/>
  <c r="F76" i="55"/>
  <c r="H76" i="55" s="1"/>
  <c r="F75" i="55"/>
  <c r="H75" i="55" s="1"/>
  <c r="F74" i="55"/>
  <c r="F73" i="55"/>
  <c r="I73" i="55" s="1"/>
  <c r="F72" i="55"/>
  <c r="F71" i="55"/>
  <c r="K61" i="55"/>
  <c r="E63" i="55" s="1"/>
  <c r="J60" i="55"/>
  <c r="J62" i="55" s="1"/>
  <c r="I60" i="55"/>
  <c r="I62" i="55" s="1"/>
  <c r="H60" i="55"/>
  <c r="H62" i="55" s="1"/>
  <c r="G60" i="55"/>
  <c r="G62" i="55" s="1"/>
  <c r="F60" i="55"/>
  <c r="F62" i="55" s="1"/>
  <c r="E60" i="55"/>
  <c r="E62" i="55" s="1"/>
  <c r="D60" i="55"/>
  <c r="D62" i="55" s="1"/>
  <c r="K59" i="55"/>
  <c r="K58" i="55"/>
  <c r="K57" i="55"/>
  <c r="K56" i="55"/>
  <c r="E52" i="55"/>
  <c r="D52" i="55"/>
  <c r="F49" i="55"/>
  <c r="F48" i="55"/>
  <c r="I48" i="55" s="1"/>
  <c r="F47" i="55"/>
  <c r="F43" i="55"/>
  <c r="H43" i="55" s="1"/>
  <c r="F42" i="55"/>
  <c r="H42" i="55" s="1"/>
  <c r="F41" i="55"/>
  <c r="I41" i="55" s="1"/>
  <c r="F40" i="55"/>
  <c r="I40" i="55" s="1"/>
  <c r="F39" i="55"/>
  <c r="I39" i="55" s="1"/>
  <c r="F38" i="55"/>
  <c r="K28" i="55"/>
  <c r="E30" i="55" s="1"/>
  <c r="J27" i="55"/>
  <c r="J29" i="55" s="1"/>
  <c r="I27" i="55"/>
  <c r="I29" i="55" s="1"/>
  <c r="H27" i="55"/>
  <c r="H29" i="55" s="1"/>
  <c r="G27" i="55"/>
  <c r="G29" i="55" s="1"/>
  <c r="F27" i="55"/>
  <c r="F29" i="55" s="1"/>
  <c r="E27" i="55"/>
  <c r="E29" i="55" s="1"/>
  <c r="D27" i="55"/>
  <c r="D29" i="55" s="1"/>
  <c r="K26" i="55"/>
  <c r="K25" i="55"/>
  <c r="K24" i="55"/>
  <c r="K23" i="55"/>
  <c r="E19" i="55"/>
  <c r="D19" i="55"/>
  <c r="F16" i="55"/>
  <c r="F15" i="55"/>
  <c r="I15" i="55" s="1"/>
  <c r="F14" i="55"/>
  <c r="I14" i="55" s="1"/>
  <c r="F10" i="55"/>
  <c r="H10" i="55" s="1"/>
  <c r="F9" i="55"/>
  <c r="F8" i="55"/>
  <c r="I8" i="55" s="1"/>
  <c r="F7" i="55"/>
  <c r="I7" i="55" s="1"/>
  <c r="F6" i="55"/>
  <c r="I6" i="55" s="1"/>
  <c r="F5" i="55"/>
  <c r="H5" i="55" s="1"/>
  <c r="J736" i="55" l="1"/>
  <c r="I548" i="55"/>
  <c r="G680" i="55"/>
  <c r="F19" i="55"/>
  <c r="G14" i="55" s="1"/>
  <c r="I269" i="55"/>
  <c r="I273" i="55" s="1"/>
  <c r="J271" i="55" s="1"/>
  <c r="I501" i="55"/>
  <c r="I118" i="55"/>
  <c r="F481" i="55"/>
  <c r="G477" i="55" s="1"/>
  <c r="F316" i="55"/>
  <c r="G311" i="55" s="1"/>
  <c r="F515" i="55"/>
  <c r="G511" i="55" s="1"/>
  <c r="I600" i="55"/>
  <c r="F349" i="55"/>
  <c r="G346" i="55" s="1"/>
  <c r="F614" i="55"/>
  <c r="G611" i="55" s="1"/>
  <c r="J835" i="55"/>
  <c r="J802" i="55"/>
  <c r="J769" i="55"/>
  <c r="L688" i="55"/>
  <c r="J669" i="55"/>
  <c r="J667" i="55"/>
  <c r="J668" i="55"/>
  <c r="J666" i="55"/>
  <c r="L692" i="55"/>
  <c r="G672" i="55"/>
  <c r="G643" i="55"/>
  <c r="G642" i="55"/>
  <c r="L653" i="55"/>
  <c r="K658" i="55"/>
  <c r="L654" i="55"/>
  <c r="L652" i="55"/>
  <c r="I637" i="55"/>
  <c r="J633" i="55" s="1"/>
  <c r="L659" i="55"/>
  <c r="G639" i="55"/>
  <c r="E625" i="55"/>
  <c r="G625" i="55"/>
  <c r="D625" i="55"/>
  <c r="K622" i="55"/>
  <c r="L620" i="55" s="1"/>
  <c r="D624" i="55"/>
  <c r="J624" i="55"/>
  <c r="I614" i="55"/>
  <c r="I603" i="55"/>
  <c r="H601" i="55"/>
  <c r="H602" i="55"/>
  <c r="F606" i="55"/>
  <c r="H600" i="55"/>
  <c r="F625" i="55"/>
  <c r="H625" i="55"/>
  <c r="G610" i="55"/>
  <c r="I625" i="55"/>
  <c r="E592" i="55"/>
  <c r="D592" i="55"/>
  <c r="F592" i="55"/>
  <c r="G592" i="55"/>
  <c r="H592" i="55"/>
  <c r="I592" i="55"/>
  <c r="K589" i="55"/>
  <c r="L586" i="55" s="1"/>
  <c r="H569" i="55"/>
  <c r="F573" i="55"/>
  <c r="H567" i="55"/>
  <c r="I581" i="55"/>
  <c r="I567" i="55"/>
  <c r="F591" i="55"/>
  <c r="F581" i="55"/>
  <c r="G578" i="55" s="1"/>
  <c r="G591" i="55"/>
  <c r="G1054" i="55" s="1"/>
  <c r="H568" i="55"/>
  <c r="H570" i="55"/>
  <c r="H1054" i="55"/>
  <c r="G559" i="55"/>
  <c r="F548" i="55"/>
  <c r="G545" i="55" s="1"/>
  <c r="K1050" i="55"/>
  <c r="D559" i="55"/>
  <c r="E559" i="55"/>
  <c r="K1049" i="55"/>
  <c r="K1048" i="55"/>
  <c r="K556" i="55"/>
  <c r="L554" i="55" s="1"/>
  <c r="H559" i="55"/>
  <c r="I1032" i="55"/>
  <c r="H1033" i="55"/>
  <c r="F1036" i="55"/>
  <c r="H1031" i="55"/>
  <c r="I1030" i="55"/>
  <c r="H1035" i="55"/>
  <c r="I1031" i="55"/>
  <c r="F559" i="55"/>
  <c r="F540" i="55"/>
  <c r="H534" i="55"/>
  <c r="H536" i="55"/>
  <c r="I534" i="55"/>
  <c r="F558" i="55"/>
  <c r="H535" i="55"/>
  <c r="H537" i="55"/>
  <c r="I559" i="55"/>
  <c r="J526" i="55"/>
  <c r="H526" i="55"/>
  <c r="I526" i="55"/>
  <c r="G526" i="55"/>
  <c r="I510" i="55"/>
  <c r="F507" i="55"/>
  <c r="K525" i="55"/>
  <c r="H502" i="55"/>
  <c r="K523" i="55"/>
  <c r="L521" i="55" s="1"/>
  <c r="I502" i="55"/>
  <c r="I511" i="55"/>
  <c r="H501" i="55"/>
  <c r="H503" i="55"/>
  <c r="E526" i="55"/>
  <c r="H504" i="55"/>
  <c r="D526" i="55"/>
  <c r="G313" i="55"/>
  <c r="I203" i="55"/>
  <c r="I207" i="55" s="1"/>
  <c r="J205" i="55" s="1"/>
  <c r="I170" i="55"/>
  <c r="I434" i="55"/>
  <c r="I438" i="55" s="1"/>
  <c r="J437" i="55" s="1"/>
  <c r="I171" i="55"/>
  <c r="I19" i="55"/>
  <c r="F283" i="55"/>
  <c r="G280" i="55" s="1"/>
  <c r="H73" i="55"/>
  <c r="I173" i="55"/>
  <c r="H435" i="55"/>
  <c r="I335" i="55"/>
  <c r="I5" i="55"/>
  <c r="I9" i="55" s="1"/>
  <c r="J7" i="55" s="1"/>
  <c r="F11" i="55"/>
  <c r="H9" i="55"/>
  <c r="I337" i="55"/>
  <c r="H204" i="55"/>
  <c r="H30" i="55"/>
  <c r="F63" i="55"/>
  <c r="K225" i="55"/>
  <c r="L224" i="55" s="1"/>
  <c r="G16" i="55"/>
  <c r="K126" i="55"/>
  <c r="L123" i="55" s="1"/>
  <c r="K159" i="55"/>
  <c r="L155" i="55" s="1"/>
  <c r="H7" i="55"/>
  <c r="H206" i="55"/>
  <c r="I303" i="55"/>
  <c r="F360" i="55"/>
  <c r="G393" i="55"/>
  <c r="F85" i="55"/>
  <c r="G80" i="55" s="1"/>
  <c r="F118" i="55"/>
  <c r="G115" i="55" s="1"/>
  <c r="F151" i="55"/>
  <c r="G146" i="55" s="1"/>
  <c r="F217" i="55"/>
  <c r="G214" i="55" s="1"/>
  <c r="F250" i="55"/>
  <c r="G247" i="55" s="1"/>
  <c r="F473" i="55"/>
  <c r="F44" i="55"/>
  <c r="G63" i="55"/>
  <c r="D128" i="55"/>
  <c r="K128" i="55" s="1"/>
  <c r="I139" i="55"/>
  <c r="F184" i="55"/>
  <c r="G179" i="55" s="1"/>
  <c r="J195" i="55"/>
  <c r="G360" i="55"/>
  <c r="F407" i="55"/>
  <c r="F440" i="55"/>
  <c r="H468" i="55"/>
  <c r="H38" i="55"/>
  <c r="I63" i="55"/>
  <c r="H170" i="55"/>
  <c r="I304" i="55"/>
  <c r="H360" i="55"/>
  <c r="I448" i="55"/>
  <c r="I38" i="55"/>
  <c r="I42" i="55" s="1"/>
  <c r="J38" i="55" s="1"/>
  <c r="D129" i="55"/>
  <c r="I140" i="55"/>
  <c r="I228" i="55"/>
  <c r="G294" i="55"/>
  <c r="I360" i="55"/>
  <c r="I402" i="55"/>
  <c r="I411" i="55"/>
  <c r="I415" i="55" s="1"/>
  <c r="I481" i="55"/>
  <c r="E492" i="55"/>
  <c r="I316" i="55"/>
  <c r="F143" i="55"/>
  <c r="F176" i="55"/>
  <c r="I236" i="55"/>
  <c r="H294" i="55"/>
  <c r="I305" i="55"/>
  <c r="F327" i="55"/>
  <c r="K357" i="55"/>
  <c r="L354" i="55" s="1"/>
  <c r="F359" i="55"/>
  <c r="K359" i="55" s="1"/>
  <c r="K390" i="55"/>
  <c r="L389" i="55" s="1"/>
  <c r="D392" i="55"/>
  <c r="K392" i="55" s="1"/>
  <c r="K423" i="55"/>
  <c r="L419" i="55" s="1"/>
  <c r="D425" i="55"/>
  <c r="K425" i="55" s="1"/>
  <c r="H437" i="55"/>
  <c r="K489" i="55"/>
  <c r="L488" i="55" s="1"/>
  <c r="I137" i="55"/>
  <c r="I217" i="55"/>
  <c r="G327" i="55"/>
  <c r="F415" i="55"/>
  <c r="G412" i="55" s="1"/>
  <c r="H470" i="55"/>
  <c r="G492" i="55"/>
  <c r="F30" i="55"/>
  <c r="H40" i="55"/>
  <c r="E96" i="55"/>
  <c r="I151" i="55"/>
  <c r="H172" i="55"/>
  <c r="H261" i="55"/>
  <c r="I302" i="55"/>
  <c r="F341" i="55"/>
  <c r="D360" i="55"/>
  <c r="F382" i="55"/>
  <c r="G379" i="55" s="1"/>
  <c r="D393" i="55"/>
  <c r="I404" i="55"/>
  <c r="F448" i="55"/>
  <c r="G444" i="55" s="1"/>
  <c r="J459" i="55"/>
  <c r="H492" i="55"/>
  <c r="G30" i="55"/>
  <c r="F52" i="55"/>
  <c r="G49" i="55" s="1"/>
  <c r="I138" i="55"/>
  <c r="I180" i="55"/>
  <c r="I184" i="55" s="1"/>
  <c r="I261" i="55"/>
  <c r="H335" i="55"/>
  <c r="E360" i="55"/>
  <c r="E393" i="55"/>
  <c r="I467" i="55"/>
  <c r="I471" i="55" s="1"/>
  <c r="J467" i="55" s="1"/>
  <c r="I492" i="55"/>
  <c r="G491" i="55"/>
  <c r="K491" i="55" s="1"/>
  <c r="J492" i="55"/>
  <c r="D492" i="55"/>
  <c r="K29" i="55"/>
  <c r="K62" i="55"/>
  <c r="F374" i="55"/>
  <c r="I368" i="55"/>
  <c r="H368" i="55"/>
  <c r="F110" i="55"/>
  <c r="I104" i="55"/>
  <c r="H104" i="55"/>
  <c r="K192" i="55"/>
  <c r="L189" i="55" s="1"/>
  <c r="D194" i="55"/>
  <c r="K194" i="55" s="1"/>
  <c r="I237" i="55"/>
  <c r="H237" i="55"/>
  <c r="I47" i="55"/>
  <c r="I52" i="55" s="1"/>
  <c r="K293" i="55"/>
  <c r="I370" i="55"/>
  <c r="H370" i="55"/>
  <c r="H8" i="55"/>
  <c r="K27" i="55"/>
  <c r="L26" i="55" s="1"/>
  <c r="I30" i="55"/>
  <c r="F77" i="55"/>
  <c r="I71" i="55"/>
  <c r="I106" i="55"/>
  <c r="H106" i="55"/>
  <c r="I239" i="55"/>
  <c r="H239" i="55"/>
  <c r="H6" i="55"/>
  <c r="J30" i="55"/>
  <c r="H39" i="55"/>
  <c r="H41" i="55"/>
  <c r="K60" i="55"/>
  <c r="L57" i="55" s="1"/>
  <c r="H71" i="55"/>
  <c r="I80" i="55"/>
  <c r="I85" i="55" s="1"/>
  <c r="I344" i="55"/>
  <c r="I349" i="55" s="1"/>
  <c r="J426" i="55"/>
  <c r="I426" i="55"/>
  <c r="H426" i="55"/>
  <c r="G426" i="55"/>
  <c r="F426" i="55"/>
  <c r="E426" i="55"/>
  <c r="D426" i="55"/>
  <c r="I74" i="55"/>
  <c r="H74" i="55"/>
  <c r="I72" i="55"/>
  <c r="H72" i="55"/>
  <c r="K227" i="55"/>
  <c r="K326" i="55"/>
  <c r="D30" i="55"/>
  <c r="J63" i="55"/>
  <c r="H63" i="55"/>
  <c r="D63" i="55"/>
  <c r="K95" i="55"/>
  <c r="J260" i="55"/>
  <c r="K260" i="55" s="1"/>
  <c r="K258" i="55"/>
  <c r="L254" i="55" s="1"/>
  <c r="H308" i="55"/>
  <c r="J162" i="55"/>
  <c r="I162" i="55"/>
  <c r="H162" i="55"/>
  <c r="G162" i="55"/>
  <c r="F162" i="55"/>
  <c r="E162" i="55"/>
  <c r="D162" i="55"/>
  <c r="I246" i="55"/>
  <c r="I250" i="55" s="1"/>
  <c r="I283" i="55"/>
  <c r="I382" i="55"/>
  <c r="K456" i="55"/>
  <c r="L455" i="55" s="1"/>
  <c r="D458" i="55"/>
  <c r="K458" i="55" s="1"/>
  <c r="F96" i="55"/>
  <c r="E129" i="55"/>
  <c r="D161" i="55"/>
  <c r="K161" i="55" s="1"/>
  <c r="F209" i="55"/>
  <c r="J228" i="55"/>
  <c r="G96" i="55"/>
  <c r="F129" i="55"/>
  <c r="H137" i="55"/>
  <c r="H143" i="55" s="1"/>
  <c r="D195" i="55"/>
  <c r="F242" i="55"/>
  <c r="J261" i="55"/>
  <c r="H270" i="55"/>
  <c r="H272" i="55"/>
  <c r="K291" i="55"/>
  <c r="L289" i="55" s="1"/>
  <c r="I294" i="55"/>
  <c r="H327" i="55"/>
  <c r="F393" i="55"/>
  <c r="H401" i="55"/>
  <c r="H403" i="55"/>
  <c r="D459" i="55"/>
  <c r="H96" i="55"/>
  <c r="G129" i="55"/>
  <c r="E195" i="55"/>
  <c r="D228" i="55"/>
  <c r="F275" i="55"/>
  <c r="J294" i="55"/>
  <c r="K324" i="55"/>
  <c r="L321" i="55" s="1"/>
  <c r="I327" i="55"/>
  <c r="I401" i="55"/>
  <c r="H434" i="55"/>
  <c r="H436" i="55"/>
  <c r="E459" i="55"/>
  <c r="K93" i="55"/>
  <c r="L90" i="55" s="1"/>
  <c r="I96" i="55"/>
  <c r="H129" i="55"/>
  <c r="F195" i="55"/>
  <c r="H203" i="55"/>
  <c r="H205" i="55"/>
  <c r="E228" i="55"/>
  <c r="D261" i="55"/>
  <c r="F308" i="55"/>
  <c r="J327" i="55"/>
  <c r="H336" i="55"/>
  <c r="H338" i="55"/>
  <c r="H393" i="55"/>
  <c r="F459" i="55"/>
  <c r="H467" i="55"/>
  <c r="H469" i="55"/>
  <c r="J96" i="55"/>
  <c r="H105" i="55"/>
  <c r="H107" i="55"/>
  <c r="I129" i="55"/>
  <c r="G195" i="55"/>
  <c r="F228" i="55"/>
  <c r="H236" i="55"/>
  <c r="H238" i="55"/>
  <c r="E261" i="55"/>
  <c r="D294" i="55"/>
  <c r="H369" i="55"/>
  <c r="H371" i="55"/>
  <c r="I393" i="55"/>
  <c r="G459" i="55"/>
  <c r="H195" i="55"/>
  <c r="G228" i="55"/>
  <c r="F261" i="55"/>
  <c r="H269" i="55"/>
  <c r="H271" i="55"/>
  <c r="E294" i="55"/>
  <c r="D327" i="55"/>
  <c r="H459" i="55"/>
  <c r="D1027" i="39"/>
  <c r="D1026" i="39"/>
  <c r="L156" i="55" l="1"/>
  <c r="G609" i="55"/>
  <c r="G15" i="55"/>
  <c r="G510" i="55"/>
  <c r="G512" i="55"/>
  <c r="G515" i="55" s="1"/>
  <c r="L223" i="55"/>
  <c r="L222" i="55"/>
  <c r="L486" i="55"/>
  <c r="I339" i="55"/>
  <c r="J337" i="55" s="1"/>
  <c r="G114" i="55"/>
  <c r="L124" i="55"/>
  <c r="L122" i="55"/>
  <c r="E1054" i="55"/>
  <c r="I1054" i="55"/>
  <c r="G278" i="55"/>
  <c r="G478" i="55"/>
  <c r="G212" i="55"/>
  <c r="G245" i="55"/>
  <c r="G113" i="55"/>
  <c r="G476" i="55"/>
  <c r="G279" i="55"/>
  <c r="I174" i="55"/>
  <c r="J173" i="55" s="1"/>
  <c r="I604" i="55"/>
  <c r="J603" i="55" s="1"/>
  <c r="G246" i="55"/>
  <c r="G48" i="55"/>
  <c r="G312" i="55"/>
  <c r="G316" i="55" s="1"/>
  <c r="K1052" i="55"/>
  <c r="L1048" i="55" s="1"/>
  <c r="G410" i="55"/>
  <c r="H573" i="55"/>
  <c r="G573" i="55" s="1"/>
  <c r="G345" i="55"/>
  <c r="G647" i="55"/>
  <c r="G344" i="55"/>
  <c r="G349" i="55" s="1"/>
  <c r="I1034" i="55"/>
  <c r="J1030" i="55" s="1"/>
  <c r="J1054" i="55"/>
  <c r="L157" i="55"/>
  <c r="L158" i="55"/>
  <c r="G147" i="55"/>
  <c r="L387" i="55"/>
  <c r="J40" i="55"/>
  <c r="J670" i="55"/>
  <c r="J636" i="55"/>
  <c r="L655" i="55"/>
  <c r="J635" i="55"/>
  <c r="J634" i="55"/>
  <c r="K624" i="55"/>
  <c r="H606" i="55"/>
  <c r="L626" i="55" s="1"/>
  <c r="K625" i="55"/>
  <c r="L619" i="55"/>
  <c r="L621" i="55"/>
  <c r="L618" i="55"/>
  <c r="D1054" i="55"/>
  <c r="G614" i="55"/>
  <c r="L588" i="55"/>
  <c r="L585" i="55"/>
  <c r="K592" i="55"/>
  <c r="L587" i="55"/>
  <c r="K591" i="55"/>
  <c r="G577" i="55"/>
  <c r="G576" i="55"/>
  <c r="I571" i="55"/>
  <c r="K558" i="55"/>
  <c r="G544" i="55"/>
  <c r="G543" i="55"/>
  <c r="K1051" i="55"/>
  <c r="L553" i="55"/>
  <c r="L552" i="55"/>
  <c r="L555" i="55"/>
  <c r="H1036" i="55"/>
  <c r="G1036" i="55" s="1"/>
  <c r="K559" i="55"/>
  <c r="H540" i="55"/>
  <c r="I538" i="55"/>
  <c r="K526" i="55"/>
  <c r="L519" i="55"/>
  <c r="I515" i="55"/>
  <c r="H507" i="55"/>
  <c r="L522" i="55"/>
  <c r="L520" i="55"/>
  <c r="I505" i="55"/>
  <c r="K63" i="55"/>
  <c r="L125" i="55"/>
  <c r="H341" i="55"/>
  <c r="L361" i="55" s="1"/>
  <c r="L257" i="55"/>
  <c r="L355" i="55"/>
  <c r="G19" i="55"/>
  <c r="G213" i="55"/>
  <c r="I141" i="55"/>
  <c r="J139" i="55" s="1"/>
  <c r="H176" i="55"/>
  <c r="L196" i="55" s="1"/>
  <c r="L388" i="55"/>
  <c r="G181" i="55"/>
  <c r="L188" i="55"/>
  <c r="L353" i="55"/>
  <c r="L386" i="55"/>
  <c r="J270" i="55"/>
  <c r="J269" i="55"/>
  <c r="I306" i="55"/>
  <c r="J304" i="55" s="1"/>
  <c r="G148" i="55"/>
  <c r="G377" i="55"/>
  <c r="H11" i="55"/>
  <c r="L31" i="55" s="1"/>
  <c r="I240" i="55"/>
  <c r="J238" i="55" s="1"/>
  <c r="G378" i="55"/>
  <c r="K129" i="55"/>
  <c r="L356" i="55"/>
  <c r="L191" i="55"/>
  <c r="G180" i="55"/>
  <c r="L221" i="55"/>
  <c r="J272" i="55"/>
  <c r="L485" i="55"/>
  <c r="H275" i="55"/>
  <c r="G275" i="55" s="1"/>
  <c r="K261" i="55"/>
  <c r="L190" i="55"/>
  <c r="G443" i="55"/>
  <c r="G81" i="55"/>
  <c r="J436" i="55"/>
  <c r="G82" i="55"/>
  <c r="L487" i="55"/>
  <c r="J39" i="55"/>
  <c r="G47" i="55"/>
  <c r="K96" i="55"/>
  <c r="H44" i="55"/>
  <c r="G44" i="55" s="1"/>
  <c r="J469" i="55"/>
  <c r="J470" i="55"/>
  <c r="G445" i="55"/>
  <c r="L421" i="55"/>
  <c r="L420" i="55"/>
  <c r="J6" i="55"/>
  <c r="G411" i="55"/>
  <c r="L56" i="55"/>
  <c r="K360" i="55"/>
  <c r="L422" i="55"/>
  <c r="K393" i="55"/>
  <c r="J468" i="55"/>
  <c r="L320" i="55"/>
  <c r="J41" i="55"/>
  <c r="K492" i="55"/>
  <c r="L328" i="55"/>
  <c r="G308" i="55"/>
  <c r="J203" i="55"/>
  <c r="L323" i="55"/>
  <c r="L91" i="55"/>
  <c r="J8" i="55"/>
  <c r="L163" i="55"/>
  <c r="G143" i="55"/>
  <c r="K294" i="55"/>
  <c r="K459" i="55"/>
  <c r="K162" i="55"/>
  <c r="L89" i="55"/>
  <c r="L288" i="55"/>
  <c r="J204" i="55"/>
  <c r="L290" i="55"/>
  <c r="H110" i="55"/>
  <c r="H209" i="55"/>
  <c r="J206" i="55"/>
  <c r="J434" i="55"/>
  <c r="I108" i="55"/>
  <c r="J5" i="55"/>
  <c r="K228" i="55"/>
  <c r="H407" i="55"/>
  <c r="K30" i="55"/>
  <c r="L287" i="55"/>
  <c r="L453" i="55"/>
  <c r="H77" i="55"/>
  <c r="L322" i="55"/>
  <c r="I75" i="55"/>
  <c r="J73" i="55" s="1"/>
  <c r="K327" i="55"/>
  <c r="H242" i="55"/>
  <c r="H440" i="55"/>
  <c r="L92" i="55"/>
  <c r="J435" i="55"/>
  <c r="L59" i="55"/>
  <c r="L58" i="55"/>
  <c r="L255" i="55"/>
  <c r="K426" i="55"/>
  <c r="H374" i="55"/>
  <c r="H473" i="55"/>
  <c r="I405" i="55"/>
  <c r="K195" i="55"/>
  <c r="L256" i="55"/>
  <c r="L454" i="55"/>
  <c r="L452" i="55"/>
  <c r="L24" i="55"/>
  <c r="L23" i="55"/>
  <c r="I372" i="55"/>
  <c r="J370" i="55" s="1"/>
  <c r="L25" i="55"/>
  <c r="L225" i="55" l="1"/>
  <c r="G250" i="55"/>
  <c r="L126" i="55"/>
  <c r="G52" i="55"/>
  <c r="G118" i="55"/>
  <c r="J303" i="55"/>
  <c r="J335" i="55"/>
  <c r="G217" i="55"/>
  <c r="J338" i="55"/>
  <c r="J336" i="55"/>
  <c r="G283" i="55"/>
  <c r="L159" i="55"/>
  <c r="L390" i="55"/>
  <c r="G481" i="55"/>
  <c r="J602" i="55"/>
  <c r="J600" i="55"/>
  <c r="J601" i="55"/>
  <c r="J172" i="55"/>
  <c r="G85" i="55"/>
  <c r="G151" i="55"/>
  <c r="L295" i="55"/>
  <c r="J170" i="55"/>
  <c r="J171" i="55"/>
  <c r="L1049" i="55"/>
  <c r="L1050" i="55"/>
  <c r="J305" i="55"/>
  <c r="J302" i="55"/>
  <c r="L1051" i="55"/>
  <c r="G341" i="55"/>
  <c r="L593" i="55"/>
  <c r="K1057" i="55"/>
  <c r="G415" i="55"/>
  <c r="L64" i="55"/>
  <c r="G382" i="55"/>
  <c r="J273" i="55"/>
  <c r="J471" i="55"/>
  <c r="J1032" i="55"/>
  <c r="J1033" i="55"/>
  <c r="J1031" i="55"/>
  <c r="H1057" i="55"/>
  <c r="E1057" i="55"/>
  <c r="E1058" i="55" s="1"/>
  <c r="E1059" i="55" s="1"/>
  <c r="E1060" i="55" s="1"/>
  <c r="L357" i="55"/>
  <c r="F1057" i="55"/>
  <c r="F1058" i="55" s="1"/>
  <c r="J138" i="55"/>
  <c r="J237" i="55"/>
  <c r="G11" i="55"/>
  <c r="J137" i="55"/>
  <c r="J236" i="55"/>
  <c r="G1057" i="55"/>
  <c r="G1058" i="55" s="1"/>
  <c r="G1060" i="55" s="1"/>
  <c r="G176" i="55"/>
  <c r="J239" i="55"/>
  <c r="J140" i="55"/>
  <c r="D1057" i="55"/>
  <c r="J637" i="55"/>
  <c r="L622" i="55"/>
  <c r="G606" i="55"/>
  <c r="G581" i="55"/>
  <c r="L589" i="55"/>
  <c r="J568" i="55"/>
  <c r="J569" i="55"/>
  <c r="J570" i="55"/>
  <c r="J567" i="55"/>
  <c r="K1053" i="55"/>
  <c r="F1054" i="55"/>
  <c r="K1054" i="55" s="1"/>
  <c r="G548" i="55"/>
  <c r="L556" i="55"/>
  <c r="J1057" i="55"/>
  <c r="J1058" i="55" s="1"/>
  <c r="J1059" i="55" s="1"/>
  <c r="J1060" i="55" s="1"/>
  <c r="I1057" i="55"/>
  <c r="I1058" i="55" s="1"/>
  <c r="I1059" i="55" s="1"/>
  <c r="I1060" i="55" s="1"/>
  <c r="J535" i="55"/>
  <c r="J536" i="55"/>
  <c r="J537" i="55"/>
  <c r="J534" i="55"/>
  <c r="L560" i="55"/>
  <c r="G540" i="55"/>
  <c r="L523" i="55"/>
  <c r="J501" i="55"/>
  <c r="J503" i="55"/>
  <c r="J504" i="55"/>
  <c r="J502" i="55"/>
  <c r="L527" i="55"/>
  <c r="G507" i="55"/>
  <c r="G448" i="55"/>
  <c r="G184" i="55"/>
  <c r="L423" i="55"/>
  <c r="L324" i="55"/>
  <c r="L489" i="55"/>
  <c r="L192" i="55"/>
  <c r="J42" i="55"/>
  <c r="L60" i="55"/>
  <c r="J438" i="55"/>
  <c r="L291" i="55"/>
  <c r="J207" i="55"/>
  <c r="J368" i="55"/>
  <c r="L27" i="55"/>
  <c r="L258" i="55"/>
  <c r="G473" i="55"/>
  <c r="L493" i="55"/>
  <c r="J9" i="55"/>
  <c r="L97" i="55"/>
  <c r="G77" i="55"/>
  <c r="L262" i="55"/>
  <c r="G242" i="55"/>
  <c r="J105" i="55"/>
  <c r="J107" i="55"/>
  <c r="J404" i="55"/>
  <c r="J402" i="55"/>
  <c r="J403" i="55"/>
  <c r="J104" i="55"/>
  <c r="L229" i="55"/>
  <c r="G209" i="55"/>
  <c r="J74" i="55"/>
  <c r="J401" i="55"/>
  <c r="L93" i="55"/>
  <c r="L456" i="55"/>
  <c r="J106" i="55"/>
  <c r="G110" i="55"/>
  <c r="L130" i="55"/>
  <c r="G374" i="55"/>
  <c r="L394" i="55"/>
  <c r="L460" i="55"/>
  <c r="G440" i="55"/>
  <c r="J71" i="55"/>
  <c r="J369" i="55"/>
  <c r="J371" i="55"/>
  <c r="J72" i="55"/>
  <c r="L427" i="55"/>
  <c r="G407" i="55"/>
  <c r="J339" i="55" l="1"/>
  <c r="J604" i="55"/>
  <c r="J306" i="55"/>
  <c r="J174" i="55"/>
  <c r="H1061" i="55"/>
  <c r="F1061" i="55"/>
  <c r="D1061" i="55"/>
  <c r="L1052" i="55"/>
  <c r="J240" i="55"/>
  <c r="G1061" i="55"/>
  <c r="J1034" i="55"/>
  <c r="E1061" i="55"/>
  <c r="H1058" i="55"/>
  <c r="H1059" i="55" s="1"/>
  <c r="H1060" i="55" s="1"/>
  <c r="I1061" i="55"/>
  <c r="J1061" i="55"/>
  <c r="J141" i="55"/>
  <c r="D1058" i="55"/>
  <c r="D1059" i="55" s="1"/>
  <c r="J571" i="55"/>
  <c r="F1055" i="55"/>
  <c r="J1055" i="55"/>
  <c r="D1055" i="55"/>
  <c r="L1056" i="55"/>
  <c r="H1055" i="55"/>
  <c r="G1055" i="55"/>
  <c r="E1055" i="55"/>
  <c r="I1055" i="55"/>
  <c r="F1059" i="55"/>
  <c r="F1060" i="55" s="1"/>
  <c r="J538" i="55"/>
  <c r="J505" i="55"/>
  <c r="J372" i="55"/>
  <c r="J108" i="55"/>
  <c r="J75" i="55"/>
  <c r="J405" i="55"/>
  <c r="K1061" i="55" l="1"/>
  <c r="K1058" i="55"/>
  <c r="K1060" i="55"/>
  <c r="K1055" i="55"/>
  <c r="K1059" i="55" l="1"/>
  <c r="J1027" i="39"/>
  <c r="K989" i="39"/>
  <c r="D991" i="39" s="1"/>
  <c r="J988" i="39"/>
  <c r="J990" i="39" s="1"/>
  <c r="I988" i="39"/>
  <c r="I990" i="39" s="1"/>
  <c r="H988" i="39"/>
  <c r="H990" i="39" s="1"/>
  <c r="G988" i="39"/>
  <c r="F988" i="39"/>
  <c r="F990" i="39" s="1"/>
  <c r="E988" i="39"/>
  <c r="E990" i="39" s="1"/>
  <c r="D988" i="39"/>
  <c r="D990" i="39" s="1"/>
  <c r="K987" i="39"/>
  <c r="K986" i="39"/>
  <c r="K985" i="39"/>
  <c r="K984" i="39"/>
  <c r="E980" i="39"/>
  <c r="D980" i="39"/>
  <c r="F979" i="39"/>
  <c r="F978" i="39"/>
  <c r="I978" i="39" s="1"/>
  <c r="F977" i="39"/>
  <c r="I977" i="39" s="1"/>
  <c r="F973" i="39"/>
  <c r="H973" i="39" s="1"/>
  <c r="F972" i="39"/>
  <c r="H972" i="39" s="1"/>
  <c r="F971" i="39"/>
  <c r="I971" i="39" s="1"/>
  <c r="F970" i="39"/>
  <c r="H970" i="39" s="1"/>
  <c r="F969" i="39"/>
  <c r="I969" i="39" s="1"/>
  <c r="F968" i="39"/>
  <c r="K958" i="39"/>
  <c r="D960" i="39" s="1"/>
  <c r="J957" i="39"/>
  <c r="J959" i="39" s="1"/>
  <c r="I957" i="39"/>
  <c r="I959" i="39" s="1"/>
  <c r="H957" i="39"/>
  <c r="H959" i="39" s="1"/>
  <c r="G957" i="39"/>
  <c r="G959" i="39" s="1"/>
  <c r="F957" i="39"/>
  <c r="F959" i="39" s="1"/>
  <c r="E957" i="39"/>
  <c r="E959" i="39" s="1"/>
  <c r="D957" i="39"/>
  <c r="D959" i="39" s="1"/>
  <c r="K956" i="39"/>
  <c r="K955" i="39"/>
  <c r="K954" i="39"/>
  <c r="K953" i="39"/>
  <c r="E949" i="39"/>
  <c r="D949" i="39"/>
  <c r="F948" i="39"/>
  <c r="F947" i="39"/>
  <c r="I947" i="39" s="1"/>
  <c r="F946" i="39"/>
  <c r="I946" i="39" s="1"/>
  <c r="F942" i="39"/>
  <c r="H942" i="39" s="1"/>
  <c r="F941" i="39"/>
  <c r="H941" i="39" s="1"/>
  <c r="F940" i="39"/>
  <c r="H940" i="39" s="1"/>
  <c r="F939" i="39"/>
  <c r="I939" i="39" s="1"/>
  <c r="F938" i="39"/>
  <c r="H938" i="39" s="1"/>
  <c r="F937" i="39"/>
  <c r="H937" i="39" s="1"/>
  <c r="K927" i="39"/>
  <c r="I929" i="39" s="1"/>
  <c r="J926" i="39"/>
  <c r="J928" i="39" s="1"/>
  <c r="I926" i="39"/>
  <c r="I928" i="39" s="1"/>
  <c r="H926" i="39"/>
  <c r="H928" i="39" s="1"/>
  <c r="G926" i="39"/>
  <c r="G928" i="39" s="1"/>
  <c r="F926" i="39"/>
  <c r="F928" i="39" s="1"/>
  <c r="E926" i="39"/>
  <c r="E928" i="39" s="1"/>
  <c r="D926" i="39"/>
  <c r="K925" i="39"/>
  <c r="K924" i="39"/>
  <c r="K923" i="39"/>
  <c r="K922" i="39"/>
  <c r="E918" i="39"/>
  <c r="D918" i="39"/>
  <c r="F917" i="39"/>
  <c r="F916" i="39"/>
  <c r="F915" i="39"/>
  <c r="I915" i="39" s="1"/>
  <c r="F911" i="39"/>
  <c r="H911" i="39" s="1"/>
  <c r="F910" i="39"/>
  <c r="H910" i="39" s="1"/>
  <c r="F909" i="39"/>
  <c r="H909" i="39" s="1"/>
  <c r="F908" i="39"/>
  <c r="I908" i="39" s="1"/>
  <c r="F907" i="39"/>
  <c r="H907" i="39" s="1"/>
  <c r="F906" i="39"/>
  <c r="K896" i="39"/>
  <c r="D898" i="39" s="1"/>
  <c r="J895" i="39"/>
  <c r="J897" i="39" s="1"/>
  <c r="I895" i="39"/>
  <c r="I897" i="39" s="1"/>
  <c r="H895" i="39"/>
  <c r="H897" i="39" s="1"/>
  <c r="G895" i="39"/>
  <c r="G897" i="39" s="1"/>
  <c r="F895" i="39"/>
  <c r="F897" i="39" s="1"/>
  <c r="E895" i="39"/>
  <c r="E897" i="39" s="1"/>
  <c r="D895" i="39"/>
  <c r="D897" i="39" s="1"/>
  <c r="K894" i="39"/>
  <c r="K893" i="39"/>
  <c r="K892" i="39"/>
  <c r="K891" i="39"/>
  <c r="E887" i="39"/>
  <c r="F887" i="39" s="1"/>
  <c r="D887" i="39"/>
  <c r="F886" i="39"/>
  <c r="F885" i="39"/>
  <c r="F884" i="39"/>
  <c r="I884" i="39" s="1"/>
  <c r="F880" i="39"/>
  <c r="H880" i="39" s="1"/>
  <c r="F879" i="39"/>
  <c r="H879" i="39" s="1"/>
  <c r="F878" i="39"/>
  <c r="I878" i="39" s="1"/>
  <c r="F877" i="39"/>
  <c r="I877" i="39" s="1"/>
  <c r="F876" i="39"/>
  <c r="I876" i="39" s="1"/>
  <c r="F875" i="39"/>
  <c r="I980" i="39" l="1"/>
  <c r="I970" i="39"/>
  <c r="H991" i="39"/>
  <c r="I991" i="39"/>
  <c r="F991" i="39"/>
  <c r="E991" i="39"/>
  <c r="G991" i="39"/>
  <c r="K988" i="39"/>
  <c r="L986" i="39" s="1"/>
  <c r="F980" i="39"/>
  <c r="G978" i="39" s="1"/>
  <c r="F974" i="39"/>
  <c r="H968" i="39"/>
  <c r="H971" i="39"/>
  <c r="I968" i="39"/>
  <c r="H969" i="39"/>
  <c r="G990" i="39"/>
  <c r="K990" i="39" s="1"/>
  <c r="J991" i="39"/>
  <c r="G960" i="39"/>
  <c r="F949" i="39"/>
  <c r="G947" i="39" s="1"/>
  <c r="F943" i="39"/>
  <c r="E960" i="39"/>
  <c r="F960" i="39"/>
  <c r="I949" i="39"/>
  <c r="H939" i="39"/>
  <c r="H943" i="39" s="1"/>
  <c r="I940" i="39"/>
  <c r="I937" i="39"/>
  <c r="I938" i="39"/>
  <c r="K959" i="39"/>
  <c r="H960" i="39"/>
  <c r="K957" i="39"/>
  <c r="L954" i="39" s="1"/>
  <c r="I960" i="39"/>
  <c r="J960" i="39"/>
  <c r="G929" i="39"/>
  <c r="F918" i="39"/>
  <c r="G916" i="39"/>
  <c r="J929" i="39"/>
  <c r="D929" i="39"/>
  <c r="E929" i="39"/>
  <c r="K926" i="39"/>
  <c r="L924" i="39" s="1"/>
  <c r="D928" i="39"/>
  <c r="K928" i="39" s="1"/>
  <c r="I916" i="39"/>
  <c r="I918" i="39" s="1"/>
  <c r="G917" i="39"/>
  <c r="I907" i="39"/>
  <c r="I909" i="39"/>
  <c r="F912" i="39"/>
  <c r="H908" i="39"/>
  <c r="I906" i="39"/>
  <c r="G915" i="39"/>
  <c r="F929" i="39"/>
  <c r="H906" i="39"/>
  <c r="H929" i="39"/>
  <c r="G886" i="39"/>
  <c r="G885" i="39"/>
  <c r="I885" i="39"/>
  <c r="I887" i="39" s="1"/>
  <c r="H876" i="39"/>
  <c r="I875" i="39"/>
  <c r="I879" i="39" s="1"/>
  <c r="J877" i="39" s="1"/>
  <c r="H878" i="39"/>
  <c r="H877" i="39"/>
  <c r="H875" i="39"/>
  <c r="F881" i="39"/>
  <c r="K897" i="39"/>
  <c r="E898" i="39"/>
  <c r="G884" i="39"/>
  <c r="F898" i="39"/>
  <c r="G898" i="39"/>
  <c r="H898" i="39"/>
  <c r="K895" i="39"/>
  <c r="L891" i="39" s="1"/>
  <c r="I898" i="39"/>
  <c r="J898" i="39"/>
  <c r="I972" i="39" l="1"/>
  <c r="J970" i="39" s="1"/>
  <c r="L984" i="39"/>
  <c r="G977" i="39"/>
  <c r="G980" i="39" s="1"/>
  <c r="K991" i="39"/>
  <c r="L985" i="39"/>
  <c r="L987" i="39"/>
  <c r="G979" i="39"/>
  <c r="H974" i="39"/>
  <c r="L956" i="39"/>
  <c r="L953" i="39"/>
  <c r="L955" i="39"/>
  <c r="G946" i="39"/>
  <c r="G948" i="39"/>
  <c r="K960" i="39"/>
  <c r="I941" i="39"/>
  <c r="J939" i="39" s="1"/>
  <c r="G943" i="39"/>
  <c r="L961" i="39"/>
  <c r="L922" i="39"/>
  <c r="L923" i="39"/>
  <c r="L925" i="39"/>
  <c r="K929" i="39"/>
  <c r="G918" i="39"/>
  <c r="H912" i="39"/>
  <c r="I910" i="39"/>
  <c r="J906" i="39" s="1"/>
  <c r="G887" i="39"/>
  <c r="H881" i="39"/>
  <c r="L899" i="39" s="1"/>
  <c r="K898" i="39"/>
  <c r="L894" i="39"/>
  <c r="J878" i="39"/>
  <c r="J876" i="39"/>
  <c r="L893" i="39"/>
  <c r="L892" i="39"/>
  <c r="J875" i="39"/>
  <c r="J969" i="39" l="1"/>
  <c r="J879" i="39"/>
  <c r="J971" i="39"/>
  <c r="J968" i="39"/>
  <c r="L988" i="39"/>
  <c r="L992" i="39"/>
  <c r="G974" i="39"/>
  <c r="J972" i="39"/>
  <c r="L957" i="39"/>
  <c r="G949" i="39"/>
  <c r="J940" i="39"/>
  <c r="J937" i="39"/>
  <c r="J938" i="39"/>
  <c r="L926" i="39"/>
  <c r="J908" i="39"/>
  <c r="J909" i="39"/>
  <c r="J907" i="39"/>
  <c r="G912" i="39"/>
  <c r="L930" i="39"/>
  <c r="L895" i="39"/>
  <c r="G881" i="39"/>
  <c r="J941" i="39" l="1"/>
  <c r="J910" i="39"/>
  <c r="K865" i="39" l="1"/>
  <c r="J867" i="39" s="1"/>
  <c r="J864" i="39"/>
  <c r="J866" i="39" s="1"/>
  <c r="I864" i="39"/>
  <c r="I866" i="39" s="1"/>
  <c r="H864" i="39"/>
  <c r="H866" i="39" s="1"/>
  <c r="G864" i="39"/>
  <c r="G866" i="39" s="1"/>
  <c r="F864" i="39"/>
  <c r="F866" i="39" s="1"/>
  <c r="E864" i="39"/>
  <c r="E866" i="39" s="1"/>
  <c r="D864" i="39"/>
  <c r="D866" i="39" s="1"/>
  <c r="K863" i="39"/>
  <c r="K862" i="39"/>
  <c r="K861" i="39"/>
  <c r="K860" i="39"/>
  <c r="E856" i="39"/>
  <c r="D856" i="39"/>
  <c r="F855" i="39"/>
  <c r="F854" i="39"/>
  <c r="I854" i="39" s="1"/>
  <c r="F853" i="39"/>
  <c r="F849" i="39"/>
  <c r="H849" i="39" s="1"/>
  <c r="F848" i="39"/>
  <c r="H848" i="39" s="1"/>
  <c r="F847" i="39"/>
  <c r="I847" i="39" s="1"/>
  <c r="F846" i="39"/>
  <c r="I846" i="39" s="1"/>
  <c r="F845" i="39"/>
  <c r="I845" i="39" s="1"/>
  <c r="F844" i="39"/>
  <c r="K834" i="39"/>
  <c r="D836" i="39" s="1"/>
  <c r="J833" i="39"/>
  <c r="J835" i="39" s="1"/>
  <c r="I833" i="39"/>
  <c r="I835" i="39" s="1"/>
  <c r="H833" i="39"/>
  <c r="H835" i="39" s="1"/>
  <c r="G833" i="39"/>
  <c r="G835" i="39" s="1"/>
  <c r="F833" i="39"/>
  <c r="F835" i="39" s="1"/>
  <c r="E833" i="39"/>
  <c r="E835" i="39" s="1"/>
  <c r="D833" i="39"/>
  <c r="D835" i="39" s="1"/>
  <c r="K832" i="39"/>
  <c r="K831" i="39"/>
  <c r="K830" i="39"/>
  <c r="K829" i="39"/>
  <c r="E825" i="39"/>
  <c r="D825" i="39"/>
  <c r="F824" i="39"/>
  <c r="F823" i="39"/>
  <c r="F822" i="39"/>
  <c r="I822" i="39" s="1"/>
  <c r="F818" i="39"/>
  <c r="H818" i="39" s="1"/>
  <c r="F817" i="39"/>
  <c r="H817" i="39" s="1"/>
  <c r="F816" i="39"/>
  <c r="I816" i="39" s="1"/>
  <c r="F815" i="39"/>
  <c r="H815" i="39" s="1"/>
  <c r="F814" i="39"/>
  <c r="I814" i="39" s="1"/>
  <c r="F813" i="39"/>
  <c r="E802" i="39"/>
  <c r="E804" i="39" s="1"/>
  <c r="K803" i="39"/>
  <c r="D805" i="39" s="1"/>
  <c r="J802" i="39"/>
  <c r="J804" i="39" s="1"/>
  <c r="I802" i="39"/>
  <c r="I804" i="39" s="1"/>
  <c r="H802" i="39"/>
  <c r="H804" i="39" s="1"/>
  <c r="G802" i="39"/>
  <c r="F802" i="39"/>
  <c r="F804" i="39" s="1"/>
  <c r="D802" i="39"/>
  <c r="D804" i="39" s="1"/>
  <c r="K801" i="39"/>
  <c r="K800" i="39"/>
  <c r="K799" i="39"/>
  <c r="K798" i="39"/>
  <c r="E794" i="39"/>
  <c r="D794" i="39"/>
  <c r="F793" i="39"/>
  <c r="F792" i="39"/>
  <c r="F791" i="39"/>
  <c r="I791" i="39" s="1"/>
  <c r="F787" i="39"/>
  <c r="H787" i="39" s="1"/>
  <c r="F786" i="39"/>
  <c r="H786" i="39" s="1"/>
  <c r="F785" i="39"/>
  <c r="I785" i="39" s="1"/>
  <c r="F784" i="39"/>
  <c r="I784" i="39" s="1"/>
  <c r="F783" i="39"/>
  <c r="F782" i="39"/>
  <c r="H782" i="39" s="1"/>
  <c r="K772" i="39"/>
  <c r="D774" i="39" s="1"/>
  <c r="J771" i="39"/>
  <c r="J773" i="39" s="1"/>
  <c r="I771" i="39"/>
  <c r="I773" i="39" s="1"/>
  <c r="H771" i="39"/>
  <c r="H773" i="39" s="1"/>
  <c r="G771" i="39"/>
  <c r="G773" i="39" s="1"/>
  <c r="F771" i="39"/>
  <c r="F773" i="39" s="1"/>
  <c r="E771" i="39"/>
  <c r="E773" i="39" s="1"/>
  <c r="D771" i="39"/>
  <c r="D773" i="39" s="1"/>
  <c r="K770" i="39"/>
  <c r="K769" i="39"/>
  <c r="K768" i="39"/>
  <c r="K767" i="39"/>
  <c r="E763" i="39"/>
  <c r="F763" i="39" s="1"/>
  <c r="D763" i="39"/>
  <c r="F762" i="39"/>
  <c r="F761" i="39"/>
  <c r="F760" i="39"/>
  <c r="I760" i="39" s="1"/>
  <c r="F756" i="39"/>
  <c r="H756" i="39" s="1"/>
  <c r="F755" i="39"/>
  <c r="H755" i="39" s="1"/>
  <c r="F754" i="39"/>
  <c r="H754" i="39" s="1"/>
  <c r="F753" i="39"/>
  <c r="I753" i="39" s="1"/>
  <c r="F752" i="39"/>
  <c r="I752" i="39" s="1"/>
  <c r="F751" i="39"/>
  <c r="K741" i="39"/>
  <c r="D743" i="39" s="1"/>
  <c r="J740" i="39"/>
  <c r="J742" i="39" s="1"/>
  <c r="I740" i="39"/>
  <c r="I742" i="39" s="1"/>
  <c r="H740" i="39"/>
  <c r="H742" i="39" s="1"/>
  <c r="G740" i="39"/>
  <c r="F740" i="39"/>
  <c r="F742" i="39" s="1"/>
  <c r="E740" i="39"/>
  <c r="E742" i="39" s="1"/>
  <c r="D740" i="39"/>
  <c r="D742" i="39" s="1"/>
  <c r="K739" i="39"/>
  <c r="K738" i="39"/>
  <c r="K737" i="39"/>
  <c r="K736" i="39"/>
  <c r="E732" i="39"/>
  <c r="D732" i="39"/>
  <c r="F731" i="39"/>
  <c r="F730" i="39"/>
  <c r="I730" i="39" s="1"/>
  <c r="F729" i="39"/>
  <c r="F725" i="39"/>
  <c r="H725" i="39" s="1"/>
  <c r="F724" i="39"/>
  <c r="H724" i="39" s="1"/>
  <c r="F723" i="39"/>
  <c r="I723" i="39" s="1"/>
  <c r="F722" i="39"/>
  <c r="I722" i="39" s="1"/>
  <c r="F721" i="39"/>
  <c r="I721" i="39" s="1"/>
  <c r="F720" i="39"/>
  <c r="F689" i="39"/>
  <c r="H689" i="39" s="1"/>
  <c r="F690" i="39"/>
  <c r="H690" i="39" s="1"/>
  <c r="F691" i="39"/>
  <c r="H691" i="39" s="1"/>
  <c r="F692" i="39"/>
  <c r="H692" i="39" s="1"/>
  <c r="F693" i="39"/>
  <c r="H693" i="39" s="1"/>
  <c r="F694" i="39"/>
  <c r="H694" i="39" s="1"/>
  <c r="F698" i="39"/>
  <c r="I698" i="39"/>
  <c r="F699" i="39"/>
  <c r="I699" i="39" s="1"/>
  <c r="F700" i="39"/>
  <c r="D701" i="39"/>
  <c r="E701" i="39"/>
  <c r="F701" i="39" s="1"/>
  <c r="G698" i="39" s="1"/>
  <c r="K705" i="39"/>
  <c r="K706" i="39"/>
  <c r="K707" i="39"/>
  <c r="K708" i="39"/>
  <c r="D709" i="39"/>
  <c r="D711" i="39" s="1"/>
  <c r="E709" i="39"/>
  <c r="E711" i="39" s="1"/>
  <c r="F709" i="39"/>
  <c r="F711" i="39" s="1"/>
  <c r="G709" i="39"/>
  <c r="H709" i="39"/>
  <c r="H711" i="39" s="1"/>
  <c r="I709" i="39"/>
  <c r="I711" i="39" s="1"/>
  <c r="J709" i="39"/>
  <c r="K710" i="39"/>
  <c r="D712" i="39" s="1"/>
  <c r="G711" i="39"/>
  <c r="J711" i="39"/>
  <c r="K679" i="39"/>
  <c r="D681" i="39" s="1"/>
  <c r="J678" i="39"/>
  <c r="J680" i="39" s="1"/>
  <c r="I678" i="39"/>
  <c r="I680" i="39" s="1"/>
  <c r="H678" i="39"/>
  <c r="H680" i="39" s="1"/>
  <c r="G678" i="39"/>
  <c r="G680" i="39" s="1"/>
  <c r="F678" i="39"/>
  <c r="F680" i="39" s="1"/>
  <c r="E678" i="39"/>
  <c r="E680" i="39" s="1"/>
  <c r="D678" i="39"/>
  <c r="D680" i="39" s="1"/>
  <c r="K677" i="39"/>
  <c r="K676" i="39"/>
  <c r="K675" i="39"/>
  <c r="K674" i="39"/>
  <c r="E670" i="39"/>
  <c r="D670" i="39"/>
  <c r="F669" i="39"/>
  <c r="F668" i="39"/>
  <c r="I668" i="39" s="1"/>
  <c r="F667" i="39"/>
  <c r="I667" i="39" s="1"/>
  <c r="F663" i="39"/>
  <c r="H663" i="39" s="1"/>
  <c r="F662" i="39"/>
  <c r="H662" i="39" s="1"/>
  <c r="F661" i="39"/>
  <c r="I661" i="39" s="1"/>
  <c r="F660" i="39"/>
  <c r="I660" i="39" s="1"/>
  <c r="F659" i="39"/>
  <c r="F658" i="39"/>
  <c r="H658" i="39" s="1"/>
  <c r="K648" i="39"/>
  <c r="D650" i="39" s="1"/>
  <c r="J647" i="39"/>
  <c r="J649" i="39" s="1"/>
  <c r="I647" i="39"/>
  <c r="I649" i="39" s="1"/>
  <c r="H647" i="39"/>
  <c r="H649" i="39" s="1"/>
  <c r="G647" i="39"/>
  <c r="F647" i="39"/>
  <c r="F649" i="39" s="1"/>
  <c r="E647" i="39"/>
  <c r="E649" i="39" s="1"/>
  <c r="D647" i="39"/>
  <c r="D649" i="39" s="1"/>
  <c r="K646" i="39"/>
  <c r="K645" i="39"/>
  <c r="K644" i="39"/>
  <c r="K643" i="39"/>
  <c r="E639" i="39"/>
  <c r="D639" i="39"/>
  <c r="F638" i="39"/>
  <c r="F637" i="39"/>
  <c r="I637" i="39" s="1"/>
  <c r="F636" i="39"/>
  <c r="I636" i="39" s="1"/>
  <c r="I639" i="39" s="1"/>
  <c r="F632" i="39"/>
  <c r="H632" i="39" s="1"/>
  <c r="F631" i="39"/>
  <c r="H631" i="39" s="1"/>
  <c r="F630" i="39"/>
  <c r="I630" i="39" s="1"/>
  <c r="F629" i="39"/>
  <c r="I629" i="39" s="1"/>
  <c r="F628" i="39"/>
  <c r="I628" i="39" s="1"/>
  <c r="F627" i="39"/>
  <c r="K617" i="39"/>
  <c r="J619" i="39" s="1"/>
  <c r="J616" i="39"/>
  <c r="J618" i="39" s="1"/>
  <c r="I616" i="39"/>
  <c r="I618" i="39" s="1"/>
  <c r="H616" i="39"/>
  <c r="H618" i="39" s="1"/>
  <c r="G616" i="39"/>
  <c r="G618" i="39" s="1"/>
  <c r="F616" i="39"/>
  <c r="F618" i="39" s="1"/>
  <c r="E616" i="39"/>
  <c r="D616" i="39"/>
  <c r="D618" i="39" s="1"/>
  <c r="K615" i="39"/>
  <c r="K614" i="39"/>
  <c r="K613" i="39"/>
  <c r="K612" i="39"/>
  <c r="E608" i="39"/>
  <c r="D608" i="39"/>
  <c r="F607" i="39"/>
  <c r="F606" i="39"/>
  <c r="I606" i="39" s="1"/>
  <c r="F605" i="39"/>
  <c r="F601" i="39"/>
  <c r="H601" i="39" s="1"/>
  <c r="F600" i="39"/>
  <c r="H600" i="39" s="1"/>
  <c r="F599" i="39"/>
  <c r="I599" i="39" s="1"/>
  <c r="F598" i="39"/>
  <c r="I598" i="39" s="1"/>
  <c r="F597" i="39"/>
  <c r="I597" i="39" s="1"/>
  <c r="F596" i="39"/>
  <c r="K586" i="39"/>
  <c r="J588" i="39" s="1"/>
  <c r="J585" i="39"/>
  <c r="J587" i="39" s="1"/>
  <c r="I585" i="39"/>
  <c r="I587" i="39" s="1"/>
  <c r="H585" i="39"/>
  <c r="H587" i="39" s="1"/>
  <c r="G585" i="39"/>
  <c r="G587" i="39" s="1"/>
  <c r="F585" i="39"/>
  <c r="E585" i="39"/>
  <c r="E587" i="39" s="1"/>
  <c r="D585" i="39"/>
  <c r="D587" i="39" s="1"/>
  <c r="K584" i="39"/>
  <c r="K583" i="39"/>
  <c r="K582" i="39"/>
  <c r="K581" i="39"/>
  <c r="E577" i="39"/>
  <c r="F577" i="39" s="1"/>
  <c r="D577" i="39"/>
  <c r="F576" i="39"/>
  <c r="F575" i="39"/>
  <c r="F574" i="39"/>
  <c r="I574" i="39" s="1"/>
  <c r="F570" i="39"/>
  <c r="H570" i="39" s="1"/>
  <c r="F569" i="39"/>
  <c r="H569" i="39" s="1"/>
  <c r="F568" i="39"/>
  <c r="I568" i="39" s="1"/>
  <c r="F567" i="39"/>
  <c r="H567" i="39" s="1"/>
  <c r="F566" i="39"/>
  <c r="H566" i="39" s="1"/>
  <c r="F565" i="39"/>
  <c r="K555" i="39"/>
  <c r="J557" i="39" s="1"/>
  <c r="J554" i="39"/>
  <c r="J556" i="39" s="1"/>
  <c r="I554" i="39"/>
  <c r="I556" i="39" s="1"/>
  <c r="H554" i="39"/>
  <c r="H556" i="39" s="1"/>
  <c r="G554" i="39"/>
  <c r="G556" i="39" s="1"/>
  <c r="F554" i="39"/>
  <c r="F556" i="39" s="1"/>
  <c r="E554" i="39"/>
  <c r="E556" i="39" s="1"/>
  <c r="D554" i="39"/>
  <c r="D556" i="39" s="1"/>
  <c r="K553" i="39"/>
  <c r="K552" i="39"/>
  <c r="K551" i="39"/>
  <c r="K550" i="39"/>
  <c r="E546" i="39"/>
  <c r="D546" i="39"/>
  <c r="F545" i="39"/>
  <c r="F544" i="39"/>
  <c r="I544" i="39" s="1"/>
  <c r="F543" i="39"/>
  <c r="I543" i="39" s="1"/>
  <c r="F539" i="39"/>
  <c r="H539" i="39" s="1"/>
  <c r="F538" i="39"/>
  <c r="H538" i="39" s="1"/>
  <c r="F537" i="39"/>
  <c r="I537" i="39" s="1"/>
  <c r="F536" i="39"/>
  <c r="H536" i="39" s="1"/>
  <c r="F535" i="39"/>
  <c r="I535" i="39" s="1"/>
  <c r="F534" i="39"/>
  <c r="K524" i="39"/>
  <c r="D526" i="39" s="1"/>
  <c r="J523" i="39"/>
  <c r="J525" i="39" s="1"/>
  <c r="I523" i="39"/>
  <c r="I525" i="39" s="1"/>
  <c r="H523" i="39"/>
  <c r="H525" i="39" s="1"/>
  <c r="G523" i="39"/>
  <c r="G525" i="39" s="1"/>
  <c r="F523" i="39"/>
  <c r="F525" i="39" s="1"/>
  <c r="E523" i="39"/>
  <c r="E525" i="39" s="1"/>
  <c r="D523" i="39"/>
  <c r="D525" i="39" s="1"/>
  <c r="K522" i="39"/>
  <c r="K521" i="39"/>
  <c r="K520" i="39"/>
  <c r="K519" i="39"/>
  <c r="E515" i="39"/>
  <c r="D515" i="39"/>
  <c r="F514" i="39"/>
  <c r="F513" i="39"/>
  <c r="I513" i="39" s="1"/>
  <c r="F512" i="39"/>
  <c r="F508" i="39"/>
  <c r="H508" i="39" s="1"/>
  <c r="F507" i="39"/>
  <c r="H507" i="39" s="1"/>
  <c r="F506" i="39"/>
  <c r="I506" i="39" s="1"/>
  <c r="F505" i="39"/>
  <c r="I505" i="39" s="1"/>
  <c r="F504" i="39"/>
  <c r="I504" i="39" s="1"/>
  <c r="F503" i="39"/>
  <c r="K460" i="39"/>
  <c r="D462" i="39" s="1"/>
  <c r="J459" i="39"/>
  <c r="J461" i="39" s="1"/>
  <c r="I459" i="39"/>
  <c r="I461" i="39" s="1"/>
  <c r="H459" i="39"/>
  <c r="H461" i="39" s="1"/>
  <c r="G459" i="39"/>
  <c r="F459" i="39"/>
  <c r="F461" i="39" s="1"/>
  <c r="E459" i="39"/>
  <c r="E461" i="39" s="1"/>
  <c r="D459" i="39"/>
  <c r="D461" i="39" s="1"/>
  <c r="K458" i="39"/>
  <c r="K457" i="39"/>
  <c r="K456" i="39"/>
  <c r="K455" i="39"/>
  <c r="E451" i="39"/>
  <c r="D451" i="39"/>
  <c r="F450" i="39"/>
  <c r="F449" i="39"/>
  <c r="I449" i="39" s="1"/>
  <c r="F448" i="39"/>
  <c r="I448" i="39" s="1"/>
  <c r="F444" i="39"/>
  <c r="H444" i="39" s="1"/>
  <c r="F443" i="39"/>
  <c r="H443" i="39" s="1"/>
  <c r="F442" i="39"/>
  <c r="I442" i="39" s="1"/>
  <c r="F441" i="39"/>
  <c r="H441" i="39" s="1"/>
  <c r="F440" i="39"/>
  <c r="I440" i="39" s="1"/>
  <c r="F439" i="39"/>
  <c r="H439" i="39" s="1"/>
  <c r="H846" i="39" l="1"/>
  <c r="I844" i="39"/>
  <c r="E867" i="39"/>
  <c r="D867" i="39"/>
  <c r="F867" i="39"/>
  <c r="F856" i="39"/>
  <c r="G855" i="39" s="1"/>
  <c r="H847" i="39"/>
  <c r="I848" i="39"/>
  <c r="J847" i="39" s="1"/>
  <c r="F850" i="39"/>
  <c r="H844" i="39"/>
  <c r="H845" i="39"/>
  <c r="K866" i="39"/>
  <c r="I853" i="39"/>
  <c r="I856" i="39" s="1"/>
  <c r="G867" i="39"/>
  <c r="H867" i="39"/>
  <c r="K864" i="39"/>
  <c r="L861" i="39" s="1"/>
  <c r="I867" i="39"/>
  <c r="E836" i="39"/>
  <c r="F836" i="39"/>
  <c r="G836" i="39"/>
  <c r="K835" i="39"/>
  <c r="I823" i="39"/>
  <c r="I825" i="39" s="1"/>
  <c r="F825" i="39"/>
  <c r="G824" i="39" s="1"/>
  <c r="H814" i="39"/>
  <c r="F819" i="39"/>
  <c r="I815" i="39"/>
  <c r="H813" i="39"/>
  <c r="I813" i="39"/>
  <c r="I817" i="39" s="1"/>
  <c r="J816" i="39" s="1"/>
  <c r="H816" i="39"/>
  <c r="H836" i="39"/>
  <c r="K833" i="39"/>
  <c r="L832" i="39" s="1"/>
  <c r="I836" i="39"/>
  <c r="J836" i="39"/>
  <c r="F794" i="39"/>
  <c r="G791" i="39" s="1"/>
  <c r="G792" i="39"/>
  <c r="E805" i="39"/>
  <c r="F805" i="39"/>
  <c r="G805" i="39"/>
  <c r="H805" i="39"/>
  <c r="I805" i="39"/>
  <c r="J805" i="39"/>
  <c r="K802" i="39"/>
  <c r="L799" i="39" s="1"/>
  <c r="I782" i="39"/>
  <c r="F788" i="39"/>
  <c r="H784" i="39"/>
  <c r="G804" i="39"/>
  <c r="K804" i="39" s="1"/>
  <c r="H783" i="39"/>
  <c r="H785" i="39"/>
  <c r="I783" i="39"/>
  <c r="I792" i="39"/>
  <c r="I794" i="39" s="1"/>
  <c r="E774" i="39"/>
  <c r="F774" i="39"/>
  <c r="G774" i="39"/>
  <c r="H774" i="39"/>
  <c r="G761" i="39"/>
  <c r="I761" i="39"/>
  <c r="I763" i="39" s="1"/>
  <c r="G760" i="39"/>
  <c r="G762" i="39"/>
  <c r="I751" i="39"/>
  <c r="H751" i="39"/>
  <c r="H757" i="39" s="1"/>
  <c r="L775" i="39" s="1"/>
  <c r="I754" i="39"/>
  <c r="H752" i="39"/>
  <c r="H753" i="39"/>
  <c r="F757" i="39"/>
  <c r="K773" i="39"/>
  <c r="K771" i="39"/>
  <c r="L767" i="39" s="1"/>
  <c r="I774" i="39"/>
  <c r="J774" i="39"/>
  <c r="K740" i="39"/>
  <c r="L738" i="39" s="1"/>
  <c r="E743" i="39"/>
  <c r="F743" i="39"/>
  <c r="G743" i="39"/>
  <c r="F732" i="39"/>
  <c r="G730" i="39" s="1"/>
  <c r="G731" i="39"/>
  <c r="I720" i="39"/>
  <c r="I724" i="39" s="1"/>
  <c r="J721" i="39" s="1"/>
  <c r="H722" i="39"/>
  <c r="F726" i="39"/>
  <c r="H720" i="39"/>
  <c r="H723" i="39"/>
  <c r="H721" i="39"/>
  <c r="I729" i="39"/>
  <c r="I732" i="39" s="1"/>
  <c r="G742" i="39"/>
  <c r="K742" i="39" s="1"/>
  <c r="H743" i="39"/>
  <c r="I743" i="39"/>
  <c r="J743" i="39"/>
  <c r="I701" i="39"/>
  <c r="I692" i="39"/>
  <c r="I691" i="39"/>
  <c r="F695" i="39"/>
  <c r="I690" i="39"/>
  <c r="G700" i="39"/>
  <c r="I689" i="39"/>
  <c r="H695" i="39"/>
  <c r="L713" i="39" s="1"/>
  <c r="K711" i="39"/>
  <c r="J712" i="39"/>
  <c r="I712" i="39"/>
  <c r="K709" i="39"/>
  <c r="L706" i="39" s="1"/>
  <c r="G699" i="39"/>
  <c r="H712" i="39"/>
  <c r="G712" i="39"/>
  <c r="F712" i="39"/>
  <c r="E712" i="39"/>
  <c r="H681" i="39"/>
  <c r="G681" i="39"/>
  <c r="E681" i="39"/>
  <c r="F681" i="39"/>
  <c r="I670" i="39"/>
  <c r="F670" i="39"/>
  <c r="G668" i="39" s="1"/>
  <c r="I658" i="39"/>
  <c r="H660" i="39"/>
  <c r="F664" i="39"/>
  <c r="K680" i="39"/>
  <c r="H659" i="39"/>
  <c r="H661" i="39"/>
  <c r="K678" i="39"/>
  <c r="L675" i="39" s="1"/>
  <c r="I681" i="39"/>
  <c r="I659" i="39"/>
  <c r="J681" i="39"/>
  <c r="F650" i="39"/>
  <c r="H650" i="39"/>
  <c r="I650" i="39"/>
  <c r="F639" i="39"/>
  <c r="G636" i="39" s="1"/>
  <c r="E650" i="39"/>
  <c r="K647" i="39"/>
  <c r="L644" i="39" s="1"/>
  <c r="H629" i="39"/>
  <c r="F633" i="39"/>
  <c r="H627" i="39"/>
  <c r="I627" i="39"/>
  <c r="I631" i="39" s="1"/>
  <c r="G649" i="39"/>
  <c r="K649" i="39" s="1"/>
  <c r="G650" i="39"/>
  <c r="H628" i="39"/>
  <c r="H630" i="39"/>
  <c r="J650" i="39"/>
  <c r="F608" i="39"/>
  <c r="G606" i="39" s="1"/>
  <c r="D619" i="39"/>
  <c r="E619" i="39"/>
  <c r="F619" i="39"/>
  <c r="G619" i="39"/>
  <c r="K616" i="39"/>
  <c r="L613" i="39" s="1"/>
  <c r="E618" i="39"/>
  <c r="K618" i="39" s="1"/>
  <c r="F602" i="39"/>
  <c r="H598" i="39"/>
  <c r="H596" i="39"/>
  <c r="I596" i="39"/>
  <c r="I600" i="39" s="1"/>
  <c r="I605" i="39"/>
  <c r="I608" i="39" s="1"/>
  <c r="H619" i="39"/>
  <c r="H597" i="39"/>
  <c r="H599" i="39"/>
  <c r="I619" i="39"/>
  <c r="G576" i="39"/>
  <c r="G575" i="39"/>
  <c r="D588" i="39"/>
  <c r="E588" i="39"/>
  <c r="G588" i="39"/>
  <c r="I588" i="39"/>
  <c r="K585" i="39"/>
  <c r="L584" i="39" s="1"/>
  <c r="F571" i="39"/>
  <c r="I565" i="39"/>
  <c r="I567" i="39"/>
  <c r="G574" i="39"/>
  <c r="F587" i="39"/>
  <c r="K587" i="39" s="1"/>
  <c r="F588" i="39"/>
  <c r="H588" i="39"/>
  <c r="H565" i="39"/>
  <c r="H568" i="39"/>
  <c r="I566" i="39"/>
  <c r="I575" i="39"/>
  <c r="I577" i="39" s="1"/>
  <c r="I546" i="39"/>
  <c r="D557" i="39"/>
  <c r="F546" i="39"/>
  <c r="G545" i="39" s="1"/>
  <c r="F540" i="39"/>
  <c r="K556" i="39"/>
  <c r="E557" i="39"/>
  <c r="I534" i="39"/>
  <c r="I536" i="39"/>
  <c r="F557" i="39"/>
  <c r="H535" i="39"/>
  <c r="H534" i="39"/>
  <c r="G557" i="39"/>
  <c r="H557" i="39"/>
  <c r="I557" i="39"/>
  <c r="H537" i="39"/>
  <c r="K554" i="39"/>
  <c r="L552" i="39" s="1"/>
  <c r="G526" i="39"/>
  <c r="H526" i="39"/>
  <c r="E526" i="39"/>
  <c r="F526" i="39"/>
  <c r="F515" i="39"/>
  <c r="G514" i="39" s="1"/>
  <c r="H505" i="39"/>
  <c r="I503" i="39"/>
  <c r="I507" i="39" s="1"/>
  <c r="J505" i="39" s="1"/>
  <c r="F509" i="39"/>
  <c r="H503" i="39"/>
  <c r="K525" i="39"/>
  <c r="I512" i="39"/>
  <c r="I515" i="39" s="1"/>
  <c r="H504" i="39"/>
  <c r="H506" i="39"/>
  <c r="K523" i="39"/>
  <c r="L520" i="39" s="1"/>
  <c r="I526" i="39"/>
  <c r="J526" i="39"/>
  <c r="I462" i="39"/>
  <c r="I439" i="39"/>
  <c r="F462" i="39"/>
  <c r="E462" i="39"/>
  <c r="G462" i="39"/>
  <c r="K459" i="39"/>
  <c r="L455" i="39" s="1"/>
  <c r="I451" i="39"/>
  <c r="F451" i="39"/>
  <c r="G449" i="39" s="1"/>
  <c r="H442" i="39"/>
  <c r="I441" i="39"/>
  <c r="F445" i="39"/>
  <c r="H440" i="39"/>
  <c r="H445" i="39" s="1"/>
  <c r="G461" i="39"/>
  <c r="K461" i="39" s="1"/>
  <c r="H462" i="39"/>
  <c r="I443" i="39"/>
  <c r="J442" i="39" s="1"/>
  <c r="J462" i="39"/>
  <c r="H602" i="39" l="1"/>
  <c r="J844" i="39"/>
  <c r="J845" i="39"/>
  <c r="J846" i="39"/>
  <c r="K867" i="39"/>
  <c r="L863" i="39"/>
  <c r="G854" i="39"/>
  <c r="G853" i="39"/>
  <c r="H850" i="39"/>
  <c r="L860" i="39"/>
  <c r="L862" i="39"/>
  <c r="K836" i="39"/>
  <c r="G823" i="39"/>
  <c r="J813" i="39"/>
  <c r="J815" i="39"/>
  <c r="L829" i="39"/>
  <c r="G822" i="39"/>
  <c r="J814" i="39"/>
  <c r="H819" i="39"/>
  <c r="L831" i="39"/>
  <c r="L830" i="39"/>
  <c r="K805" i="39"/>
  <c r="G793" i="39"/>
  <c r="G794" i="39" s="1"/>
  <c r="L798" i="39"/>
  <c r="L800" i="39"/>
  <c r="L801" i="39"/>
  <c r="L802" i="39" s="1"/>
  <c r="H788" i="39"/>
  <c r="G788" i="39" s="1"/>
  <c r="I786" i="39"/>
  <c r="G763" i="39"/>
  <c r="K774" i="39"/>
  <c r="G757" i="39"/>
  <c r="I755" i="39"/>
  <c r="L769" i="39"/>
  <c r="L768" i="39"/>
  <c r="L770" i="39"/>
  <c r="G729" i="39"/>
  <c r="G732" i="39" s="1"/>
  <c r="J720" i="39"/>
  <c r="J723" i="39"/>
  <c r="L737" i="39"/>
  <c r="L736" i="39"/>
  <c r="L739" i="39"/>
  <c r="K743" i="39"/>
  <c r="J722" i="39"/>
  <c r="H726" i="39"/>
  <c r="G701" i="39"/>
  <c r="I693" i="39"/>
  <c r="J690" i="39" s="1"/>
  <c r="G695" i="39"/>
  <c r="K712" i="39"/>
  <c r="L707" i="39"/>
  <c r="L708" i="39"/>
  <c r="L705" i="39"/>
  <c r="K681" i="39"/>
  <c r="L677" i="39"/>
  <c r="G667" i="39"/>
  <c r="G669" i="39"/>
  <c r="H664" i="39"/>
  <c r="L682" i="39" s="1"/>
  <c r="L674" i="39"/>
  <c r="I662" i="39"/>
  <c r="J659" i="39" s="1"/>
  <c r="L676" i="39"/>
  <c r="L645" i="39"/>
  <c r="L643" i="39"/>
  <c r="L646" i="39"/>
  <c r="G638" i="39"/>
  <c r="G637" i="39"/>
  <c r="K650" i="39"/>
  <c r="H633" i="39"/>
  <c r="G633" i="39" s="1"/>
  <c r="J629" i="39"/>
  <c r="J627" i="39"/>
  <c r="J628" i="39"/>
  <c r="J630" i="39"/>
  <c r="G639" i="39"/>
  <c r="L615" i="39"/>
  <c r="L614" i="39"/>
  <c r="L612" i="39"/>
  <c r="G607" i="39"/>
  <c r="G605" i="39"/>
  <c r="K619" i="39"/>
  <c r="J597" i="39"/>
  <c r="J600" i="39" s="1"/>
  <c r="J599" i="39"/>
  <c r="J596" i="39"/>
  <c r="L620" i="39"/>
  <c r="G602" i="39"/>
  <c r="J598" i="39"/>
  <c r="G577" i="39"/>
  <c r="K588" i="39"/>
  <c r="L582" i="39"/>
  <c r="L583" i="39"/>
  <c r="L581" i="39"/>
  <c r="H571" i="39"/>
  <c r="I569" i="39"/>
  <c r="J568" i="39" s="1"/>
  <c r="K557" i="39"/>
  <c r="L550" i="39"/>
  <c r="G544" i="39"/>
  <c r="G543" i="39"/>
  <c r="H540" i="39"/>
  <c r="L551" i="39"/>
  <c r="I538" i="39"/>
  <c r="L553" i="39"/>
  <c r="K526" i="39"/>
  <c r="G512" i="39"/>
  <c r="G513" i="39"/>
  <c r="J504" i="39"/>
  <c r="H509" i="39"/>
  <c r="L527" i="39" s="1"/>
  <c r="J503" i="39"/>
  <c r="J506" i="39"/>
  <c r="L519" i="39"/>
  <c r="L522" i="39"/>
  <c r="L521" i="39"/>
  <c r="L457" i="39"/>
  <c r="L458" i="39"/>
  <c r="K462" i="39"/>
  <c r="L456" i="39"/>
  <c r="G450" i="39"/>
  <c r="G448" i="39"/>
  <c r="J439" i="39"/>
  <c r="J441" i="39"/>
  <c r="L463" i="39"/>
  <c r="G445" i="39"/>
  <c r="J440" i="39"/>
  <c r="G515" i="39" l="1"/>
  <c r="J443" i="39"/>
  <c r="G540" i="39"/>
  <c r="L558" i="39"/>
  <c r="G856" i="39"/>
  <c r="J848" i="39"/>
  <c r="L864" i="39"/>
  <c r="L868" i="39"/>
  <c r="G850" i="39"/>
  <c r="L833" i="39"/>
  <c r="G825" i="39"/>
  <c r="J817" i="39"/>
  <c r="L837" i="39"/>
  <c r="G819" i="39"/>
  <c r="L806" i="39"/>
  <c r="J785" i="39"/>
  <c r="J784" i="39"/>
  <c r="J782" i="39"/>
  <c r="J783" i="39"/>
  <c r="L771" i="39"/>
  <c r="J752" i="39"/>
  <c r="J751" i="39"/>
  <c r="J753" i="39"/>
  <c r="J754" i="39"/>
  <c r="J724" i="39"/>
  <c r="L740" i="39"/>
  <c r="L744" i="39"/>
  <c r="G726" i="39"/>
  <c r="L709" i="39"/>
  <c r="J691" i="39"/>
  <c r="J692" i="39"/>
  <c r="J689" i="39"/>
  <c r="J693" i="39" s="1"/>
  <c r="G670" i="39"/>
  <c r="G664" i="39"/>
  <c r="J661" i="39"/>
  <c r="J658" i="39"/>
  <c r="J660" i="39"/>
  <c r="L678" i="39"/>
  <c r="L647" i="39"/>
  <c r="L651" i="39"/>
  <c r="J631" i="39"/>
  <c r="L616" i="39"/>
  <c r="G608" i="39"/>
  <c r="L585" i="39"/>
  <c r="J565" i="39"/>
  <c r="J567" i="39"/>
  <c r="J566" i="39"/>
  <c r="G571" i="39"/>
  <c r="L589" i="39"/>
  <c r="L554" i="39"/>
  <c r="G546" i="39"/>
  <c r="J535" i="39"/>
  <c r="J537" i="39"/>
  <c r="J534" i="39"/>
  <c r="J536" i="39"/>
  <c r="J507" i="39"/>
  <c r="G509" i="39"/>
  <c r="L523" i="39"/>
  <c r="L459" i="39"/>
  <c r="G451" i="39"/>
  <c r="J786" i="39" l="1"/>
  <c r="J755" i="39"/>
  <c r="J662" i="39"/>
  <c r="J569" i="39"/>
  <c r="J538" i="39"/>
  <c r="K429" i="39" l="1"/>
  <c r="D431" i="39" s="1"/>
  <c r="J428" i="39"/>
  <c r="J430" i="39" s="1"/>
  <c r="I428" i="39"/>
  <c r="I430" i="39" s="1"/>
  <c r="H428" i="39"/>
  <c r="H430" i="39" s="1"/>
  <c r="G428" i="39"/>
  <c r="F428" i="39"/>
  <c r="F430" i="39" s="1"/>
  <c r="E428" i="39"/>
  <c r="E430" i="39" s="1"/>
  <c r="D428" i="39"/>
  <c r="D430" i="39" s="1"/>
  <c r="K427" i="39"/>
  <c r="K426" i="39"/>
  <c r="K425" i="39"/>
  <c r="K424" i="39"/>
  <c r="E420" i="39"/>
  <c r="D420" i="39"/>
  <c r="F419" i="39"/>
  <c r="F418" i="39"/>
  <c r="F417" i="39"/>
  <c r="F413" i="39"/>
  <c r="H413" i="39" s="1"/>
  <c r="F412" i="39"/>
  <c r="H412" i="39" s="1"/>
  <c r="F411" i="39"/>
  <c r="H411" i="39" s="1"/>
  <c r="F410" i="39"/>
  <c r="I410" i="39" s="1"/>
  <c r="F409" i="39"/>
  <c r="F408" i="39"/>
  <c r="K398" i="39"/>
  <c r="D400" i="39" s="1"/>
  <c r="J397" i="39"/>
  <c r="J399" i="39" s="1"/>
  <c r="I397" i="39"/>
  <c r="I399" i="39" s="1"/>
  <c r="H397" i="39"/>
  <c r="H399" i="39" s="1"/>
  <c r="G397" i="39"/>
  <c r="G399" i="39" s="1"/>
  <c r="F397" i="39"/>
  <c r="F399" i="39" s="1"/>
  <c r="E397" i="39"/>
  <c r="E399" i="39" s="1"/>
  <c r="D397" i="39"/>
  <c r="D399" i="39" s="1"/>
  <c r="K396" i="39"/>
  <c r="K395" i="39"/>
  <c r="K394" i="39"/>
  <c r="K393" i="39"/>
  <c r="E389" i="39"/>
  <c r="D389" i="39"/>
  <c r="F388" i="39"/>
  <c r="F387" i="39"/>
  <c r="I387" i="39" s="1"/>
  <c r="F386" i="39"/>
  <c r="F382" i="39"/>
  <c r="H382" i="39" s="1"/>
  <c r="F381" i="39"/>
  <c r="H381" i="39" s="1"/>
  <c r="F380" i="39"/>
  <c r="I380" i="39" s="1"/>
  <c r="F379" i="39"/>
  <c r="I379" i="39" s="1"/>
  <c r="F378" i="39"/>
  <c r="I378" i="39" s="1"/>
  <c r="F377" i="39"/>
  <c r="I431" i="39" l="1"/>
  <c r="J431" i="39"/>
  <c r="F420" i="39"/>
  <c r="G418" i="39" s="1"/>
  <c r="E431" i="39"/>
  <c r="F431" i="39"/>
  <c r="G431" i="39"/>
  <c r="H431" i="39"/>
  <c r="K428" i="39"/>
  <c r="L425" i="39" s="1"/>
  <c r="I408" i="39"/>
  <c r="H410" i="39"/>
  <c r="H408" i="39"/>
  <c r="F414" i="39"/>
  <c r="I417" i="39"/>
  <c r="G430" i="39"/>
  <c r="K430" i="39" s="1"/>
  <c r="H409" i="39"/>
  <c r="I411" i="39"/>
  <c r="I418" i="39"/>
  <c r="I409" i="39"/>
  <c r="F400" i="39"/>
  <c r="F389" i="39"/>
  <c r="G387" i="39" s="1"/>
  <c r="G389" i="39" s="1"/>
  <c r="G386" i="39"/>
  <c r="G388" i="39"/>
  <c r="I377" i="39"/>
  <c r="I381" i="39" s="1"/>
  <c r="J377" i="39" s="1"/>
  <c r="H377" i="39"/>
  <c r="G400" i="39"/>
  <c r="E400" i="39"/>
  <c r="K397" i="39"/>
  <c r="L394" i="39" s="1"/>
  <c r="H379" i="39"/>
  <c r="F383" i="39"/>
  <c r="K399" i="39"/>
  <c r="I386" i="39"/>
  <c r="I389" i="39" s="1"/>
  <c r="H400" i="39"/>
  <c r="H378" i="39"/>
  <c r="H380" i="39"/>
  <c r="I400" i="39"/>
  <c r="J400" i="39"/>
  <c r="H414" i="39" l="1"/>
  <c r="L424" i="39"/>
  <c r="L426" i="39"/>
  <c r="K431" i="39"/>
  <c r="G419" i="39"/>
  <c r="G417" i="39"/>
  <c r="G420" i="39" s="1"/>
  <c r="I412" i="39"/>
  <c r="J410" i="39" s="1"/>
  <c r="L427" i="39"/>
  <c r="L432" i="39"/>
  <c r="G414" i="39"/>
  <c r="I420" i="39"/>
  <c r="L393" i="39"/>
  <c r="L395" i="39"/>
  <c r="L396" i="39"/>
  <c r="K400" i="39"/>
  <c r="H383" i="39"/>
  <c r="L401" i="39" s="1"/>
  <c r="J380" i="39"/>
  <c r="J379" i="39"/>
  <c r="J378" i="39"/>
  <c r="J411" i="39" l="1"/>
  <c r="L428" i="39"/>
  <c r="J408" i="39"/>
  <c r="J409" i="39"/>
  <c r="J412" i="39"/>
  <c r="L397" i="39"/>
  <c r="J381" i="39"/>
  <c r="G383" i="39"/>
  <c r="K367" i="39" l="1"/>
  <c r="J369" i="39" s="1"/>
  <c r="J366" i="39"/>
  <c r="J368" i="39" s="1"/>
  <c r="I366" i="39"/>
  <c r="I368" i="39" s="1"/>
  <c r="H366" i="39"/>
  <c r="H368" i="39" s="1"/>
  <c r="G366" i="39"/>
  <c r="G368" i="39" s="1"/>
  <c r="F366" i="39"/>
  <c r="F368" i="39" s="1"/>
  <c r="E366" i="39"/>
  <c r="E368" i="39" s="1"/>
  <c r="D366" i="39"/>
  <c r="D368" i="39" s="1"/>
  <c r="K365" i="39"/>
  <c r="K364" i="39"/>
  <c r="K363" i="39"/>
  <c r="K362" i="39"/>
  <c r="E358" i="39"/>
  <c r="D358" i="39"/>
  <c r="F357" i="39"/>
  <c r="F356" i="39"/>
  <c r="I356" i="39" s="1"/>
  <c r="F355" i="39"/>
  <c r="F351" i="39"/>
  <c r="H351" i="39" s="1"/>
  <c r="F350" i="39"/>
  <c r="H350" i="39" s="1"/>
  <c r="F349" i="39"/>
  <c r="I349" i="39" s="1"/>
  <c r="F348" i="39"/>
  <c r="H348" i="39" s="1"/>
  <c r="F347" i="39"/>
  <c r="I347" i="39" s="1"/>
  <c r="F346" i="39"/>
  <c r="F335" i="39"/>
  <c r="F337" i="39" s="1"/>
  <c r="K336" i="39"/>
  <c r="D338" i="39" s="1"/>
  <c r="J335" i="39"/>
  <c r="J337" i="39" s="1"/>
  <c r="I335" i="39"/>
  <c r="I337" i="39" s="1"/>
  <c r="H335" i="39"/>
  <c r="H337" i="39" s="1"/>
  <c r="G335" i="39"/>
  <c r="E335" i="39"/>
  <c r="E337" i="39" s="1"/>
  <c r="D335" i="39"/>
  <c r="D337" i="39" s="1"/>
  <c r="K334" i="39"/>
  <c r="K333" i="39"/>
  <c r="K332" i="39"/>
  <c r="K331" i="39"/>
  <c r="E327" i="39"/>
  <c r="D327" i="39"/>
  <c r="F326" i="39"/>
  <c r="F325" i="39"/>
  <c r="I325" i="39" s="1"/>
  <c r="F324" i="39"/>
  <c r="I324" i="39" s="1"/>
  <c r="F320" i="39"/>
  <c r="H320" i="39" s="1"/>
  <c r="F319" i="39"/>
  <c r="H319" i="39" s="1"/>
  <c r="F318" i="39"/>
  <c r="H318" i="39" s="1"/>
  <c r="F317" i="39"/>
  <c r="H317" i="39" s="1"/>
  <c r="F316" i="39"/>
  <c r="I316" i="39" s="1"/>
  <c r="F315" i="39"/>
  <c r="H315" i="39" s="1"/>
  <c r="K305" i="39"/>
  <c r="D307" i="39" s="1"/>
  <c r="J304" i="39"/>
  <c r="J306" i="39" s="1"/>
  <c r="I304" i="39"/>
  <c r="I306" i="39" s="1"/>
  <c r="H304" i="39"/>
  <c r="H306" i="39" s="1"/>
  <c r="G304" i="39"/>
  <c r="G306" i="39" s="1"/>
  <c r="F304" i="39"/>
  <c r="F306" i="39" s="1"/>
  <c r="E304" i="39"/>
  <c r="D304" i="39"/>
  <c r="D306" i="39" s="1"/>
  <c r="K303" i="39"/>
  <c r="K302" i="39"/>
  <c r="K301" i="39"/>
  <c r="K300" i="39"/>
  <c r="E296" i="39"/>
  <c r="D296" i="39"/>
  <c r="F295" i="39"/>
  <c r="F294" i="39"/>
  <c r="I294" i="39" s="1"/>
  <c r="F293" i="39"/>
  <c r="I293" i="39" s="1"/>
  <c r="F289" i="39"/>
  <c r="H289" i="39" s="1"/>
  <c r="F288" i="39"/>
  <c r="H288" i="39" s="1"/>
  <c r="F287" i="39"/>
  <c r="I287" i="39" s="1"/>
  <c r="F286" i="39"/>
  <c r="H286" i="39" s="1"/>
  <c r="F285" i="39"/>
  <c r="I285" i="39" s="1"/>
  <c r="F284" i="39"/>
  <c r="I284" i="39" s="1"/>
  <c r="I296" i="39" l="1"/>
  <c r="F358" i="39"/>
  <c r="G357" i="39" s="1"/>
  <c r="D369" i="39"/>
  <c r="E369" i="39"/>
  <c r="F369" i="39"/>
  <c r="K366" i="39"/>
  <c r="L365" i="39" s="1"/>
  <c r="I346" i="39"/>
  <c r="K368" i="39"/>
  <c r="I355" i="39"/>
  <c r="I358" i="39" s="1"/>
  <c r="G369" i="39"/>
  <c r="H369" i="39"/>
  <c r="H346" i="39"/>
  <c r="I348" i="39"/>
  <c r="H347" i="39"/>
  <c r="H349" i="39"/>
  <c r="I369" i="39"/>
  <c r="F352" i="39"/>
  <c r="E338" i="39"/>
  <c r="F338" i="39"/>
  <c r="G338" i="39"/>
  <c r="H338" i="39"/>
  <c r="I338" i="39"/>
  <c r="K335" i="39"/>
  <c r="L332" i="39" s="1"/>
  <c r="I327" i="39"/>
  <c r="F327" i="39"/>
  <c r="G326" i="39" s="1"/>
  <c r="I317" i="39"/>
  <c r="F321" i="39"/>
  <c r="I315" i="39"/>
  <c r="H316" i="39"/>
  <c r="H321" i="39" s="1"/>
  <c r="I318" i="39"/>
  <c r="I319" i="39" s="1"/>
  <c r="J317" i="39" s="1"/>
  <c r="J338" i="39"/>
  <c r="G337" i="39"/>
  <c r="K337" i="39" s="1"/>
  <c r="F296" i="39"/>
  <c r="G295" i="39" s="1"/>
  <c r="E307" i="39"/>
  <c r="K304" i="39"/>
  <c r="L301" i="39" s="1"/>
  <c r="H307" i="39"/>
  <c r="F307" i="39"/>
  <c r="G307" i="39"/>
  <c r="E306" i="39"/>
  <c r="K306" i="39" s="1"/>
  <c r="I286" i="39"/>
  <c r="I288" i="39" s="1"/>
  <c r="J284" i="39" s="1"/>
  <c r="F290" i="39"/>
  <c r="H284" i="39"/>
  <c r="H285" i="39"/>
  <c r="H287" i="39"/>
  <c r="I307" i="39"/>
  <c r="J307" i="39"/>
  <c r="F999" i="39"/>
  <c r="F1000" i="39"/>
  <c r="I1000" i="39" s="1"/>
  <c r="F1001" i="39"/>
  <c r="F1002" i="39"/>
  <c r="F1003" i="39"/>
  <c r="H1003" i="39" s="1"/>
  <c r="F1004" i="39"/>
  <c r="H1004" i="39" s="1"/>
  <c r="H275" i="39"/>
  <c r="K274" i="39"/>
  <c r="I276" i="39" s="1"/>
  <c r="J273" i="39"/>
  <c r="J275" i="39" s="1"/>
  <c r="I273" i="39"/>
  <c r="I275" i="39" s="1"/>
  <c r="H273" i="39"/>
  <c r="G273" i="39"/>
  <c r="G275" i="39" s="1"/>
  <c r="F273" i="39"/>
  <c r="F275" i="39" s="1"/>
  <c r="E273" i="39"/>
  <c r="E275" i="39" s="1"/>
  <c r="D273" i="39"/>
  <c r="K272" i="39"/>
  <c r="K271" i="39"/>
  <c r="K270" i="39"/>
  <c r="K269" i="39"/>
  <c r="E265" i="39"/>
  <c r="D265" i="39"/>
  <c r="F264" i="39"/>
  <c r="F263" i="39"/>
  <c r="I263" i="39" s="1"/>
  <c r="F262" i="39"/>
  <c r="F258" i="39"/>
  <c r="H258" i="39" s="1"/>
  <c r="F257" i="39"/>
  <c r="H257" i="39" s="1"/>
  <c r="F256" i="39"/>
  <c r="H256" i="39" s="1"/>
  <c r="F255" i="39"/>
  <c r="I255" i="39" s="1"/>
  <c r="F254" i="39"/>
  <c r="H254" i="39" s="1"/>
  <c r="F253" i="39"/>
  <c r="K243" i="39"/>
  <c r="J245" i="39" s="1"/>
  <c r="J242" i="39"/>
  <c r="J244" i="39" s="1"/>
  <c r="I242" i="39"/>
  <c r="I244" i="39" s="1"/>
  <c r="H242" i="39"/>
  <c r="H244" i="39" s="1"/>
  <c r="G242" i="39"/>
  <c r="G244" i="39" s="1"/>
  <c r="F242" i="39"/>
  <c r="F244" i="39" s="1"/>
  <c r="E242" i="39"/>
  <c r="E244" i="39" s="1"/>
  <c r="D242" i="39"/>
  <c r="K241" i="39"/>
  <c r="K240" i="39"/>
  <c r="K239" i="39"/>
  <c r="K238" i="39"/>
  <c r="E234" i="39"/>
  <c r="D234" i="39"/>
  <c r="F233" i="39"/>
  <c r="F232" i="39"/>
  <c r="I232" i="39" s="1"/>
  <c r="F231" i="39"/>
  <c r="I231" i="39" s="1"/>
  <c r="F227" i="39"/>
  <c r="H227" i="39" s="1"/>
  <c r="F226" i="39"/>
  <c r="H226" i="39" s="1"/>
  <c r="F225" i="39"/>
  <c r="I225" i="39" s="1"/>
  <c r="F224" i="39"/>
  <c r="H224" i="39" s="1"/>
  <c r="F223" i="39"/>
  <c r="I223" i="39" s="1"/>
  <c r="F222" i="39"/>
  <c r="F213" i="39"/>
  <c r="K212" i="39"/>
  <c r="D214" i="39" s="1"/>
  <c r="J211" i="39"/>
  <c r="J213" i="39" s="1"/>
  <c r="I211" i="39"/>
  <c r="I213" i="39" s="1"/>
  <c r="H211" i="39"/>
  <c r="H213" i="39" s="1"/>
  <c r="G211" i="39"/>
  <c r="G213" i="39" s="1"/>
  <c r="F211" i="39"/>
  <c r="E211" i="39"/>
  <c r="E213" i="39" s="1"/>
  <c r="D211" i="39"/>
  <c r="D213" i="39" s="1"/>
  <c r="K210" i="39"/>
  <c r="K209" i="39"/>
  <c r="K208" i="39"/>
  <c r="K207" i="39"/>
  <c r="E203" i="39"/>
  <c r="D203" i="39"/>
  <c r="F202" i="39"/>
  <c r="F201" i="39"/>
  <c r="I201" i="39" s="1"/>
  <c r="F200" i="39"/>
  <c r="F196" i="39"/>
  <c r="H196" i="39" s="1"/>
  <c r="F195" i="39"/>
  <c r="H195" i="39" s="1"/>
  <c r="F194" i="39"/>
  <c r="I194" i="39" s="1"/>
  <c r="F193" i="39"/>
  <c r="H193" i="39" s="1"/>
  <c r="F192" i="39"/>
  <c r="I192" i="39" s="1"/>
  <c r="F191" i="39"/>
  <c r="H191" i="39" s="1"/>
  <c r="K181" i="39"/>
  <c r="D183" i="39" s="1"/>
  <c r="J180" i="39"/>
  <c r="J182" i="39" s="1"/>
  <c r="I180" i="39"/>
  <c r="I182" i="39" s="1"/>
  <c r="H180" i="39"/>
  <c r="H182" i="39" s="1"/>
  <c r="G180" i="39"/>
  <c r="G182" i="39" s="1"/>
  <c r="F180" i="39"/>
  <c r="F182" i="39" s="1"/>
  <c r="E180" i="39"/>
  <c r="E182" i="39" s="1"/>
  <c r="D180" i="39"/>
  <c r="D182" i="39" s="1"/>
  <c r="K179" i="39"/>
  <c r="K178" i="39"/>
  <c r="K177" i="39"/>
  <c r="K176" i="39"/>
  <c r="E172" i="39"/>
  <c r="D172" i="39"/>
  <c r="F171" i="39"/>
  <c r="F170" i="39"/>
  <c r="I170" i="39" s="1"/>
  <c r="F169" i="39"/>
  <c r="I169" i="39" s="1"/>
  <c r="F165" i="39"/>
  <c r="H165" i="39" s="1"/>
  <c r="F164" i="39"/>
  <c r="H164" i="39" s="1"/>
  <c r="F163" i="39"/>
  <c r="I163" i="39" s="1"/>
  <c r="F162" i="39"/>
  <c r="I162" i="39" s="1"/>
  <c r="F161" i="39"/>
  <c r="I161" i="39" s="1"/>
  <c r="F160" i="39"/>
  <c r="H160" i="39" s="1"/>
  <c r="K119" i="39"/>
  <c r="J121" i="39" s="1"/>
  <c r="J151" i="39"/>
  <c r="K150" i="39"/>
  <c r="I152" i="39" s="1"/>
  <c r="J149" i="39"/>
  <c r="I149" i="39"/>
  <c r="I151" i="39" s="1"/>
  <c r="H149" i="39"/>
  <c r="H151" i="39" s="1"/>
  <c r="G149" i="39"/>
  <c r="G151" i="39" s="1"/>
  <c r="F149" i="39"/>
  <c r="F151" i="39" s="1"/>
  <c r="E149" i="39"/>
  <c r="E151" i="39" s="1"/>
  <c r="D149" i="39"/>
  <c r="D151" i="39" s="1"/>
  <c r="K148" i="39"/>
  <c r="K147" i="39"/>
  <c r="K146" i="39"/>
  <c r="K145" i="39"/>
  <c r="E141" i="39"/>
  <c r="D141" i="39"/>
  <c r="F140" i="39"/>
  <c r="F139" i="39"/>
  <c r="I139" i="39" s="1"/>
  <c r="F138" i="39"/>
  <c r="I138" i="39" s="1"/>
  <c r="F134" i="39"/>
  <c r="H134" i="39" s="1"/>
  <c r="F133" i="39"/>
  <c r="H133" i="39" s="1"/>
  <c r="F132" i="39"/>
  <c r="H132" i="39" s="1"/>
  <c r="F131" i="39"/>
  <c r="H131" i="39" s="1"/>
  <c r="F130" i="39"/>
  <c r="H130" i="39" s="1"/>
  <c r="F129" i="39"/>
  <c r="D121" i="39"/>
  <c r="J118" i="39"/>
  <c r="J120" i="39" s="1"/>
  <c r="I118" i="39"/>
  <c r="I120" i="39" s="1"/>
  <c r="H118" i="39"/>
  <c r="H120" i="39" s="1"/>
  <c r="G118" i="39"/>
  <c r="G120" i="39" s="1"/>
  <c r="F118" i="39"/>
  <c r="F120" i="39" s="1"/>
  <c r="E118" i="39"/>
  <c r="E120" i="39" s="1"/>
  <c r="D118" i="39"/>
  <c r="D120" i="39" s="1"/>
  <c r="K117" i="39"/>
  <c r="K116" i="39"/>
  <c r="K115" i="39"/>
  <c r="K114" i="39"/>
  <c r="E110" i="39"/>
  <c r="D110" i="39"/>
  <c r="F109" i="39"/>
  <c r="F108" i="39"/>
  <c r="I108" i="39" s="1"/>
  <c r="F107" i="39"/>
  <c r="I107" i="39" s="1"/>
  <c r="F103" i="39"/>
  <c r="H103" i="39" s="1"/>
  <c r="F102" i="39"/>
  <c r="H102" i="39" s="1"/>
  <c r="F101" i="39"/>
  <c r="I101" i="39" s="1"/>
  <c r="F100" i="39"/>
  <c r="I100" i="39" s="1"/>
  <c r="F99" i="39"/>
  <c r="I99" i="39" s="1"/>
  <c r="F98" i="39"/>
  <c r="E17" i="39"/>
  <c r="E48" i="39"/>
  <c r="F265" i="39" l="1"/>
  <c r="G264" i="39" s="1"/>
  <c r="H1000" i="39"/>
  <c r="L363" i="39"/>
  <c r="L364" i="39"/>
  <c r="L362" i="39"/>
  <c r="G355" i="39"/>
  <c r="G356" i="39"/>
  <c r="G358" i="39" s="1"/>
  <c r="I350" i="39"/>
  <c r="J346" i="39" s="1"/>
  <c r="K369" i="39"/>
  <c r="H352" i="39"/>
  <c r="L370" i="39" s="1"/>
  <c r="L331" i="39"/>
  <c r="G325" i="39"/>
  <c r="G324" i="39"/>
  <c r="G327" i="39" s="1"/>
  <c r="K338" i="39"/>
  <c r="L333" i="39"/>
  <c r="L334" i="39"/>
  <c r="J315" i="39"/>
  <c r="J316" i="39"/>
  <c r="L339" i="39"/>
  <c r="G321" i="39"/>
  <c r="J318" i="39"/>
  <c r="G294" i="39"/>
  <c r="G293" i="39"/>
  <c r="J287" i="39"/>
  <c r="L302" i="39"/>
  <c r="L303" i="39"/>
  <c r="L300" i="39"/>
  <c r="K307" i="39"/>
  <c r="J286" i="39"/>
  <c r="J285" i="39"/>
  <c r="H290" i="39"/>
  <c r="L308" i="39" s="1"/>
  <c r="K273" i="39"/>
  <c r="L271" i="39" s="1"/>
  <c r="E276" i="39"/>
  <c r="H276" i="39"/>
  <c r="J276" i="39"/>
  <c r="H1001" i="39"/>
  <c r="I1001" i="39"/>
  <c r="H1002" i="39"/>
  <c r="I1002" i="39"/>
  <c r="H999" i="39"/>
  <c r="I999" i="39"/>
  <c r="F1005" i="39"/>
  <c r="D276" i="39"/>
  <c r="D275" i="39"/>
  <c r="K275" i="39" s="1"/>
  <c r="G262" i="39"/>
  <c r="G263" i="39"/>
  <c r="I262" i="39"/>
  <c r="I265" i="39" s="1"/>
  <c r="I256" i="39"/>
  <c r="F259" i="39"/>
  <c r="I254" i="39"/>
  <c r="H253" i="39"/>
  <c r="H255" i="39"/>
  <c r="I253" i="39"/>
  <c r="F276" i="39"/>
  <c r="G276" i="39"/>
  <c r="I234" i="39"/>
  <c r="D245" i="39"/>
  <c r="E245" i="39"/>
  <c r="F245" i="39"/>
  <c r="H245" i="39"/>
  <c r="K242" i="39"/>
  <c r="L241" i="39" s="1"/>
  <c r="D244" i="39"/>
  <c r="K244" i="39" s="1"/>
  <c r="F234" i="39"/>
  <c r="G233" i="39" s="1"/>
  <c r="F228" i="39"/>
  <c r="I222" i="39"/>
  <c r="I224" i="39"/>
  <c r="G245" i="39"/>
  <c r="H222" i="39"/>
  <c r="H223" i="39"/>
  <c r="H225" i="39"/>
  <c r="I245" i="39"/>
  <c r="F203" i="39"/>
  <c r="G200" i="39" s="1"/>
  <c r="I191" i="39"/>
  <c r="F214" i="39"/>
  <c r="G214" i="39"/>
  <c r="E214" i="39"/>
  <c r="I193" i="39"/>
  <c r="I195" i="39" s="1"/>
  <c r="F197" i="39"/>
  <c r="K213" i="39"/>
  <c r="H214" i="39"/>
  <c r="I200" i="39"/>
  <c r="I203" i="39" s="1"/>
  <c r="H192" i="39"/>
  <c r="H194" i="39"/>
  <c r="K211" i="39"/>
  <c r="L208" i="39" s="1"/>
  <c r="I214" i="39"/>
  <c r="J214" i="39"/>
  <c r="F172" i="39"/>
  <c r="G169" i="39" s="1"/>
  <c r="F183" i="39"/>
  <c r="G183" i="39"/>
  <c r="E183" i="39"/>
  <c r="I172" i="39"/>
  <c r="I160" i="39"/>
  <c r="I164" i="39" s="1"/>
  <c r="H162" i="39"/>
  <c r="F166" i="39"/>
  <c r="K182" i="39"/>
  <c r="H183" i="39"/>
  <c r="H161" i="39"/>
  <c r="H163" i="39"/>
  <c r="K180" i="39"/>
  <c r="L179" i="39" s="1"/>
  <c r="I183" i="39"/>
  <c r="J183" i="39"/>
  <c r="F152" i="39"/>
  <c r="J152" i="39"/>
  <c r="I141" i="39"/>
  <c r="F141" i="39"/>
  <c r="G138" i="39" s="1"/>
  <c r="K120" i="39"/>
  <c r="D152" i="39"/>
  <c r="E152" i="39"/>
  <c r="K149" i="39"/>
  <c r="L148" i="39" s="1"/>
  <c r="I132" i="39"/>
  <c r="I130" i="39"/>
  <c r="F135" i="39"/>
  <c r="K151" i="39"/>
  <c r="H129" i="39"/>
  <c r="H135" i="39" s="1"/>
  <c r="I131" i="39"/>
  <c r="G152" i="39"/>
  <c r="I129" i="39"/>
  <c r="H152" i="39"/>
  <c r="I110" i="39"/>
  <c r="F110" i="39"/>
  <c r="G107" i="39" s="1"/>
  <c r="E121" i="39"/>
  <c r="F104" i="39"/>
  <c r="H98" i="39"/>
  <c r="I98" i="39"/>
  <c r="I102" i="39" s="1"/>
  <c r="J101" i="39" s="1"/>
  <c r="H100" i="39"/>
  <c r="G121" i="39"/>
  <c r="F121" i="39"/>
  <c r="H121" i="39"/>
  <c r="H99" i="39"/>
  <c r="H101" i="39"/>
  <c r="K118" i="39"/>
  <c r="L116" i="39" s="1"/>
  <c r="I121" i="39"/>
  <c r="G296" i="39" l="1"/>
  <c r="H259" i="39"/>
  <c r="L277" i="39" s="1"/>
  <c r="K121" i="39"/>
  <c r="L366" i="39"/>
  <c r="J348" i="39"/>
  <c r="J347" i="39"/>
  <c r="J349" i="39"/>
  <c r="G352" i="39"/>
  <c r="L335" i="39"/>
  <c r="J319" i="39"/>
  <c r="J288" i="39"/>
  <c r="G290" i="39"/>
  <c r="L304" i="39"/>
  <c r="G265" i="39"/>
  <c r="L272" i="39"/>
  <c r="L270" i="39"/>
  <c r="L269" i="39"/>
  <c r="I1003" i="39"/>
  <c r="J1000" i="39" s="1"/>
  <c r="H1005" i="39"/>
  <c r="K276" i="39"/>
  <c r="G259" i="39"/>
  <c r="I257" i="39"/>
  <c r="J253" i="39" s="1"/>
  <c r="L238" i="39"/>
  <c r="L240" i="39"/>
  <c r="L239" i="39"/>
  <c r="K245" i="39"/>
  <c r="G231" i="39"/>
  <c r="G232" i="39"/>
  <c r="H228" i="39"/>
  <c r="L246" i="39" s="1"/>
  <c r="I226" i="39"/>
  <c r="G202" i="39"/>
  <c r="G201" i="39"/>
  <c r="G203" i="39" s="1"/>
  <c r="L210" i="39"/>
  <c r="K214" i="39"/>
  <c r="L209" i="39"/>
  <c r="J194" i="39"/>
  <c r="J192" i="39"/>
  <c r="J191" i="39"/>
  <c r="J193" i="39"/>
  <c r="H197" i="39"/>
  <c r="L215" i="39" s="1"/>
  <c r="L207" i="39"/>
  <c r="G171" i="39"/>
  <c r="G170" i="39"/>
  <c r="J160" i="39"/>
  <c r="J163" i="39"/>
  <c r="K183" i="39"/>
  <c r="J162" i="39"/>
  <c r="H166" i="39"/>
  <c r="L184" i="39" s="1"/>
  <c r="J161" i="39"/>
  <c r="L178" i="39"/>
  <c r="L177" i="39"/>
  <c r="L176" i="39"/>
  <c r="L146" i="39"/>
  <c r="L145" i="39"/>
  <c r="G139" i="39"/>
  <c r="G141" i="39" s="1"/>
  <c r="G140" i="39"/>
  <c r="K152" i="39"/>
  <c r="L147" i="39"/>
  <c r="G135" i="39"/>
  <c r="L153" i="39"/>
  <c r="I133" i="39"/>
  <c r="J129" i="39" s="1"/>
  <c r="G108" i="39"/>
  <c r="G109" i="39"/>
  <c r="H104" i="39"/>
  <c r="L122" i="39" s="1"/>
  <c r="J98" i="39"/>
  <c r="J99" i="39"/>
  <c r="L117" i="39"/>
  <c r="L114" i="39"/>
  <c r="L115" i="39"/>
  <c r="J100" i="39"/>
  <c r="G110" i="39" l="1"/>
  <c r="G172" i="39"/>
  <c r="J1001" i="39"/>
  <c r="J999" i="39"/>
  <c r="J1002" i="39"/>
  <c r="J350" i="39"/>
  <c r="L273" i="39"/>
  <c r="J1003" i="39"/>
  <c r="G1005" i="39"/>
  <c r="J256" i="39"/>
  <c r="J255" i="39"/>
  <c r="J254" i="39"/>
  <c r="J257" i="39" s="1"/>
  <c r="G234" i="39"/>
  <c r="L242" i="39"/>
  <c r="G228" i="39"/>
  <c r="J225" i="39"/>
  <c r="J223" i="39"/>
  <c r="J222" i="39"/>
  <c r="J224" i="39"/>
  <c r="J195" i="39"/>
  <c r="G197" i="39"/>
  <c r="L211" i="39"/>
  <c r="L180" i="39"/>
  <c r="J164" i="39"/>
  <c r="G166" i="39"/>
  <c r="L149" i="39"/>
  <c r="J130" i="39"/>
  <c r="J132" i="39"/>
  <c r="J131" i="39"/>
  <c r="G104" i="39"/>
  <c r="J102" i="39"/>
  <c r="L118" i="39"/>
  <c r="I1024" i="39" l="1"/>
  <c r="J226" i="39"/>
  <c r="J133" i="39"/>
  <c r="K88" i="39"/>
  <c r="D90" i="39" s="1"/>
  <c r="J87" i="39"/>
  <c r="J89" i="39" s="1"/>
  <c r="I87" i="39"/>
  <c r="I89" i="39" s="1"/>
  <c r="H87" i="39"/>
  <c r="H89" i="39" s="1"/>
  <c r="G87" i="39"/>
  <c r="G89" i="39" s="1"/>
  <c r="F87" i="39"/>
  <c r="F89" i="39" s="1"/>
  <c r="E87" i="39"/>
  <c r="E89" i="39" s="1"/>
  <c r="D87" i="39"/>
  <c r="D89" i="39" s="1"/>
  <c r="K86" i="39"/>
  <c r="K85" i="39"/>
  <c r="K84" i="39"/>
  <c r="K83" i="39"/>
  <c r="E79" i="39"/>
  <c r="D79" i="39"/>
  <c r="F78" i="39"/>
  <c r="F77" i="39"/>
  <c r="I77" i="39" s="1"/>
  <c r="F76" i="39"/>
  <c r="I76" i="39" s="1"/>
  <c r="F72" i="39"/>
  <c r="H72" i="39" s="1"/>
  <c r="F71" i="39"/>
  <c r="H71" i="39" s="1"/>
  <c r="F70" i="39"/>
  <c r="I70" i="39" s="1"/>
  <c r="F69" i="39"/>
  <c r="I69" i="39" s="1"/>
  <c r="F68" i="39"/>
  <c r="I68" i="39" s="1"/>
  <c r="F67" i="39"/>
  <c r="K57" i="39"/>
  <c r="J59" i="39" s="1"/>
  <c r="J56" i="39"/>
  <c r="J58" i="39" s="1"/>
  <c r="I56" i="39"/>
  <c r="I58" i="39" s="1"/>
  <c r="H56" i="39"/>
  <c r="H58" i="39" s="1"/>
  <c r="G56" i="39"/>
  <c r="G58" i="39" s="1"/>
  <c r="F56" i="39"/>
  <c r="F58" i="39" s="1"/>
  <c r="E56" i="39"/>
  <c r="D56" i="39"/>
  <c r="D58" i="39" s="1"/>
  <c r="K55" i="39"/>
  <c r="K54" i="39"/>
  <c r="K53" i="39"/>
  <c r="K52" i="39"/>
  <c r="F48" i="39"/>
  <c r="F47" i="39"/>
  <c r="F46" i="39"/>
  <c r="I46" i="39" s="1"/>
  <c r="F45" i="39"/>
  <c r="I45" i="39" s="1"/>
  <c r="F41" i="39"/>
  <c r="H41" i="39" s="1"/>
  <c r="F40" i="39"/>
  <c r="H40" i="39" s="1"/>
  <c r="F39" i="39"/>
  <c r="I39" i="39" s="1"/>
  <c r="F38" i="39"/>
  <c r="I38" i="39" s="1"/>
  <c r="F37" i="39"/>
  <c r="I37" i="39" s="1"/>
  <c r="F36" i="39"/>
  <c r="I25" i="39"/>
  <c r="I67" i="39" l="1"/>
  <c r="I1025" i="39"/>
  <c r="G90" i="39"/>
  <c r="F79" i="39"/>
  <c r="G76" i="39" s="1"/>
  <c r="G78" i="39"/>
  <c r="H67" i="39"/>
  <c r="E90" i="39"/>
  <c r="F90" i="39"/>
  <c r="I79" i="39"/>
  <c r="H69" i="39"/>
  <c r="I71" i="39"/>
  <c r="J68" i="39" s="1"/>
  <c r="F73" i="39"/>
  <c r="K89" i="39"/>
  <c r="H90" i="39"/>
  <c r="H68" i="39"/>
  <c r="H70" i="39"/>
  <c r="K87" i="39"/>
  <c r="L84" i="39" s="1"/>
  <c r="I90" i="39"/>
  <c r="J90" i="39"/>
  <c r="F42" i="39"/>
  <c r="K56" i="39"/>
  <c r="L52" i="39" s="1"/>
  <c r="G47" i="39"/>
  <c r="I48" i="39"/>
  <c r="E59" i="39"/>
  <c r="D59" i="39"/>
  <c r="H36" i="39"/>
  <c r="H38" i="39"/>
  <c r="E58" i="39"/>
  <c r="K58" i="39" s="1"/>
  <c r="I36" i="39"/>
  <c r="G45" i="39"/>
  <c r="F59" i="39"/>
  <c r="G59" i="39"/>
  <c r="H59" i="39"/>
  <c r="H37" i="39"/>
  <c r="H39" i="39"/>
  <c r="G46" i="39"/>
  <c r="I59" i="39"/>
  <c r="H73" i="39" l="1"/>
  <c r="G77" i="39"/>
  <c r="G48" i="39"/>
  <c r="J69" i="39"/>
  <c r="J70" i="39"/>
  <c r="J67" i="39"/>
  <c r="K90" i="39"/>
  <c r="L86" i="39"/>
  <c r="L91" i="39"/>
  <c r="G73" i="39"/>
  <c r="G79" i="39"/>
  <c r="L83" i="39"/>
  <c r="L85" i="39"/>
  <c r="L55" i="39"/>
  <c r="L53" i="39"/>
  <c r="L54" i="39"/>
  <c r="I40" i="39"/>
  <c r="J36" i="39" s="1"/>
  <c r="H42" i="39"/>
  <c r="K59" i="39"/>
  <c r="J71" i="39" l="1"/>
  <c r="L87" i="39"/>
  <c r="L56" i="39"/>
  <c r="L60" i="39"/>
  <c r="G42" i="39"/>
  <c r="J38" i="39"/>
  <c r="J39" i="39"/>
  <c r="J37" i="39"/>
  <c r="J40" i="39" l="1"/>
  <c r="K26" i="39" l="1"/>
  <c r="D28" i="39" s="1"/>
  <c r="J25" i="39"/>
  <c r="J27" i="39" s="1"/>
  <c r="I27" i="39"/>
  <c r="H25" i="39"/>
  <c r="H27" i="39" s="1"/>
  <c r="G25" i="39"/>
  <c r="G27" i="39" s="1"/>
  <c r="F25" i="39"/>
  <c r="F27" i="39" s="1"/>
  <c r="E25" i="39"/>
  <c r="E27" i="39" s="1"/>
  <c r="D25" i="39"/>
  <c r="D27" i="39" s="1"/>
  <c r="K24" i="39"/>
  <c r="K23" i="39"/>
  <c r="K22" i="39"/>
  <c r="K21" i="39"/>
  <c r="F17" i="39"/>
  <c r="F16" i="39"/>
  <c r="F15" i="39"/>
  <c r="I15" i="39" s="1"/>
  <c r="F14" i="39"/>
  <c r="I14" i="39" s="1"/>
  <c r="F10" i="39"/>
  <c r="H10" i="39" s="1"/>
  <c r="F9" i="39"/>
  <c r="H9" i="39" s="1"/>
  <c r="F8" i="39"/>
  <c r="I8" i="39" s="1"/>
  <c r="F7" i="39"/>
  <c r="I7" i="39" s="1"/>
  <c r="F6" i="39"/>
  <c r="I6" i="39" s="1"/>
  <c r="F5" i="39"/>
  <c r="J491" i="39"/>
  <c r="J1020" i="39" s="1"/>
  <c r="I491" i="39"/>
  <c r="I1020" i="39" s="1"/>
  <c r="H491" i="39"/>
  <c r="H1020" i="39" s="1"/>
  <c r="G491" i="39"/>
  <c r="G1020" i="39" s="1"/>
  <c r="F491" i="39"/>
  <c r="F1020" i="39" s="1"/>
  <c r="E491" i="39"/>
  <c r="E1020" i="39" s="1"/>
  <c r="D491" i="39"/>
  <c r="D1020" i="39" s="1"/>
  <c r="J489" i="39"/>
  <c r="J1018" i="39" s="1"/>
  <c r="I489" i="39"/>
  <c r="I1018" i="39" s="1"/>
  <c r="H489" i="39"/>
  <c r="H1018" i="39" s="1"/>
  <c r="G489" i="39"/>
  <c r="G1018" i="39" s="1"/>
  <c r="F489" i="39"/>
  <c r="F1018" i="39" s="1"/>
  <c r="E489" i="39"/>
  <c r="E1018" i="39" s="1"/>
  <c r="D489" i="39"/>
  <c r="D1018" i="39" s="1"/>
  <c r="J488" i="39"/>
  <c r="J1017" i="39" s="1"/>
  <c r="I488" i="39"/>
  <c r="I1017" i="39" s="1"/>
  <c r="H488" i="39"/>
  <c r="H1017" i="39" s="1"/>
  <c r="G488" i="39"/>
  <c r="G1017" i="39" s="1"/>
  <c r="F488" i="39"/>
  <c r="F1017" i="39" s="1"/>
  <c r="E488" i="39"/>
  <c r="E1017" i="39" s="1"/>
  <c r="D488" i="39"/>
  <c r="D1017" i="39" s="1"/>
  <c r="J487" i="39"/>
  <c r="J1016" i="39" s="1"/>
  <c r="I487" i="39"/>
  <c r="I1016" i="39" s="1"/>
  <c r="H487" i="39"/>
  <c r="H1016" i="39" s="1"/>
  <c r="G487" i="39"/>
  <c r="G1016" i="39" s="1"/>
  <c r="F487" i="39"/>
  <c r="F1016" i="39" s="1"/>
  <c r="E487" i="39"/>
  <c r="E1016" i="39" s="1"/>
  <c r="D487" i="39"/>
  <c r="D1016" i="39" s="1"/>
  <c r="J486" i="39"/>
  <c r="J1015" i="39" s="1"/>
  <c r="I486" i="39"/>
  <c r="I1015" i="39" s="1"/>
  <c r="H486" i="39"/>
  <c r="H1015" i="39" s="1"/>
  <c r="G486" i="39"/>
  <c r="G1015" i="39" s="1"/>
  <c r="F486" i="39"/>
  <c r="F1015" i="39" s="1"/>
  <c r="E486" i="39"/>
  <c r="E1015" i="39" s="1"/>
  <c r="D486" i="39"/>
  <c r="D1015" i="39" s="1"/>
  <c r="E481" i="39"/>
  <c r="E1010" i="39" s="1"/>
  <c r="D481" i="39"/>
  <c r="D1010" i="39" s="1"/>
  <c r="E480" i="39"/>
  <c r="E1009" i="39" s="1"/>
  <c r="D480" i="39"/>
  <c r="D1009" i="39" s="1"/>
  <c r="E479" i="39"/>
  <c r="E1008" i="39" s="1"/>
  <c r="D479" i="39"/>
  <c r="D1008" i="39" s="1"/>
  <c r="F475" i="39"/>
  <c r="H475" i="39" s="1"/>
  <c r="F474" i="39"/>
  <c r="H474" i="39" s="1"/>
  <c r="F473" i="39"/>
  <c r="H473" i="39" s="1"/>
  <c r="F472" i="39"/>
  <c r="I472" i="39" s="1"/>
  <c r="F471" i="39"/>
  <c r="H471" i="39" s="1"/>
  <c r="F470" i="39"/>
  <c r="I470" i="39" s="1"/>
  <c r="E490" i="39"/>
  <c r="E1019" i="39" s="1"/>
  <c r="E1024" i="39" s="1"/>
  <c r="E1000" i="38"/>
  <c r="E1001" i="38"/>
  <c r="E1002" i="38"/>
  <c r="E1003" i="38"/>
  <c r="E1004" i="38"/>
  <c r="E999" i="38"/>
  <c r="G988" i="38"/>
  <c r="G990" i="38" s="1"/>
  <c r="K989" i="38"/>
  <c r="D991" i="38" s="1"/>
  <c r="J988" i="38"/>
  <c r="J990" i="38" s="1"/>
  <c r="I988" i="38"/>
  <c r="I990" i="38" s="1"/>
  <c r="H988" i="38"/>
  <c r="H990" i="38" s="1"/>
  <c r="F988" i="38"/>
  <c r="F990" i="38" s="1"/>
  <c r="E988" i="38"/>
  <c r="E990" i="38" s="1"/>
  <c r="D988" i="38"/>
  <c r="D990" i="38" s="1"/>
  <c r="K987" i="38"/>
  <c r="K986" i="38"/>
  <c r="K985" i="38"/>
  <c r="K984" i="38"/>
  <c r="E980" i="38"/>
  <c r="D980" i="38"/>
  <c r="F979" i="38"/>
  <c r="F978" i="38"/>
  <c r="I978" i="38" s="1"/>
  <c r="F977" i="38"/>
  <c r="I977" i="38" s="1"/>
  <c r="F973" i="38"/>
  <c r="H973" i="38" s="1"/>
  <c r="F972" i="38"/>
  <c r="H972" i="38" s="1"/>
  <c r="F971" i="38"/>
  <c r="I971" i="38" s="1"/>
  <c r="F970" i="38"/>
  <c r="H970" i="38" s="1"/>
  <c r="F969" i="38"/>
  <c r="I969" i="38" s="1"/>
  <c r="F968" i="38"/>
  <c r="H968" i="38" s="1"/>
  <c r="F1009" i="39" l="1"/>
  <c r="I1009" i="39" s="1"/>
  <c r="F1010" i="39"/>
  <c r="D1011" i="39"/>
  <c r="E1011" i="39"/>
  <c r="F1008" i="39"/>
  <c r="E1021" i="39"/>
  <c r="E1025" i="39"/>
  <c r="K1016" i="39"/>
  <c r="K1015" i="39"/>
  <c r="K1018" i="39"/>
  <c r="K1017" i="39"/>
  <c r="K1020" i="39"/>
  <c r="D1022" i="39" s="1"/>
  <c r="I980" i="38"/>
  <c r="F980" i="38"/>
  <c r="G979" i="38" s="1"/>
  <c r="E28" i="39"/>
  <c r="I471" i="39"/>
  <c r="H472" i="39"/>
  <c r="H470" i="39"/>
  <c r="I473" i="39"/>
  <c r="F476" i="39"/>
  <c r="I17" i="39"/>
  <c r="G16" i="39"/>
  <c r="F11" i="39"/>
  <c r="H5" i="39"/>
  <c r="H7" i="39"/>
  <c r="K27" i="39"/>
  <c r="K489" i="39"/>
  <c r="I5" i="39"/>
  <c r="G14" i="39"/>
  <c r="F28" i="39"/>
  <c r="G28" i="39"/>
  <c r="H28" i="39"/>
  <c r="H6" i="39"/>
  <c r="H8" i="39"/>
  <c r="G15" i="39"/>
  <c r="K25" i="39"/>
  <c r="L24" i="39" s="1"/>
  <c r="I28" i="39"/>
  <c r="J28" i="39"/>
  <c r="F490" i="39"/>
  <c r="F1019" i="39" s="1"/>
  <c r="F1024" i="39" s="1"/>
  <c r="F1025" i="39" s="1"/>
  <c r="F480" i="39"/>
  <c r="K486" i="39"/>
  <c r="G490" i="39"/>
  <c r="G1019" i="39" s="1"/>
  <c r="G1024" i="39" s="1"/>
  <c r="G1025" i="39" s="1"/>
  <c r="H490" i="39"/>
  <c r="H1019" i="39" s="1"/>
  <c r="H1024" i="39" s="1"/>
  <c r="H1025" i="39" s="1"/>
  <c r="I474" i="39"/>
  <c r="J471" i="39" s="1"/>
  <c r="I490" i="39"/>
  <c r="I1019" i="39" s="1"/>
  <c r="I1021" i="39" s="1"/>
  <c r="I1026" i="39" s="1"/>
  <c r="I1027" i="39" s="1"/>
  <c r="H476" i="39"/>
  <c r="K488" i="39"/>
  <c r="J490" i="39"/>
  <c r="J1019" i="39" s="1"/>
  <c r="J1024" i="39" s="1"/>
  <c r="J1025" i="39" s="1"/>
  <c r="D490" i="39"/>
  <c r="D482" i="39"/>
  <c r="E482" i="39"/>
  <c r="K491" i="39"/>
  <c r="H493" i="39" s="1"/>
  <c r="E492" i="39"/>
  <c r="F479" i="39"/>
  <c r="K487" i="39"/>
  <c r="F481" i="39"/>
  <c r="G991" i="38"/>
  <c r="E991" i="38"/>
  <c r="F991" i="38"/>
  <c r="I970" i="38"/>
  <c r="I968" i="38"/>
  <c r="I972" i="38" s="1"/>
  <c r="J968" i="38" s="1"/>
  <c r="F974" i="38"/>
  <c r="K990" i="38"/>
  <c r="H991" i="38"/>
  <c r="H969" i="38"/>
  <c r="H974" i="38" s="1"/>
  <c r="H971" i="38"/>
  <c r="K988" i="38"/>
  <c r="L985" i="38" s="1"/>
  <c r="I991" i="38"/>
  <c r="J991" i="38"/>
  <c r="F1011" i="39" l="1"/>
  <c r="G1008" i="39" s="1"/>
  <c r="H1021" i="39"/>
  <c r="H1026" i="39" s="1"/>
  <c r="H1027" i="39" s="1"/>
  <c r="I1008" i="39"/>
  <c r="I1011" i="39" s="1"/>
  <c r="G1021" i="39"/>
  <c r="G1026" i="39" s="1"/>
  <c r="G1027" i="39" s="1"/>
  <c r="F1021" i="39"/>
  <c r="F1026" i="39" s="1"/>
  <c r="F1027" i="39" s="1"/>
  <c r="E1026" i="39"/>
  <c r="J1021" i="39"/>
  <c r="J1026" i="39" s="1"/>
  <c r="D492" i="39"/>
  <c r="D1019" i="39"/>
  <c r="E1022" i="39"/>
  <c r="I1022" i="39"/>
  <c r="G1022" i="39"/>
  <c r="J1022" i="39"/>
  <c r="F1022" i="39"/>
  <c r="H1022" i="39"/>
  <c r="L1023" i="39"/>
  <c r="G977" i="38"/>
  <c r="G980" i="38" s="1"/>
  <c r="G978" i="38"/>
  <c r="J472" i="39"/>
  <c r="G492" i="39"/>
  <c r="F492" i="39"/>
  <c r="K28" i="39"/>
  <c r="H492" i="39"/>
  <c r="J492" i="39"/>
  <c r="H11" i="39"/>
  <c r="G11" i="39" s="1"/>
  <c r="I492" i="39"/>
  <c r="G17" i="39"/>
  <c r="L21" i="39"/>
  <c r="L22" i="39"/>
  <c r="I9" i="39"/>
  <c r="J5" i="39" s="1"/>
  <c r="L23" i="39"/>
  <c r="J473" i="39"/>
  <c r="J493" i="39"/>
  <c r="G493" i="39"/>
  <c r="E493" i="39"/>
  <c r="J470" i="39"/>
  <c r="I480" i="39"/>
  <c r="I479" i="39"/>
  <c r="D493" i="39"/>
  <c r="F493" i="39"/>
  <c r="I493" i="39"/>
  <c r="K490" i="39"/>
  <c r="L489" i="39" s="1"/>
  <c r="F482" i="39"/>
  <c r="G479" i="39" s="1"/>
  <c r="L494" i="39"/>
  <c r="G476" i="39"/>
  <c r="K991" i="38"/>
  <c r="J971" i="38"/>
  <c r="J970" i="38"/>
  <c r="J969" i="38"/>
  <c r="L992" i="38"/>
  <c r="G974" i="38"/>
  <c r="L987" i="38"/>
  <c r="L984" i="38"/>
  <c r="L986" i="38"/>
  <c r="G1010" i="39" l="1"/>
  <c r="G1009" i="39"/>
  <c r="K1022" i="39"/>
  <c r="K1019" i="39"/>
  <c r="D1024" i="39"/>
  <c r="D1021" i="39"/>
  <c r="K1021" i="39" s="1"/>
  <c r="L29" i="39"/>
  <c r="K492" i="39"/>
  <c r="G481" i="39"/>
  <c r="L25" i="39"/>
  <c r="J8" i="39"/>
  <c r="J6" i="39"/>
  <c r="J7" i="39"/>
  <c r="L488" i="39"/>
  <c r="J474" i="39"/>
  <c r="I482" i="39"/>
  <c r="G480" i="39"/>
  <c r="L486" i="39"/>
  <c r="K493" i="39"/>
  <c r="L487" i="39"/>
  <c r="J972" i="38"/>
  <c r="L988" i="38"/>
  <c r="G1011" i="39" l="1"/>
  <c r="D1025" i="39"/>
  <c r="L1016" i="39"/>
  <c r="L1017" i="39"/>
  <c r="L1018" i="39"/>
  <c r="K1024" i="39"/>
  <c r="L1015" i="39"/>
  <c r="G482" i="39"/>
  <c r="J9" i="39"/>
  <c r="L490" i="39"/>
  <c r="L1019" i="39" l="1"/>
  <c r="H1028" i="39"/>
  <c r="J1028" i="39"/>
  <c r="I1028" i="39"/>
  <c r="E1028" i="39"/>
  <c r="F1028" i="39"/>
  <c r="G1028" i="39"/>
  <c r="D1028" i="39"/>
  <c r="K1025" i="39"/>
  <c r="K958" i="38"/>
  <c r="J960" i="38" s="1"/>
  <c r="J957" i="38"/>
  <c r="J959" i="38" s="1"/>
  <c r="I957" i="38"/>
  <c r="I959" i="38" s="1"/>
  <c r="H957" i="38"/>
  <c r="H959" i="38" s="1"/>
  <c r="G957" i="38"/>
  <c r="G959" i="38" s="1"/>
  <c r="F957" i="38"/>
  <c r="F959" i="38" s="1"/>
  <c r="E957" i="38"/>
  <c r="E959" i="38" s="1"/>
  <c r="D957" i="38"/>
  <c r="D959" i="38" s="1"/>
  <c r="K956" i="38"/>
  <c r="K955" i="38"/>
  <c r="K954" i="38"/>
  <c r="K953" i="38"/>
  <c r="E949" i="38"/>
  <c r="D949" i="38"/>
  <c r="F949" i="38" s="1"/>
  <c r="F948" i="38"/>
  <c r="F947" i="38"/>
  <c r="I947" i="38" s="1"/>
  <c r="F946" i="38"/>
  <c r="I946" i="38" s="1"/>
  <c r="F942" i="38"/>
  <c r="H942" i="38" s="1"/>
  <c r="F941" i="38"/>
  <c r="H941" i="38" s="1"/>
  <c r="F940" i="38"/>
  <c r="I940" i="38" s="1"/>
  <c r="F939" i="38"/>
  <c r="I939" i="38" s="1"/>
  <c r="F938" i="38"/>
  <c r="I938" i="38" s="1"/>
  <c r="F937" i="38"/>
  <c r="E926" i="38"/>
  <c r="E928" i="38" s="1"/>
  <c r="K927" i="38"/>
  <c r="D929" i="38" s="1"/>
  <c r="J926" i="38"/>
  <c r="J928" i="38" s="1"/>
  <c r="I926" i="38"/>
  <c r="I928" i="38" s="1"/>
  <c r="H926" i="38"/>
  <c r="H928" i="38" s="1"/>
  <c r="G926" i="38"/>
  <c r="G928" i="38" s="1"/>
  <c r="F926" i="38"/>
  <c r="F928" i="38" s="1"/>
  <c r="D926" i="38"/>
  <c r="D928" i="38" s="1"/>
  <c r="K925" i="38"/>
  <c r="K924" i="38"/>
  <c r="K923" i="38"/>
  <c r="K922" i="38"/>
  <c r="E918" i="38"/>
  <c r="D918" i="38"/>
  <c r="F917" i="38"/>
  <c r="F916" i="38"/>
  <c r="I916" i="38" s="1"/>
  <c r="F915" i="38"/>
  <c r="I915" i="38" s="1"/>
  <c r="F911" i="38"/>
  <c r="H911" i="38" s="1"/>
  <c r="F910" i="38"/>
  <c r="F909" i="38"/>
  <c r="I909" i="38" s="1"/>
  <c r="F908" i="38"/>
  <c r="I908" i="38" s="1"/>
  <c r="F907" i="38"/>
  <c r="I907" i="38" s="1"/>
  <c r="F906" i="38"/>
  <c r="K896" i="38"/>
  <c r="J898" i="38" s="1"/>
  <c r="J895" i="38"/>
  <c r="J897" i="38" s="1"/>
  <c r="I895" i="38"/>
  <c r="I897" i="38" s="1"/>
  <c r="H895" i="38"/>
  <c r="H897" i="38" s="1"/>
  <c r="G895" i="38"/>
  <c r="G897" i="38" s="1"/>
  <c r="F895" i="38"/>
  <c r="F897" i="38" s="1"/>
  <c r="E895" i="38"/>
  <c r="E897" i="38" s="1"/>
  <c r="D895" i="38"/>
  <c r="D897" i="38" s="1"/>
  <c r="K894" i="38"/>
  <c r="K893" i="38"/>
  <c r="K892" i="38"/>
  <c r="K891" i="38"/>
  <c r="E887" i="38"/>
  <c r="D887" i="38"/>
  <c r="F886" i="38"/>
  <c r="F885" i="38"/>
  <c r="I885" i="38" s="1"/>
  <c r="F884" i="38"/>
  <c r="I884" i="38" s="1"/>
  <c r="F880" i="38"/>
  <c r="H880" i="38" s="1"/>
  <c r="F879" i="38"/>
  <c r="H879" i="38" s="1"/>
  <c r="F878" i="38"/>
  <c r="I878" i="38" s="1"/>
  <c r="F877" i="38"/>
  <c r="I877" i="38" s="1"/>
  <c r="F876" i="38"/>
  <c r="I876" i="38" s="1"/>
  <c r="F875" i="38"/>
  <c r="K865" i="38"/>
  <c r="D867" i="38" s="1"/>
  <c r="J864" i="38"/>
  <c r="J866" i="38" s="1"/>
  <c r="I864" i="38"/>
  <c r="I866" i="38" s="1"/>
  <c r="H864" i="38"/>
  <c r="H866" i="38" s="1"/>
  <c r="G864" i="38"/>
  <c r="G866" i="38" s="1"/>
  <c r="F864" i="38"/>
  <c r="F866" i="38" s="1"/>
  <c r="E864" i="38"/>
  <c r="E866" i="38" s="1"/>
  <c r="D864" i="38"/>
  <c r="D866" i="38" s="1"/>
  <c r="K863" i="38"/>
  <c r="K862" i="38"/>
  <c r="K861" i="38"/>
  <c r="K860" i="38"/>
  <c r="E856" i="38"/>
  <c r="D856" i="38"/>
  <c r="F856" i="38" s="1"/>
  <c r="F855" i="38"/>
  <c r="F854" i="38"/>
  <c r="I854" i="38" s="1"/>
  <c r="F853" i="38"/>
  <c r="F849" i="38"/>
  <c r="H849" i="38" s="1"/>
  <c r="F848" i="38"/>
  <c r="H848" i="38" s="1"/>
  <c r="F847" i="38"/>
  <c r="I847" i="38" s="1"/>
  <c r="F846" i="38"/>
  <c r="I846" i="38" s="1"/>
  <c r="F845" i="38"/>
  <c r="I845" i="38" s="1"/>
  <c r="F844" i="38"/>
  <c r="K834" i="38"/>
  <c r="D836" i="38" s="1"/>
  <c r="J833" i="38"/>
  <c r="J835" i="38" s="1"/>
  <c r="I833" i="38"/>
  <c r="I835" i="38" s="1"/>
  <c r="H833" i="38"/>
  <c r="H835" i="38" s="1"/>
  <c r="G833" i="38"/>
  <c r="G835" i="38" s="1"/>
  <c r="F833" i="38"/>
  <c r="F835" i="38" s="1"/>
  <c r="E833" i="38"/>
  <c r="E835" i="38" s="1"/>
  <c r="D833" i="38"/>
  <c r="D835" i="38" s="1"/>
  <c r="K832" i="38"/>
  <c r="K831" i="38"/>
  <c r="K830" i="38"/>
  <c r="K829" i="38"/>
  <c r="E825" i="38"/>
  <c r="D825" i="38"/>
  <c r="F824" i="38"/>
  <c r="F823" i="38"/>
  <c r="F822" i="38"/>
  <c r="I822" i="38" s="1"/>
  <c r="F818" i="38"/>
  <c r="H818" i="38" s="1"/>
  <c r="F817" i="38"/>
  <c r="H817" i="38" s="1"/>
  <c r="F816" i="38"/>
  <c r="H816" i="38" s="1"/>
  <c r="F815" i="38"/>
  <c r="H815" i="38" s="1"/>
  <c r="F814" i="38"/>
  <c r="F813" i="38"/>
  <c r="K803" i="38"/>
  <c r="D805" i="38" s="1"/>
  <c r="J802" i="38"/>
  <c r="J804" i="38" s="1"/>
  <c r="I802" i="38"/>
  <c r="I804" i="38" s="1"/>
  <c r="H802" i="38"/>
  <c r="H804" i="38" s="1"/>
  <c r="G802" i="38"/>
  <c r="G804" i="38" s="1"/>
  <c r="F802" i="38"/>
  <c r="F804" i="38" s="1"/>
  <c r="E802" i="38"/>
  <c r="E804" i="38" s="1"/>
  <c r="D802" i="38"/>
  <c r="D804" i="38" s="1"/>
  <c r="K801" i="38"/>
  <c r="K800" i="38"/>
  <c r="K799" i="38"/>
  <c r="K798" i="38"/>
  <c r="E794" i="38"/>
  <c r="D794" i="38"/>
  <c r="F793" i="38"/>
  <c r="F792" i="38"/>
  <c r="I792" i="38" s="1"/>
  <c r="F791" i="38"/>
  <c r="F787" i="38"/>
  <c r="H787" i="38" s="1"/>
  <c r="F786" i="38"/>
  <c r="H786" i="38" s="1"/>
  <c r="F785" i="38"/>
  <c r="I785" i="38" s="1"/>
  <c r="F784" i="38"/>
  <c r="I784" i="38" s="1"/>
  <c r="F783" i="38"/>
  <c r="I783" i="38" s="1"/>
  <c r="F782" i="38"/>
  <c r="K772" i="38"/>
  <c r="J774" i="38" s="1"/>
  <c r="J771" i="38"/>
  <c r="J773" i="38" s="1"/>
  <c r="I771" i="38"/>
  <c r="I773" i="38" s="1"/>
  <c r="H771" i="38"/>
  <c r="H773" i="38" s="1"/>
  <c r="G771" i="38"/>
  <c r="G773" i="38" s="1"/>
  <c r="F771" i="38"/>
  <c r="F773" i="38" s="1"/>
  <c r="E771" i="38"/>
  <c r="E773" i="38" s="1"/>
  <c r="D771" i="38"/>
  <c r="D773" i="38" s="1"/>
  <c r="K770" i="38"/>
  <c r="K769" i="38"/>
  <c r="K768" i="38"/>
  <c r="K767" i="38"/>
  <c r="E763" i="38"/>
  <c r="D763" i="38"/>
  <c r="F763" i="38" s="1"/>
  <c r="F762" i="38"/>
  <c r="F761" i="38"/>
  <c r="I761" i="38" s="1"/>
  <c r="F760" i="38"/>
  <c r="I760" i="38" s="1"/>
  <c r="F756" i="38"/>
  <c r="H756" i="38" s="1"/>
  <c r="F755" i="38"/>
  <c r="H755" i="38" s="1"/>
  <c r="F754" i="38"/>
  <c r="I754" i="38" s="1"/>
  <c r="F753" i="38"/>
  <c r="I753" i="38" s="1"/>
  <c r="F752" i="38"/>
  <c r="I752" i="38" s="1"/>
  <c r="F751" i="38"/>
  <c r="K1026" i="39" l="1"/>
  <c r="K1027" i="39"/>
  <c r="K1028" i="39"/>
  <c r="G853" i="38"/>
  <c r="F887" i="38"/>
  <c r="F794" i="38"/>
  <c r="F825" i="38"/>
  <c r="I949" i="38"/>
  <c r="G948" i="38"/>
  <c r="K957" i="38"/>
  <c r="L953" i="38" s="1"/>
  <c r="F943" i="38"/>
  <c r="K959" i="38"/>
  <c r="D960" i="38"/>
  <c r="H939" i="38"/>
  <c r="E960" i="38"/>
  <c r="I937" i="38"/>
  <c r="G946" i="38"/>
  <c r="F960" i="38"/>
  <c r="H937" i="38"/>
  <c r="G960" i="38"/>
  <c r="H960" i="38"/>
  <c r="H938" i="38"/>
  <c r="H940" i="38"/>
  <c r="G947" i="38"/>
  <c r="I960" i="38"/>
  <c r="G929" i="38"/>
  <c r="H929" i="38"/>
  <c r="E929" i="38"/>
  <c r="F929" i="38"/>
  <c r="K928" i="38"/>
  <c r="F918" i="38"/>
  <c r="G915" i="38" s="1"/>
  <c r="I906" i="38"/>
  <c r="I910" i="38" s="1"/>
  <c r="H908" i="38"/>
  <c r="F912" i="38"/>
  <c r="H906" i="38"/>
  <c r="H910" i="38"/>
  <c r="I918" i="38"/>
  <c r="H907" i="38"/>
  <c r="H909" i="38"/>
  <c r="K926" i="38"/>
  <c r="L923" i="38" s="1"/>
  <c r="I929" i="38"/>
  <c r="J929" i="38"/>
  <c r="E898" i="38"/>
  <c r="F898" i="38"/>
  <c r="D898" i="38"/>
  <c r="F881" i="38"/>
  <c r="G898" i="38"/>
  <c r="H898" i="38"/>
  <c r="I898" i="38"/>
  <c r="K897" i="38"/>
  <c r="K895" i="38"/>
  <c r="L892" i="38" s="1"/>
  <c r="I887" i="38"/>
  <c r="G886" i="38"/>
  <c r="G884" i="38"/>
  <c r="I875" i="38"/>
  <c r="H875" i="38"/>
  <c r="I879" i="38"/>
  <c r="J877" i="38" s="1"/>
  <c r="H878" i="38"/>
  <c r="H876" i="38"/>
  <c r="H877" i="38"/>
  <c r="G885" i="38"/>
  <c r="G855" i="38"/>
  <c r="I844" i="38"/>
  <c r="I848" i="38" s="1"/>
  <c r="J846" i="38" s="1"/>
  <c r="E867" i="38"/>
  <c r="F867" i="38"/>
  <c r="G867" i="38"/>
  <c r="H867" i="38"/>
  <c r="H846" i="38"/>
  <c r="F850" i="38"/>
  <c r="H844" i="38"/>
  <c r="K866" i="38"/>
  <c r="I853" i="38"/>
  <c r="I856" i="38" s="1"/>
  <c r="H845" i="38"/>
  <c r="H847" i="38"/>
  <c r="G854" i="38"/>
  <c r="K864" i="38"/>
  <c r="L861" i="38" s="1"/>
  <c r="I867" i="38"/>
  <c r="J867" i="38"/>
  <c r="G823" i="38"/>
  <c r="I813" i="38"/>
  <c r="E836" i="38"/>
  <c r="F836" i="38"/>
  <c r="G836" i="38"/>
  <c r="I823" i="38"/>
  <c r="I825" i="38" s="1"/>
  <c r="G824" i="38"/>
  <c r="H813" i="38"/>
  <c r="F819" i="38"/>
  <c r="I815" i="38"/>
  <c r="I816" i="38"/>
  <c r="K835" i="38"/>
  <c r="H836" i="38"/>
  <c r="H814" i="38"/>
  <c r="H819" i="38" s="1"/>
  <c r="K833" i="38"/>
  <c r="L830" i="38" s="1"/>
  <c r="I836" i="38"/>
  <c r="G822" i="38"/>
  <c r="I814" i="38"/>
  <c r="J836" i="38"/>
  <c r="E805" i="38"/>
  <c r="F805" i="38"/>
  <c r="G791" i="38"/>
  <c r="F788" i="38"/>
  <c r="H782" i="38"/>
  <c r="I782" i="38"/>
  <c r="I786" i="38" s="1"/>
  <c r="J784" i="38" s="1"/>
  <c r="H784" i="38"/>
  <c r="K804" i="38"/>
  <c r="G793" i="38"/>
  <c r="I791" i="38"/>
  <c r="I794" i="38" s="1"/>
  <c r="G805" i="38"/>
  <c r="H805" i="38"/>
  <c r="H783" i="38"/>
  <c r="H785" i="38"/>
  <c r="G792" i="38"/>
  <c r="K802" i="38"/>
  <c r="L801" i="38" s="1"/>
  <c r="I805" i="38"/>
  <c r="J805" i="38"/>
  <c r="I763" i="38"/>
  <c r="G774" i="38"/>
  <c r="D774" i="38"/>
  <c r="E774" i="38"/>
  <c r="F774" i="38"/>
  <c r="K771" i="38"/>
  <c r="L768" i="38" s="1"/>
  <c r="G762" i="38"/>
  <c r="F757" i="38"/>
  <c r="K773" i="38"/>
  <c r="H753" i="38"/>
  <c r="G760" i="38"/>
  <c r="H751" i="38"/>
  <c r="H774" i="38"/>
  <c r="H752" i="38"/>
  <c r="H754" i="38"/>
  <c r="G761" i="38"/>
  <c r="I774" i="38"/>
  <c r="I751" i="38"/>
  <c r="L954" i="38" l="1"/>
  <c r="L956" i="38"/>
  <c r="L955" i="38"/>
  <c r="K960" i="38"/>
  <c r="I941" i="38"/>
  <c r="J937" i="38" s="1"/>
  <c r="H943" i="38"/>
  <c r="G949" i="38"/>
  <c r="K929" i="38"/>
  <c r="G917" i="38"/>
  <c r="G916" i="38"/>
  <c r="G918" i="38" s="1"/>
  <c r="J907" i="38"/>
  <c r="J908" i="38"/>
  <c r="J906" i="38"/>
  <c r="H912" i="38"/>
  <c r="L930" i="38" s="1"/>
  <c r="J909" i="38"/>
  <c r="L924" i="38"/>
  <c r="L925" i="38"/>
  <c r="L922" i="38"/>
  <c r="L891" i="38"/>
  <c r="L893" i="38"/>
  <c r="K898" i="38"/>
  <c r="G887" i="38"/>
  <c r="H881" i="38"/>
  <c r="L899" i="38" s="1"/>
  <c r="L894" i="38"/>
  <c r="J875" i="38"/>
  <c r="J876" i="38"/>
  <c r="J878" i="38"/>
  <c r="K867" i="38"/>
  <c r="G856" i="38"/>
  <c r="J845" i="38"/>
  <c r="J847" i="38"/>
  <c r="J844" i="38"/>
  <c r="H850" i="38"/>
  <c r="L868" i="38" s="1"/>
  <c r="L862" i="38"/>
  <c r="L860" i="38"/>
  <c r="L863" i="38"/>
  <c r="K836" i="38"/>
  <c r="L831" i="38"/>
  <c r="L832" i="38"/>
  <c r="G825" i="38"/>
  <c r="I817" i="38"/>
  <c r="J816" i="38" s="1"/>
  <c r="L837" i="38"/>
  <c r="G819" i="38"/>
  <c r="L829" i="38"/>
  <c r="K805" i="38"/>
  <c r="G794" i="38"/>
  <c r="H788" i="38"/>
  <c r="L806" i="38" s="1"/>
  <c r="J783" i="38"/>
  <c r="J782" i="38"/>
  <c r="J785" i="38"/>
  <c r="L798" i="38"/>
  <c r="L799" i="38"/>
  <c r="L800" i="38"/>
  <c r="L767" i="38"/>
  <c r="L769" i="38"/>
  <c r="L770" i="38"/>
  <c r="K774" i="38"/>
  <c r="H757" i="38"/>
  <c r="I755" i="38"/>
  <c r="G763" i="38"/>
  <c r="L957" i="38" l="1"/>
  <c r="L961" i="38"/>
  <c r="G943" i="38"/>
  <c r="J938" i="38"/>
  <c r="J939" i="38"/>
  <c r="J940" i="38"/>
  <c r="L926" i="38"/>
  <c r="J910" i="38"/>
  <c r="G912" i="38"/>
  <c r="L895" i="38"/>
  <c r="G881" i="38"/>
  <c r="J879" i="38"/>
  <c r="G850" i="38"/>
  <c r="J848" i="38"/>
  <c r="L864" i="38"/>
  <c r="L833" i="38"/>
  <c r="J815" i="38"/>
  <c r="J813" i="38"/>
  <c r="J814" i="38"/>
  <c r="G788" i="38"/>
  <c r="J786" i="38"/>
  <c r="L802" i="38"/>
  <c r="L771" i="38"/>
  <c r="J753" i="38"/>
  <c r="J754" i="38"/>
  <c r="J752" i="38"/>
  <c r="J751" i="38"/>
  <c r="G757" i="38"/>
  <c r="L775" i="38"/>
  <c r="J941" i="38" l="1"/>
  <c r="J817" i="38"/>
  <c r="J755" i="38"/>
  <c r="K741" i="38" l="1"/>
  <c r="D743" i="38" s="1"/>
  <c r="J740" i="38"/>
  <c r="J742" i="38" s="1"/>
  <c r="I740" i="38"/>
  <c r="I742" i="38" s="1"/>
  <c r="H740" i="38"/>
  <c r="H742" i="38" s="1"/>
  <c r="G740" i="38"/>
  <c r="G742" i="38" s="1"/>
  <c r="F740" i="38"/>
  <c r="F742" i="38" s="1"/>
  <c r="E740" i="38"/>
  <c r="E742" i="38" s="1"/>
  <c r="D740" i="38"/>
  <c r="D742" i="38" s="1"/>
  <c r="K739" i="38"/>
  <c r="K738" i="38"/>
  <c r="K737" i="38"/>
  <c r="K736" i="38"/>
  <c r="E732" i="38"/>
  <c r="D732" i="38"/>
  <c r="F732" i="38" s="1"/>
  <c r="F731" i="38"/>
  <c r="F730" i="38"/>
  <c r="I730" i="38" s="1"/>
  <c r="F729" i="38"/>
  <c r="I729" i="38" s="1"/>
  <c r="F725" i="38"/>
  <c r="H725" i="38" s="1"/>
  <c r="F724" i="38"/>
  <c r="H724" i="38" s="1"/>
  <c r="F723" i="38"/>
  <c r="I723" i="38" s="1"/>
  <c r="F722" i="38"/>
  <c r="H722" i="38" s="1"/>
  <c r="F721" i="38"/>
  <c r="I721" i="38" s="1"/>
  <c r="F720" i="38"/>
  <c r="F711" i="38"/>
  <c r="K710" i="38"/>
  <c r="D712" i="38" s="1"/>
  <c r="J709" i="38"/>
  <c r="J711" i="38" s="1"/>
  <c r="I709" i="38"/>
  <c r="I711" i="38" s="1"/>
  <c r="H709" i="38"/>
  <c r="H711" i="38" s="1"/>
  <c r="G709" i="38"/>
  <c r="F709" i="38"/>
  <c r="E709" i="38"/>
  <c r="E711" i="38" s="1"/>
  <c r="D709" i="38"/>
  <c r="D711" i="38" s="1"/>
  <c r="K708" i="38"/>
  <c r="K707" i="38"/>
  <c r="K706" i="38"/>
  <c r="K705" i="38"/>
  <c r="E701" i="38"/>
  <c r="D701" i="38"/>
  <c r="F700" i="38"/>
  <c r="F699" i="38"/>
  <c r="I699" i="38" s="1"/>
  <c r="F698" i="38"/>
  <c r="I698" i="38" s="1"/>
  <c r="F694" i="38"/>
  <c r="H694" i="38" s="1"/>
  <c r="F693" i="38"/>
  <c r="H693" i="38" s="1"/>
  <c r="F692" i="38"/>
  <c r="I692" i="38" s="1"/>
  <c r="F691" i="38"/>
  <c r="H691" i="38" s="1"/>
  <c r="F690" i="38"/>
  <c r="I690" i="38" s="1"/>
  <c r="F689" i="38"/>
  <c r="K679" i="38"/>
  <c r="D681" i="38" s="1"/>
  <c r="J678" i="38"/>
  <c r="J680" i="38" s="1"/>
  <c r="I678" i="38"/>
  <c r="I680" i="38" s="1"/>
  <c r="H678" i="38"/>
  <c r="H680" i="38" s="1"/>
  <c r="G678" i="38"/>
  <c r="G680" i="38" s="1"/>
  <c r="F678" i="38"/>
  <c r="F680" i="38" s="1"/>
  <c r="E678" i="38"/>
  <c r="E680" i="38" s="1"/>
  <c r="D678" i="38"/>
  <c r="D680" i="38" s="1"/>
  <c r="K677" i="38"/>
  <c r="K676" i="38"/>
  <c r="K675" i="38"/>
  <c r="K674" i="38"/>
  <c r="E670" i="38"/>
  <c r="D670" i="38"/>
  <c r="F670" i="38" s="1"/>
  <c r="F669" i="38"/>
  <c r="F668" i="38"/>
  <c r="I668" i="38" s="1"/>
  <c r="F667" i="38"/>
  <c r="I667" i="38" s="1"/>
  <c r="F663" i="38"/>
  <c r="H663" i="38" s="1"/>
  <c r="F662" i="38"/>
  <c r="H662" i="38" s="1"/>
  <c r="F661" i="38"/>
  <c r="I661" i="38" s="1"/>
  <c r="F660" i="38"/>
  <c r="H660" i="38" s="1"/>
  <c r="F659" i="38"/>
  <c r="I659" i="38" s="1"/>
  <c r="F658" i="38"/>
  <c r="K648" i="38"/>
  <c r="D650" i="38" s="1"/>
  <c r="J647" i="38"/>
  <c r="J649" i="38" s="1"/>
  <c r="I647" i="38"/>
  <c r="I649" i="38" s="1"/>
  <c r="H647" i="38"/>
  <c r="H649" i="38" s="1"/>
  <c r="G647" i="38"/>
  <c r="G649" i="38" s="1"/>
  <c r="F647" i="38"/>
  <c r="F649" i="38" s="1"/>
  <c r="E647" i="38"/>
  <c r="E649" i="38" s="1"/>
  <c r="D647" i="38"/>
  <c r="D649" i="38" s="1"/>
  <c r="K646" i="38"/>
  <c r="K645" i="38"/>
  <c r="K644" i="38"/>
  <c r="K643" i="38"/>
  <c r="E639" i="38"/>
  <c r="D639" i="38"/>
  <c r="F639" i="38" s="1"/>
  <c r="F638" i="38"/>
  <c r="F637" i="38"/>
  <c r="I637" i="38" s="1"/>
  <c r="F636" i="38"/>
  <c r="F632" i="38"/>
  <c r="H632" i="38" s="1"/>
  <c r="F631" i="38"/>
  <c r="H631" i="38" s="1"/>
  <c r="F630" i="38"/>
  <c r="I630" i="38" s="1"/>
  <c r="F629" i="38"/>
  <c r="H629" i="38" s="1"/>
  <c r="F628" i="38"/>
  <c r="I628" i="38" s="1"/>
  <c r="F627" i="38"/>
  <c r="H627" i="38" s="1"/>
  <c r="K617" i="38"/>
  <c r="D619" i="38" s="1"/>
  <c r="J616" i="38"/>
  <c r="J618" i="38" s="1"/>
  <c r="I616" i="38"/>
  <c r="I618" i="38" s="1"/>
  <c r="H616" i="38"/>
  <c r="H618" i="38" s="1"/>
  <c r="G616" i="38"/>
  <c r="G618" i="38" s="1"/>
  <c r="F616" i="38"/>
  <c r="F618" i="38" s="1"/>
  <c r="E616" i="38"/>
  <c r="E618" i="38" s="1"/>
  <c r="D616" i="38"/>
  <c r="D618" i="38" s="1"/>
  <c r="K615" i="38"/>
  <c r="K614" i="38"/>
  <c r="K613" i="38"/>
  <c r="K612" i="38"/>
  <c r="E608" i="38"/>
  <c r="D608" i="38"/>
  <c r="F608" i="38" s="1"/>
  <c r="F607" i="38"/>
  <c r="F606" i="38"/>
  <c r="I606" i="38" s="1"/>
  <c r="F605" i="38"/>
  <c r="F601" i="38"/>
  <c r="H601" i="38" s="1"/>
  <c r="F600" i="38"/>
  <c r="H600" i="38" s="1"/>
  <c r="F599" i="38"/>
  <c r="I599" i="38" s="1"/>
  <c r="F598" i="38"/>
  <c r="I598" i="38" s="1"/>
  <c r="F597" i="38"/>
  <c r="I597" i="38" s="1"/>
  <c r="F596" i="38"/>
  <c r="K586" i="38"/>
  <c r="D588" i="38" s="1"/>
  <c r="J585" i="38"/>
  <c r="J587" i="38" s="1"/>
  <c r="I585" i="38"/>
  <c r="I587" i="38" s="1"/>
  <c r="H585" i="38"/>
  <c r="H587" i="38" s="1"/>
  <c r="G585" i="38"/>
  <c r="G587" i="38" s="1"/>
  <c r="F585" i="38"/>
  <c r="F587" i="38" s="1"/>
  <c r="E585" i="38"/>
  <c r="E587" i="38" s="1"/>
  <c r="D585" i="38"/>
  <c r="D587" i="38" s="1"/>
  <c r="K584" i="38"/>
  <c r="K583" i="38"/>
  <c r="K582" i="38"/>
  <c r="K581" i="38"/>
  <c r="E577" i="38"/>
  <c r="D577" i="38"/>
  <c r="F577" i="38" s="1"/>
  <c r="F576" i="38"/>
  <c r="F575" i="38"/>
  <c r="I575" i="38" s="1"/>
  <c r="F574" i="38"/>
  <c r="I574" i="38" s="1"/>
  <c r="F570" i="38"/>
  <c r="H570" i="38" s="1"/>
  <c r="F569" i="38"/>
  <c r="H569" i="38" s="1"/>
  <c r="F568" i="38"/>
  <c r="I568" i="38" s="1"/>
  <c r="F567" i="38"/>
  <c r="H567" i="38" s="1"/>
  <c r="F566" i="38"/>
  <c r="I566" i="38" s="1"/>
  <c r="F565" i="38"/>
  <c r="K555" i="38"/>
  <c r="J557" i="38" s="1"/>
  <c r="J554" i="38"/>
  <c r="J556" i="38" s="1"/>
  <c r="I554" i="38"/>
  <c r="I556" i="38" s="1"/>
  <c r="H554" i="38"/>
  <c r="H556" i="38" s="1"/>
  <c r="G554" i="38"/>
  <c r="G556" i="38" s="1"/>
  <c r="F554" i="38"/>
  <c r="F556" i="38" s="1"/>
  <c r="E554" i="38"/>
  <c r="E556" i="38" s="1"/>
  <c r="D554" i="38"/>
  <c r="D556" i="38" s="1"/>
  <c r="K553" i="38"/>
  <c r="K552" i="38"/>
  <c r="K551" i="38"/>
  <c r="K550" i="38"/>
  <c r="E546" i="38"/>
  <c r="D546" i="38"/>
  <c r="F546" i="38" s="1"/>
  <c r="F545" i="38"/>
  <c r="F544" i="38"/>
  <c r="I544" i="38" s="1"/>
  <c r="F543" i="38"/>
  <c r="F539" i="38"/>
  <c r="H539" i="38" s="1"/>
  <c r="F538" i="38"/>
  <c r="H538" i="38" s="1"/>
  <c r="F537" i="38"/>
  <c r="I537" i="38" s="1"/>
  <c r="F536" i="38"/>
  <c r="I536" i="38" s="1"/>
  <c r="F535" i="38"/>
  <c r="I535" i="38" s="1"/>
  <c r="F534" i="38"/>
  <c r="I670" i="38" l="1"/>
  <c r="F701" i="38"/>
  <c r="G698" i="38" s="1"/>
  <c r="I722" i="38"/>
  <c r="F726" i="38"/>
  <c r="H720" i="38"/>
  <c r="I732" i="38"/>
  <c r="K742" i="38"/>
  <c r="G731" i="38"/>
  <c r="E743" i="38"/>
  <c r="I720" i="38"/>
  <c r="G729" i="38"/>
  <c r="F743" i="38"/>
  <c r="G743" i="38"/>
  <c r="H743" i="38"/>
  <c r="H721" i="38"/>
  <c r="H723" i="38"/>
  <c r="G730" i="38"/>
  <c r="K740" i="38"/>
  <c r="L739" i="38" s="1"/>
  <c r="I743" i="38"/>
  <c r="J743" i="38"/>
  <c r="G712" i="38"/>
  <c r="I691" i="38"/>
  <c r="F695" i="38"/>
  <c r="E712" i="38"/>
  <c r="F712" i="38"/>
  <c r="I712" i="38"/>
  <c r="K709" i="38"/>
  <c r="L706" i="38" s="1"/>
  <c r="I701" i="38"/>
  <c r="H689" i="38"/>
  <c r="H692" i="38"/>
  <c r="I689" i="38"/>
  <c r="H690" i="38"/>
  <c r="G711" i="38"/>
  <c r="K711" i="38" s="1"/>
  <c r="H712" i="38"/>
  <c r="J712" i="38"/>
  <c r="G669" i="38"/>
  <c r="I660" i="38"/>
  <c r="F664" i="38"/>
  <c r="H658" i="38"/>
  <c r="I658" i="38"/>
  <c r="K680" i="38"/>
  <c r="F681" i="38"/>
  <c r="G667" i="38"/>
  <c r="G681" i="38"/>
  <c r="H681" i="38"/>
  <c r="H659" i="38"/>
  <c r="H661" i="38"/>
  <c r="G668" i="38"/>
  <c r="K678" i="38"/>
  <c r="L676" i="38" s="1"/>
  <c r="I681" i="38"/>
  <c r="E681" i="38"/>
  <c r="J681" i="38"/>
  <c r="I629" i="38"/>
  <c r="E650" i="38"/>
  <c r="F633" i="38"/>
  <c r="I627" i="38"/>
  <c r="K649" i="38"/>
  <c r="G636" i="38"/>
  <c r="G638" i="38"/>
  <c r="F650" i="38"/>
  <c r="I636" i="38"/>
  <c r="I639" i="38" s="1"/>
  <c r="G650" i="38"/>
  <c r="H650" i="38"/>
  <c r="H628" i="38"/>
  <c r="H630" i="38"/>
  <c r="G637" i="38"/>
  <c r="K647" i="38"/>
  <c r="I650" i="38"/>
  <c r="J650" i="38"/>
  <c r="E619" i="38"/>
  <c r="F619" i="38"/>
  <c r="G605" i="38"/>
  <c r="F602" i="38"/>
  <c r="I596" i="38"/>
  <c r="H598" i="38"/>
  <c r="H596" i="38"/>
  <c r="K618" i="38"/>
  <c r="G607" i="38"/>
  <c r="I605" i="38"/>
  <c r="I608" i="38" s="1"/>
  <c r="G619" i="38"/>
  <c r="H619" i="38"/>
  <c r="H597" i="38"/>
  <c r="H599" i="38"/>
  <c r="G606" i="38"/>
  <c r="K616" i="38"/>
  <c r="L615" i="38" s="1"/>
  <c r="I619" i="38"/>
  <c r="I600" i="38"/>
  <c r="J599" i="38" s="1"/>
  <c r="J619" i="38"/>
  <c r="H588" i="38"/>
  <c r="E588" i="38"/>
  <c r="F588" i="38"/>
  <c r="G588" i="38"/>
  <c r="K587" i="38"/>
  <c r="G576" i="38"/>
  <c r="G574" i="38"/>
  <c r="I567" i="38"/>
  <c r="F571" i="38"/>
  <c r="I565" i="38"/>
  <c r="H565" i="38"/>
  <c r="I577" i="38"/>
  <c r="H566" i="38"/>
  <c r="H568" i="38"/>
  <c r="G575" i="38"/>
  <c r="K585" i="38"/>
  <c r="L581" i="38" s="1"/>
  <c r="I588" i="38"/>
  <c r="J588" i="38"/>
  <c r="F557" i="38"/>
  <c r="G557" i="38"/>
  <c r="G543" i="38"/>
  <c r="D557" i="38"/>
  <c r="E557" i="38"/>
  <c r="K554" i="38"/>
  <c r="L553" i="38" s="1"/>
  <c r="G545" i="38"/>
  <c r="F540" i="38"/>
  <c r="K556" i="38"/>
  <c r="H536" i="38"/>
  <c r="H557" i="38"/>
  <c r="I543" i="38"/>
  <c r="I546" i="38" s="1"/>
  <c r="H535" i="38"/>
  <c r="H537" i="38"/>
  <c r="G544" i="38"/>
  <c r="I557" i="38"/>
  <c r="H534" i="38"/>
  <c r="I534" i="38"/>
  <c r="E525" i="38"/>
  <c r="K524" i="38"/>
  <c r="D526" i="38" s="1"/>
  <c r="J523" i="38"/>
  <c r="J525" i="38" s="1"/>
  <c r="I523" i="38"/>
  <c r="I525" i="38" s="1"/>
  <c r="H523" i="38"/>
  <c r="H525" i="38" s="1"/>
  <c r="G523" i="38"/>
  <c r="G525" i="38" s="1"/>
  <c r="F523" i="38"/>
  <c r="F525" i="38" s="1"/>
  <c r="E523" i="38"/>
  <c r="D523" i="38"/>
  <c r="D525" i="38" s="1"/>
  <c r="K522" i="38"/>
  <c r="K521" i="38"/>
  <c r="K520" i="38"/>
  <c r="K519" i="38"/>
  <c r="E515" i="38"/>
  <c r="D515" i="38"/>
  <c r="F515" i="38" s="1"/>
  <c r="F514" i="38"/>
  <c r="F513" i="38"/>
  <c r="I513" i="38" s="1"/>
  <c r="F512" i="38"/>
  <c r="F508" i="38"/>
  <c r="H508" i="38" s="1"/>
  <c r="F507" i="38"/>
  <c r="H507" i="38" s="1"/>
  <c r="F506" i="38"/>
  <c r="I506" i="38" s="1"/>
  <c r="F505" i="38"/>
  <c r="I505" i="38" s="1"/>
  <c r="F504" i="38"/>
  <c r="I504" i="38" s="1"/>
  <c r="F503" i="38"/>
  <c r="K460" i="38"/>
  <c r="D462" i="38" s="1"/>
  <c r="J459" i="38"/>
  <c r="J461" i="38" s="1"/>
  <c r="I459" i="38"/>
  <c r="I461" i="38" s="1"/>
  <c r="H459" i="38"/>
  <c r="H461" i="38" s="1"/>
  <c r="G459" i="38"/>
  <c r="G461" i="38" s="1"/>
  <c r="F459" i="38"/>
  <c r="F461" i="38" s="1"/>
  <c r="E459" i="38"/>
  <c r="D459" i="38"/>
  <c r="D461" i="38" s="1"/>
  <c r="K458" i="38"/>
  <c r="K457" i="38"/>
  <c r="K456" i="38"/>
  <c r="K455" i="38"/>
  <c r="E451" i="38"/>
  <c r="D451" i="38"/>
  <c r="F451" i="38" s="1"/>
  <c r="F450" i="38"/>
  <c r="F449" i="38"/>
  <c r="I449" i="38" s="1"/>
  <c r="F448" i="38"/>
  <c r="I448" i="38" s="1"/>
  <c r="F444" i="38"/>
  <c r="H444" i="38" s="1"/>
  <c r="F443" i="38"/>
  <c r="H443" i="38" s="1"/>
  <c r="F442" i="38"/>
  <c r="I442" i="38" s="1"/>
  <c r="F441" i="38"/>
  <c r="I441" i="38" s="1"/>
  <c r="F440" i="38"/>
  <c r="I440" i="38" s="1"/>
  <c r="F439" i="38"/>
  <c r="E428" i="38"/>
  <c r="E430" i="38" s="1"/>
  <c r="F428" i="38"/>
  <c r="G428" i="38"/>
  <c r="G430" i="38" s="1"/>
  <c r="H428" i="38"/>
  <c r="H430" i="38" s="1"/>
  <c r="I428" i="38"/>
  <c r="I430" i="38" s="1"/>
  <c r="K429" i="38"/>
  <c r="J431" i="38" s="1"/>
  <c r="J428" i="38"/>
  <c r="J430" i="38" s="1"/>
  <c r="D428" i="38"/>
  <c r="D430" i="38" s="1"/>
  <c r="K427" i="38"/>
  <c r="K426" i="38"/>
  <c r="K425" i="38"/>
  <c r="K424" i="38"/>
  <c r="E420" i="38"/>
  <c r="D420" i="38"/>
  <c r="F419" i="38"/>
  <c r="F418" i="38"/>
  <c r="I418" i="38" s="1"/>
  <c r="F417" i="38"/>
  <c r="I417" i="38" s="1"/>
  <c r="F413" i="38"/>
  <c r="H413" i="38" s="1"/>
  <c r="F412" i="38"/>
  <c r="H412" i="38" s="1"/>
  <c r="F411" i="38"/>
  <c r="I411" i="38" s="1"/>
  <c r="F410" i="38"/>
  <c r="H410" i="38" s="1"/>
  <c r="F409" i="38"/>
  <c r="I409" i="38" s="1"/>
  <c r="F408" i="38"/>
  <c r="K398" i="38"/>
  <c r="D400" i="38" s="1"/>
  <c r="J397" i="38"/>
  <c r="J399" i="38" s="1"/>
  <c r="I397" i="38"/>
  <c r="I399" i="38" s="1"/>
  <c r="H397" i="38"/>
  <c r="H399" i="38" s="1"/>
  <c r="G397" i="38"/>
  <c r="G399" i="38" s="1"/>
  <c r="F397" i="38"/>
  <c r="F399" i="38" s="1"/>
  <c r="E397" i="38"/>
  <c r="E399" i="38" s="1"/>
  <c r="D397" i="38"/>
  <c r="D399" i="38" s="1"/>
  <c r="K396" i="38"/>
  <c r="K395" i="38"/>
  <c r="K394" i="38"/>
  <c r="K393" i="38"/>
  <c r="E389" i="38"/>
  <c r="D389" i="38"/>
  <c r="F388" i="38"/>
  <c r="F387" i="38"/>
  <c r="I387" i="38" s="1"/>
  <c r="F386" i="38"/>
  <c r="I386" i="38" s="1"/>
  <c r="F382" i="38"/>
  <c r="H382" i="38" s="1"/>
  <c r="F381" i="38"/>
  <c r="H381" i="38" s="1"/>
  <c r="F380" i="38"/>
  <c r="I380" i="38" s="1"/>
  <c r="F379" i="38"/>
  <c r="I379" i="38" s="1"/>
  <c r="F378" i="38"/>
  <c r="F377" i="38"/>
  <c r="H377" i="38" s="1"/>
  <c r="F389" i="38" l="1"/>
  <c r="F420" i="38"/>
  <c r="G418" i="38" s="1"/>
  <c r="G700" i="38"/>
  <c r="G699" i="38"/>
  <c r="G701" i="38" s="1"/>
  <c r="K743" i="38"/>
  <c r="H726" i="38"/>
  <c r="L744" i="38" s="1"/>
  <c r="G732" i="38"/>
  <c r="L736" i="38"/>
  <c r="L737" i="38"/>
  <c r="I724" i="38"/>
  <c r="J720" i="38" s="1"/>
  <c r="L738" i="38"/>
  <c r="L708" i="38"/>
  <c r="I693" i="38"/>
  <c r="J691" i="38" s="1"/>
  <c r="K712" i="38"/>
  <c r="L707" i="38"/>
  <c r="L705" i="38"/>
  <c r="H695" i="38"/>
  <c r="G670" i="38"/>
  <c r="I662" i="38"/>
  <c r="J660" i="38" s="1"/>
  <c r="K681" i="38"/>
  <c r="L677" i="38"/>
  <c r="H664" i="38"/>
  <c r="L682" i="38" s="1"/>
  <c r="L674" i="38"/>
  <c r="L675" i="38"/>
  <c r="K650" i="38"/>
  <c r="G639" i="38"/>
  <c r="I631" i="38"/>
  <c r="J629" i="38" s="1"/>
  <c r="H633" i="38"/>
  <c r="L651" i="38" s="1"/>
  <c r="L643" i="38"/>
  <c r="L644" i="38"/>
  <c r="L646" i="38"/>
  <c r="L645" i="38"/>
  <c r="K619" i="38"/>
  <c r="G608" i="38"/>
  <c r="J596" i="38"/>
  <c r="H602" i="38"/>
  <c r="L620" i="38" s="1"/>
  <c r="J598" i="38"/>
  <c r="J597" i="38"/>
  <c r="L612" i="38"/>
  <c r="L613" i="38"/>
  <c r="L614" i="38"/>
  <c r="L584" i="38"/>
  <c r="G577" i="38"/>
  <c r="H571" i="38"/>
  <c r="L589" i="38" s="1"/>
  <c r="I569" i="38"/>
  <c r="J566" i="38" s="1"/>
  <c r="K588" i="38"/>
  <c r="L583" i="38"/>
  <c r="L582" i="38"/>
  <c r="L550" i="38"/>
  <c r="L551" i="38"/>
  <c r="K557" i="38"/>
  <c r="G546" i="38"/>
  <c r="L552" i="38"/>
  <c r="H540" i="38"/>
  <c r="G540" i="38" s="1"/>
  <c r="I538" i="38"/>
  <c r="J534" i="38" s="1"/>
  <c r="G512" i="38"/>
  <c r="G514" i="38"/>
  <c r="E526" i="38"/>
  <c r="F526" i="38"/>
  <c r="G526" i="38"/>
  <c r="H526" i="38"/>
  <c r="I503" i="38"/>
  <c r="I507" i="38" s="1"/>
  <c r="J504" i="38" s="1"/>
  <c r="H505" i="38"/>
  <c r="F509" i="38"/>
  <c r="H503" i="38"/>
  <c r="K525" i="38"/>
  <c r="I512" i="38"/>
  <c r="I515" i="38" s="1"/>
  <c r="H504" i="38"/>
  <c r="H506" i="38"/>
  <c r="G513" i="38"/>
  <c r="K523" i="38"/>
  <c r="L520" i="38" s="1"/>
  <c r="I526" i="38"/>
  <c r="J526" i="38"/>
  <c r="G462" i="38"/>
  <c r="I451" i="38"/>
  <c r="K459" i="38"/>
  <c r="L458" i="38" s="1"/>
  <c r="G448" i="38"/>
  <c r="G450" i="38"/>
  <c r="F445" i="38"/>
  <c r="H441" i="38"/>
  <c r="H439" i="38"/>
  <c r="E461" i="38"/>
  <c r="K461" i="38" s="1"/>
  <c r="E462" i="38"/>
  <c r="I439" i="38"/>
  <c r="F462" i="38"/>
  <c r="H462" i="38"/>
  <c r="I462" i="38"/>
  <c r="H440" i="38"/>
  <c r="H442" i="38"/>
  <c r="G449" i="38"/>
  <c r="J462" i="38"/>
  <c r="D431" i="38"/>
  <c r="E431" i="38"/>
  <c r="F431" i="38"/>
  <c r="G431" i="38"/>
  <c r="I420" i="38"/>
  <c r="K428" i="38"/>
  <c r="L426" i="38" s="1"/>
  <c r="F414" i="38"/>
  <c r="H408" i="38"/>
  <c r="I408" i="38"/>
  <c r="I410" i="38"/>
  <c r="F430" i="38"/>
  <c r="K430" i="38" s="1"/>
  <c r="H431" i="38"/>
  <c r="H409" i="38"/>
  <c r="H411" i="38"/>
  <c r="I431" i="38"/>
  <c r="G388" i="38"/>
  <c r="E400" i="38"/>
  <c r="F400" i="38"/>
  <c r="G400" i="38"/>
  <c r="H400" i="38"/>
  <c r="I389" i="38"/>
  <c r="H379" i="38"/>
  <c r="F383" i="38"/>
  <c r="I377" i="38"/>
  <c r="K399" i="38"/>
  <c r="H378" i="38"/>
  <c r="H380" i="38"/>
  <c r="G387" i="38"/>
  <c r="K397" i="38"/>
  <c r="L394" i="38" s="1"/>
  <c r="I400" i="38"/>
  <c r="G386" i="38"/>
  <c r="I378" i="38"/>
  <c r="I381" i="38" s="1"/>
  <c r="J379" i="38" s="1"/>
  <c r="J400" i="38"/>
  <c r="G419" i="38" l="1"/>
  <c r="G417" i="38"/>
  <c r="G726" i="38"/>
  <c r="J722" i="38"/>
  <c r="J723" i="38"/>
  <c r="J721" i="38"/>
  <c r="L740" i="38"/>
  <c r="L709" i="38"/>
  <c r="J690" i="38"/>
  <c r="J692" i="38"/>
  <c r="J689" i="38"/>
  <c r="L713" i="38"/>
  <c r="G695" i="38"/>
  <c r="J661" i="38"/>
  <c r="J658" i="38"/>
  <c r="J659" i="38"/>
  <c r="G664" i="38"/>
  <c r="L678" i="38"/>
  <c r="G633" i="38"/>
  <c r="J628" i="38"/>
  <c r="J627" i="38"/>
  <c r="J630" i="38"/>
  <c r="L647" i="38"/>
  <c r="G602" i="38"/>
  <c r="J600" i="38"/>
  <c r="L616" i="38"/>
  <c r="L585" i="38"/>
  <c r="G571" i="38"/>
  <c r="J565" i="38"/>
  <c r="J567" i="38"/>
  <c r="J568" i="38"/>
  <c r="L554" i="38"/>
  <c r="L558" i="38"/>
  <c r="J535" i="38"/>
  <c r="J536" i="38"/>
  <c r="J537" i="38"/>
  <c r="G515" i="38"/>
  <c r="K526" i="38"/>
  <c r="L519" i="38"/>
  <c r="J503" i="38"/>
  <c r="H509" i="38"/>
  <c r="L527" i="38" s="1"/>
  <c r="J505" i="38"/>
  <c r="J506" i="38"/>
  <c r="L522" i="38"/>
  <c r="L521" i="38"/>
  <c r="L457" i="38"/>
  <c r="L456" i="38"/>
  <c r="L455" i="38"/>
  <c r="G451" i="38"/>
  <c r="K462" i="38"/>
  <c r="H445" i="38"/>
  <c r="L463" i="38" s="1"/>
  <c r="I443" i="38"/>
  <c r="K431" i="38"/>
  <c r="L427" i="38"/>
  <c r="L425" i="38"/>
  <c r="L424" i="38"/>
  <c r="H414" i="38"/>
  <c r="I412" i="38"/>
  <c r="J408" i="38" s="1"/>
  <c r="G389" i="38"/>
  <c r="K400" i="38"/>
  <c r="J380" i="38"/>
  <c r="H383" i="38"/>
  <c r="L401" i="38" s="1"/>
  <c r="L395" i="38"/>
  <c r="L393" i="38"/>
  <c r="L396" i="38"/>
  <c r="J377" i="38"/>
  <c r="J378" i="38"/>
  <c r="J724" i="38" l="1"/>
  <c r="G420" i="38"/>
  <c r="J662" i="38"/>
  <c r="J631" i="38"/>
  <c r="G509" i="38"/>
  <c r="J693" i="38"/>
  <c r="J569" i="38"/>
  <c r="J538" i="38"/>
  <c r="L523" i="38"/>
  <c r="J507" i="38"/>
  <c r="L459" i="38"/>
  <c r="G445" i="38"/>
  <c r="J442" i="38"/>
  <c r="J440" i="38"/>
  <c r="J441" i="38"/>
  <c r="J439" i="38"/>
  <c r="L428" i="38"/>
  <c r="J410" i="38"/>
  <c r="J409" i="38"/>
  <c r="J411" i="38"/>
  <c r="G414" i="38"/>
  <c r="L432" i="38"/>
  <c r="G383" i="38"/>
  <c r="L397" i="38"/>
  <c r="J381" i="38"/>
  <c r="J443" i="38" l="1"/>
  <c r="J412" i="38"/>
  <c r="K367" i="38" l="1"/>
  <c r="D369" i="38" s="1"/>
  <c r="J366" i="38"/>
  <c r="J368" i="38" s="1"/>
  <c r="I366" i="38"/>
  <c r="I368" i="38" s="1"/>
  <c r="H366" i="38"/>
  <c r="H368" i="38" s="1"/>
  <c r="G366" i="38"/>
  <c r="F366" i="38"/>
  <c r="F368" i="38" s="1"/>
  <c r="E366" i="38"/>
  <c r="E368" i="38" s="1"/>
  <c r="D366" i="38"/>
  <c r="D368" i="38" s="1"/>
  <c r="K365" i="38"/>
  <c r="K364" i="38"/>
  <c r="K363" i="38"/>
  <c r="K362" i="38"/>
  <c r="E358" i="38"/>
  <c r="D358" i="38"/>
  <c r="F358" i="38" s="1"/>
  <c r="F357" i="38"/>
  <c r="F356" i="38"/>
  <c r="I356" i="38" s="1"/>
  <c r="F355" i="38"/>
  <c r="F351" i="38"/>
  <c r="H351" i="38" s="1"/>
  <c r="F350" i="38"/>
  <c r="H350" i="38" s="1"/>
  <c r="F349" i="38"/>
  <c r="H349" i="38" s="1"/>
  <c r="F348" i="38"/>
  <c r="I348" i="38" s="1"/>
  <c r="F347" i="38"/>
  <c r="I347" i="38" s="1"/>
  <c r="F346" i="38"/>
  <c r="H346" i="38" s="1"/>
  <c r="J1027" i="34"/>
  <c r="H369" i="38" l="1"/>
  <c r="G355" i="38"/>
  <c r="I346" i="38"/>
  <c r="I369" i="38"/>
  <c r="E369" i="38"/>
  <c r="F369" i="38"/>
  <c r="G369" i="38"/>
  <c r="K366" i="38"/>
  <c r="L363" i="38" s="1"/>
  <c r="H348" i="38"/>
  <c r="F352" i="38"/>
  <c r="G357" i="38"/>
  <c r="G368" i="38"/>
  <c r="K368" i="38" s="1"/>
  <c r="H347" i="38"/>
  <c r="I355" i="38"/>
  <c r="I358" i="38" s="1"/>
  <c r="G356" i="38"/>
  <c r="G358" i="38" s="1"/>
  <c r="I349" i="38"/>
  <c r="J369" i="38"/>
  <c r="K336" i="38"/>
  <c r="J338" i="38" s="1"/>
  <c r="J335" i="38"/>
  <c r="J337" i="38" s="1"/>
  <c r="I335" i="38"/>
  <c r="I337" i="38" s="1"/>
  <c r="H335" i="38"/>
  <c r="H337" i="38" s="1"/>
  <c r="G335" i="38"/>
  <c r="G337" i="38" s="1"/>
  <c r="F335" i="38"/>
  <c r="F337" i="38" s="1"/>
  <c r="E335" i="38"/>
  <c r="E337" i="38" s="1"/>
  <c r="D335" i="38"/>
  <c r="K334" i="38"/>
  <c r="K333" i="38"/>
  <c r="K332" i="38"/>
  <c r="K331" i="38"/>
  <c r="E327" i="38"/>
  <c r="D327" i="38"/>
  <c r="F327" i="38" s="1"/>
  <c r="F326" i="38"/>
  <c r="F325" i="38"/>
  <c r="I325" i="38" s="1"/>
  <c r="F324" i="38"/>
  <c r="I324" i="38" s="1"/>
  <c r="F320" i="38"/>
  <c r="H320" i="38" s="1"/>
  <c r="F319" i="38"/>
  <c r="H319" i="38" s="1"/>
  <c r="F318" i="38"/>
  <c r="I318" i="38" s="1"/>
  <c r="F317" i="38"/>
  <c r="I317" i="38" s="1"/>
  <c r="F316" i="38"/>
  <c r="I316" i="38" s="1"/>
  <c r="F315" i="38"/>
  <c r="K305" i="38"/>
  <c r="J307" i="38" s="1"/>
  <c r="J304" i="38"/>
  <c r="J306" i="38" s="1"/>
  <c r="I304" i="38"/>
  <c r="I306" i="38" s="1"/>
  <c r="H304" i="38"/>
  <c r="H306" i="38" s="1"/>
  <c r="G304" i="38"/>
  <c r="G306" i="38" s="1"/>
  <c r="F304" i="38"/>
  <c r="F306" i="38" s="1"/>
  <c r="E304" i="38"/>
  <c r="E306" i="38" s="1"/>
  <c r="D304" i="38"/>
  <c r="K303" i="38"/>
  <c r="K302" i="38"/>
  <c r="K301" i="38"/>
  <c r="K300" i="38"/>
  <c r="E296" i="38"/>
  <c r="D296" i="38"/>
  <c r="F295" i="38"/>
  <c r="F294" i="38"/>
  <c r="I294" i="38" s="1"/>
  <c r="F293" i="38"/>
  <c r="F289" i="38"/>
  <c r="H289" i="38" s="1"/>
  <c r="F288" i="38"/>
  <c r="H288" i="38" s="1"/>
  <c r="F287" i="38"/>
  <c r="H287" i="38" s="1"/>
  <c r="F286" i="38"/>
  <c r="I286" i="38" s="1"/>
  <c r="F285" i="38"/>
  <c r="H285" i="38" s="1"/>
  <c r="F284" i="38"/>
  <c r="K274" i="38"/>
  <c r="D276" i="38" s="1"/>
  <c r="J273" i="38"/>
  <c r="J275" i="38" s="1"/>
  <c r="I273" i="38"/>
  <c r="I275" i="38" s="1"/>
  <c r="H273" i="38"/>
  <c r="H275" i="38" s="1"/>
  <c r="G273" i="38"/>
  <c r="G275" i="38" s="1"/>
  <c r="F273" i="38"/>
  <c r="F275" i="38" s="1"/>
  <c r="E273" i="38"/>
  <c r="E275" i="38" s="1"/>
  <c r="D273" i="38"/>
  <c r="D275" i="38" s="1"/>
  <c r="K272" i="38"/>
  <c r="K271" i="38"/>
  <c r="K270" i="38"/>
  <c r="K269" i="38"/>
  <c r="E265" i="38"/>
  <c r="D265" i="38"/>
  <c r="F264" i="38"/>
  <c r="F263" i="38"/>
  <c r="I263" i="38" s="1"/>
  <c r="F262" i="38"/>
  <c r="I262" i="38" s="1"/>
  <c r="F258" i="38"/>
  <c r="H258" i="38" s="1"/>
  <c r="F257" i="38"/>
  <c r="H257" i="38" s="1"/>
  <c r="F256" i="38"/>
  <c r="H256" i="38" s="1"/>
  <c r="F255" i="38"/>
  <c r="I255" i="38" s="1"/>
  <c r="F254" i="38"/>
  <c r="H254" i="38" s="1"/>
  <c r="F253" i="38"/>
  <c r="K243" i="38"/>
  <c r="D245" i="38" s="1"/>
  <c r="J242" i="38"/>
  <c r="J244" i="38" s="1"/>
  <c r="I242" i="38"/>
  <c r="I244" i="38" s="1"/>
  <c r="H242" i="38"/>
  <c r="H244" i="38" s="1"/>
  <c r="G242" i="38"/>
  <c r="G244" i="38" s="1"/>
  <c r="F242" i="38"/>
  <c r="F244" i="38" s="1"/>
  <c r="E242" i="38"/>
  <c r="E244" i="38" s="1"/>
  <c r="D242" i="38"/>
  <c r="D244" i="38" s="1"/>
  <c r="K241" i="38"/>
  <c r="K240" i="38"/>
  <c r="K239" i="38"/>
  <c r="K238" i="38"/>
  <c r="E234" i="38"/>
  <c r="D234" i="38"/>
  <c r="F233" i="38"/>
  <c r="F232" i="38"/>
  <c r="I232" i="38" s="1"/>
  <c r="F231" i="38"/>
  <c r="I231" i="38" s="1"/>
  <c r="F227" i="38"/>
  <c r="H227" i="38" s="1"/>
  <c r="F226" i="38"/>
  <c r="H226" i="38" s="1"/>
  <c r="F225" i="38"/>
  <c r="I225" i="38" s="1"/>
  <c r="F224" i="38"/>
  <c r="I224" i="38" s="1"/>
  <c r="F223" i="38"/>
  <c r="F222" i="38"/>
  <c r="H222" i="38" s="1"/>
  <c r="E1027" i="34"/>
  <c r="K212" i="38"/>
  <c r="D214" i="38" s="1"/>
  <c r="J211" i="38"/>
  <c r="J213" i="38" s="1"/>
  <c r="I211" i="38"/>
  <c r="I213" i="38" s="1"/>
  <c r="H211" i="38"/>
  <c r="H213" i="38" s="1"/>
  <c r="G211" i="38"/>
  <c r="G213" i="38" s="1"/>
  <c r="F211" i="38"/>
  <c r="F213" i="38" s="1"/>
  <c r="E211" i="38"/>
  <c r="E213" i="38" s="1"/>
  <c r="D211" i="38"/>
  <c r="D213" i="38" s="1"/>
  <c r="K210" i="38"/>
  <c r="K209" i="38"/>
  <c r="K208" i="38"/>
  <c r="K207" i="38"/>
  <c r="E203" i="38"/>
  <c r="D203" i="38"/>
  <c r="F203" i="38" s="1"/>
  <c r="F202" i="38"/>
  <c r="F201" i="38"/>
  <c r="I201" i="38" s="1"/>
  <c r="F200" i="38"/>
  <c r="I200" i="38" s="1"/>
  <c r="I203" i="38" s="1"/>
  <c r="F196" i="38"/>
  <c r="H196" i="38" s="1"/>
  <c r="F195" i="38"/>
  <c r="H195" i="38" s="1"/>
  <c r="F194" i="38"/>
  <c r="I194" i="38" s="1"/>
  <c r="F193" i="38"/>
  <c r="H193" i="38" s="1"/>
  <c r="F192" i="38"/>
  <c r="F191" i="38"/>
  <c r="H191" i="38" s="1"/>
  <c r="K181" i="38"/>
  <c r="H183" i="38" s="1"/>
  <c r="J180" i="38"/>
  <c r="J182" i="38" s="1"/>
  <c r="I180" i="38"/>
  <c r="I182" i="38" s="1"/>
  <c r="H180" i="38"/>
  <c r="H182" i="38" s="1"/>
  <c r="G180" i="38"/>
  <c r="G182" i="38" s="1"/>
  <c r="F180" i="38"/>
  <c r="E180" i="38"/>
  <c r="E182" i="38" s="1"/>
  <c r="D180" i="38"/>
  <c r="D182" i="38" s="1"/>
  <c r="K179" i="38"/>
  <c r="K178" i="38"/>
  <c r="K177" i="38"/>
  <c r="K176" i="38"/>
  <c r="E172" i="38"/>
  <c r="D172" i="38"/>
  <c r="F172" i="38" s="1"/>
  <c r="F171" i="38"/>
  <c r="F170" i="38"/>
  <c r="I170" i="38" s="1"/>
  <c r="F169" i="38"/>
  <c r="I169" i="38" s="1"/>
  <c r="F165" i="38"/>
  <c r="H165" i="38" s="1"/>
  <c r="F164" i="38"/>
  <c r="H164" i="38" s="1"/>
  <c r="F163" i="38"/>
  <c r="I163" i="38" s="1"/>
  <c r="F162" i="38"/>
  <c r="I162" i="38" s="1"/>
  <c r="F161" i="38"/>
  <c r="I161" i="38" s="1"/>
  <c r="F160" i="38"/>
  <c r="H149" i="38"/>
  <c r="H151" i="38" s="1"/>
  <c r="F129" i="38"/>
  <c r="H129" i="38" s="1"/>
  <c r="F130" i="38"/>
  <c r="H130" i="38" s="1"/>
  <c r="F131" i="38"/>
  <c r="H131" i="38" s="1"/>
  <c r="F132" i="38"/>
  <c r="H132" i="38" s="1"/>
  <c r="F133" i="38"/>
  <c r="H133" i="38" s="1"/>
  <c r="F134" i="38"/>
  <c r="H134" i="38" s="1"/>
  <c r="F138" i="38"/>
  <c r="I138" i="38" s="1"/>
  <c r="F139" i="38"/>
  <c r="I139" i="38" s="1"/>
  <c r="F140" i="38"/>
  <c r="D141" i="38"/>
  <c r="E141" i="38"/>
  <c r="K145" i="38"/>
  <c r="K146" i="38"/>
  <c r="K147" i="38"/>
  <c r="K148" i="38"/>
  <c r="D149" i="38"/>
  <c r="D151" i="38" s="1"/>
  <c r="E149" i="38"/>
  <c r="E151" i="38" s="1"/>
  <c r="F149" i="38"/>
  <c r="F151" i="38" s="1"/>
  <c r="G149" i="38"/>
  <c r="G151" i="38" s="1"/>
  <c r="I149" i="38"/>
  <c r="I151" i="38" s="1"/>
  <c r="J149" i="38"/>
  <c r="J151" i="38" s="1"/>
  <c r="K150" i="38"/>
  <c r="D152" i="38" s="1"/>
  <c r="F98" i="38"/>
  <c r="H98" i="38" s="1"/>
  <c r="F99" i="38"/>
  <c r="H99" i="38" s="1"/>
  <c r="F100" i="38"/>
  <c r="H100" i="38" s="1"/>
  <c r="F101" i="38"/>
  <c r="H101" i="38" s="1"/>
  <c r="F102" i="38"/>
  <c r="H102" i="38" s="1"/>
  <c r="F103" i="38"/>
  <c r="H103" i="38" s="1"/>
  <c r="F107" i="38"/>
  <c r="F108" i="38"/>
  <c r="F109" i="38"/>
  <c r="D110" i="38"/>
  <c r="F110" i="38" s="1"/>
  <c r="E110" i="38"/>
  <c r="K114" i="38"/>
  <c r="K115" i="38"/>
  <c r="K116" i="38"/>
  <c r="K117" i="38"/>
  <c r="D118" i="38"/>
  <c r="D120" i="38" s="1"/>
  <c r="E118" i="38"/>
  <c r="E120" i="38" s="1"/>
  <c r="F118" i="38"/>
  <c r="F120" i="38" s="1"/>
  <c r="G118" i="38"/>
  <c r="G120" i="38" s="1"/>
  <c r="H118" i="38"/>
  <c r="H120" i="38" s="1"/>
  <c r="I118" i="38"/>
  <c r="I120" i="38" s="1"/>
  <c r="J118" i="38"/>
  <c r="J120" i="38" s="1"/>
  <c r="K119" i="38"/>
  <c r="D121" i="38" s="1"/>
  <c r="K88" i="38"/>
  <c r="J90" i="38" s="1"/>
  <c r="J87" i="38"/>
  <c r="J89" i="38" s="1"/>
  <c r="I87" i="38"/>
  <c r="I89" i="38" s="1"/>
  <c r="H87" i="38"/>
  <c r="H89" i="38" s="1"/>
  <c r="G87" i="38"/>
  <c r="F87" i="38"/>
  <c r="F89" i="38" s="1"/>
  <c r="E87" i="38"/>
  <c r="E89" i="38" s="1"/>
  <c r="D87" i="38"/>
  <c r="D89" i="38" s="1"/>
  <c r="K86" i="38"/>
  <c r="K85" i="38"/>
  <c r="K84" i="38"/>
  <c r="K83" i="38"/>
  <c r="E79" i="38"/>
  <c r="D79" i="38"/>
  <c r="F78" i="38"/>
  <c r="F77" i="38"/>
  <c r="I77" i="38" s="1"/>
  <c r="F76" i="38"/>
  <c r="I76" i="38" s="1"/>
  <c r="F72" i="38"/>
  <c r="H72" i="38" s="1"/>
  <c r="F71" i="38"/>
  <c r="H71" i="38" s="1"/>
  <c r="F70" i="38"/>
  <c r="I70" i="38" s="1"/>
  <c r="F69" i="38"/>
  <c r="I69" i="38" s="1"/>
  <c r="F68" i="38"/>
  <c r="I68" i="38" s="1"/>
  <c r="F67" i="38"/>
  <c r="K57" i="38"/>
  <c r="D59" i="38" s="1"/>
  <c r="J56" i="38"/>
  <c r="J58" i="38" s="1"/>
  <c r="I56" i="38"/>
  <c r="I58" i="38" s="1"/>
  <c r="H56" i="38"/>
  <c r="H58" i="38" s="1"/>
  <c r="G56" i="38"/>
  <c r="G58" i="38" s="1"/>
  <c r="F56" i="38"/>
  <c r="F58" i="38" s="1"/>
  <c r="E56" i="38"/>
  <c r="E58" i="38" s="1"/>
  <c r="D56" i="38"/>
  <c r="D58" i="38" s="1"/>
  <c r="K55" i="38"/>
  <c r="K54" i="38"/>
  <c r="K53" i="38"/>
  <c r="K52" i="38"/>
  <c r="E48" i="38"/>
  <c r="D48" i="38"/>
  <c r="F48" i="38" s="1"/>
  <c r="F47" i="38"/>
  <c r="F46" i="38"/>
  <c r="I46" i="38" s="1"/>
  <c r="F45" i="38"/>
  <c r="I45" i="38" s="1"/>
  <c r="F41" i="38"/>
  <c r="H41" i="38" s="1"/>
  <c r="F40" i="38"/>
  <c r="H40" i="38" s="1"/>
  <c r="F39" i="38"/>
  <c r="I39" i="38" s="1"/>
  <c r="F38" i="38"/>
  <c r="H38" i="38" s="1"/>
  <c r="F37" i="38"/>
  <c r="F36" i="38"/>
  <c r="H36" i="38" s="1"/>
  <c r="I1027" i="34"/>
  <c r="I1011" i="34"/>
  <c r="K26" i="38"/>
  <c r="D28" i="38" s="1"/>
  <c r="J25" i="38"/>
  <c r="J27" i="38" s="1"/>
  <c r="I25" i="38"/>
  <c r="I27" i="38" s="1"/>
  <c r="H25" i="38"/>
  <c r="H27" i="38" s="1"/>
  <c r="G25" i="38"/>
  <c r="G27" i="38" s="1"/>
  <c r="F25" i="38"/>
  <c r="F27" i="38" s="1"/>
  <c r="E25" i="38"/>
  <c r="E27" i="38" s="1"/>
  <c r="D25" i="38"/>
  <c r="D27" i="38" s="1"/>
  <c r="K24" i="38"/>
  <c r="K23" i="38"/>
  <c r="K22" i="38"/>
  <c r="K21" i="38"/>
  <c r="E17" i="38"/>
  <c r="D17" i="38"/>
  <c r="F17" i="38" s="1"/>
  <c r="F16" i="38"/>
  <c r="F15" i="38"/>
  <c r="I15" i="38" s="1"/>
  <c r="F14" i="38"/>
  <c r="I14" i="38" s="1"/>
  <c r="F10" i="38"/>
  <c r="H10" i="38" s="1"/>
  <c r="F9" i="38"/>
  <c r="H9" i="38" s="1"/>
  <c r="F8" i="38"/>
  <c r="I8" i="38" s="1"/>
  <c r="F7" i="38"/>
  <c r="I7" i="38" s="1"/>
  <c r="F6" i="38"/>
  <c r="I6" i="38" s="1"/>
  <c r="F5" i="38"/>
  <c r="F1004" i="38"/>
  <c r="H1004" i="38" s="1"/>
  <c r="F1003" i="38"/>
  <c r="H1003" i="38" s="1"/>
  <c r="F1002" i="38"/>
  <c r="I1002" i="38" s="1"/>
  <c r="F1001" i="38"/>
  <c r="I1001" i="38" s="1"/>
  <c r="F1000" i="38"/>
  <c r="I1000" i="38" s="1"/>
  <c r="F999" i="38"/>
  <c r="J491" i="38"/>
  <c r="I491" i="38"/>
  <c r="I1020" i="38" s="1"/>
  <c r="H491" i="38"/>
  <c r="H1020" i="38" s="1"/>
  <c r="G491" i="38"/>
  <c r="G1020" i="38" s="1"/>
  <c r="F491" i="38"/>
  <c r="F1020" i="38" s="1"/>
  <c r="E491" i="38"/>
  <c r="E1020" i="38" s="1"/>
  <c r="D491" i="38"/>
  <c r="D1020" i="38" s="1"/>
  <c r="J489" i="38"/>
  <c r="J1018" i="38" s="1"/>
  <c r="I489" i="38"/>
  <c r="I1018" i="38" s="1"/>
  <c r="H489" i="38"/>
  <c r="H1018" i="38" s="1"/>
  <c r="G489" i="38"/>
  <c r="G1018" i="38" s="1"/>
  <c r="F489" i="38"/>
  <c r="F1018" i="38" s="1"/>
  <c r="E489" i="38"/>
  <c r="E1018" i="38" s="1"/>
  <c r="D489" i="38"/>
  <c r="D1018" i="38" s="1"/>
  <c r="J488" i="38"/>
  <c r="J1017" i="38" s="1"/>
  <c r="I488" i="38"/>
  <c r="I1017" i="38" s="1"/>
  <c r="H488" i="38"/>
  <c r="H1017" i="38" s="1"/>
  <c r="G488" i="38"/>
  <c r="G1017" i="38" s="1"/>
  <c r="F488" i="38"/>
  <c r="F1017" i="38" s="1"/>
  <c r="E488" i="38"/>
  <c r="E1017" i="38" s="1"/>
  <c r="D488" i="38"/>
  <c r="D1017" i="38" s="1"/>
  <c r="J487" i="38"/>
  <c r="J1016" i="38" s="1"/>
  <c r="I487" i="38"/>
  <c r="I1016" i="38" s="1"/>
  <c r="H487" i="38"/>
  <c r="H1016" i="38" s="1"/>
  <c r="G487" i="38"/>
  <c r="G1016" i="38" s="1"/>
  <c r="F487" i="38"/>
  <c r="F1016" i="38" s="1"/>
  <c r="E487" i="38"/>
  <c r="E1016" i="38" s="1"/>
  <c r="D487" i="38"/>
  <c r="D1016" i="38" s="1"/>
  <c r="J486" i="38"/>
  <c r="J1015" i="38" s="1"/>
  <c r="I486" i="38"/>
  <c r="I1015" i="38" s="1"/>
  <c r="H486" i="38"/>
  <c r="H1015" i="38" s="1"/>
  <c r="G486" i="38"/>
  <c r="G1015" i="38" s="1"/>
  <c r="F486" i="38"/>
  <c r="F1015" i="38" s="1"/>
  <c r="E486" i="38"/>
  <c r="E1015" i="38" s="1"/>
  <c r="D486" i="38"/>
  <c r="E481" i="38"/>
  <c r="E1010" i="38" s="1"/>
  <c r="D481" i="38"/>
  <c r="D1010" i="38" s="1"/>
  <c r="E480" i="38"/>
  <c r="E1009" i="38" s="1"/>
  <c r="D480" i="38"/>
  <c r="E479" i="38"/>
  <c r="D479" i="38"/>
  <c r="D1008" i="38" s="1"/>
  <c r="F475" i="38"/>
  <c r="H475" i="38" s="1"/>
  <c r="F474" i="38"/>
  <c r="H474" i="38" s="1"/>
  <c r="F473" i="38"/>
  <c r="I473" i="38" s="1"/>
  <c r="F472" i="38"/>
  <c r="I472" i="38" s="1"/>
  <c r="F471" i="38"/>
  <c r="F470" i="38"/>
  <c r="K958" i="34"/>
  <c r="D960" i="34" s="1"/>
  <c r="J957" i="34"/>
  <c r="J959" i="34" s="1"/>
  <c r="I957" i="34"/>
  <c r="I959" i="34" s="1"/>
  <c r="H957" i="34"/>
  <c r="H959" i="34" s="1"/>
  <c r="G957" i="34"/>
  <c r="G959" i="34" s="1"/>
  <c r="F957" i="34"/>
  <c r="F959" i="34" s="1"/>
  <c r="E957" i="34"/>
  <c r="E959" i="34" s="1"/>
  <c r="D957" i="34"/>
  <c r="D959" i="34" s="1"/>
  <c r="K956" i="34"/>
  <c r="K955" i="34"/>
  <c r="K954" i="34"/>
  <c r="K953" i="34"/>
  <c r="E949" i="34"/>
  <c r="D949" i="34"/>
  <c r="F949" i="34" s="1"/>
  <c r="F948" i="34"/>
  <c r="F947" i="34"/>
  <c r="I947" i="34" s="1"/>
  <c r="F946" i="34"/>
  <c r="I946" i="34" s="1"/>
  <c r="I949" i="34" s="1"/>
  <c r="F942" i="34"/>
  <c r="H942" i="34" s="1"/>
  <c r="F941" i="34"/>
  <c r="H941" i="34" s="1"/>
  <c r="F940" i="34"/>
  <c r="I940" i="34" s="1"/>
  <c r="F939" i="34"/>
  <c r="I939" i="34" s="1"/>
  <c r="F938" i="34"/>
  <c r="F937" i="34"/>
  <c r="F141" i="38" l="1"/>
  <c r="G140" i="38" s="1"/>
  <c r="G326" i="38"/>
  <c r="F296" i="38"/>
  <c r="I5" i="38"/>
  <c r="I327" i="38"/>
  <c r="L364" i="38"/>
  <c r="H352" i="38"/>
  <c r="L370" i="38" s="1"/>
  <c r="K369" i="38"/>
  <c r="L362" i="38"/>
  <c r="L365" i="38"/>
  <c r="I350" i="38"/>
  <c r="K335" i="38"/>
  <c r="L333" i="38" s="1"/>
  <c r="D338" i="38"/>
  <c r="F321" i="38"/>
  <c r="H472" i="38"/>
  <c r="E338" i="38"/>
  <c r="F338" i="38"/>
  <c r="G338" i="38"/>
  <c r="H338" i="38"/>
  <c r="D337" i="38"/>
  <c r="K337" i="38" s="1"/>
  <c r="H317" i="38"/>
  <c r="I315" i="38"/>
  <c r="G324" i="38"/>
  <c r="H315" i="38"/>
  <c r="H316" i="38"/>
  <c r="H318" i="38"/>
  <c r="G325" i="38"/>
  <c r="I338" i="38"/>
  <c r="D307" i="38"/>
  <c r="E307" i="38"/>
  <c r="F307" i="38"/>
  <c r="G307" i="38"/>
  <c r="K304" i="38"/>
  <c r="L302" i="38" s="1"/>
  <c r="D306" i="38"/>
  <c r="K306" i="38" s="1"/>
  <c r="G295" i="38"/>
  <c r="G293" i="38"/>
  <c r="I293" i="38"/>
  <c r="I296" i="38" s="1"/>
  <c r="G294" i="38"/>
  <c r="I287" i="38"/>
  <c r="F290" i="38"/>
  <c r="I285" i="38"/>
  <c r="H284" i="38"/>
  <c r="H286" i="38"/>
  <c r="I284" i="38"/>
  <c r="H307" i="38"/>
  <c r="I307" i="38"/>
  <c r="I470" i="38"/>
  <c r="H255" i="38"/>
  <c r="E276" i="38"/>
  <c r="I253" i="38"/>
  <c r="I265" i="38"/>
  <c r="H1002" i="38"/>
  <c r="I193" i="38"/>
  <c r="F234" i="38"/>
  <c r="G231" i="38" s="1"/>
  <c r="I254" i="38"/>
  <c r="I130" i="38"/>
  <c r="F265" i="38"/>
  <c r="G264" i="38" s="1"/>
  <c r="F259" i="38"/>
  <c r="H253" i="38"/>
  <c r="I256" i="38"/>
  <c r="K275" i="38"/>
  <c r="F276" i="38"/>
  <c r="G276" i="38"/>
  <c r="H276" i="38"/>
  <c r="K273" i="38"/>
  <c r="L270" i="38" s="1"/>
  <c r="I276" i="38"/>
  <c r="J276" i="38"/>
  <c r="F245" i="38"/>
  <c r="I245" i="38"/>
  <c r="E245" i="38"/>
  <c r="G245" i="38"/>
  <c r="H245" i="38"/>
  <c r="K244" i="38"/>
  <c r="H224" i="38"/>
  <c r="F228" i="38"/>
  <c r="I234" i="38"/>
  <c r="I222" i="38"/>
  <c r="H223" i="38"/>
  <c r="H225" i="38"/>
  <c r="K242" i="38"/>
  <c r="L241" i="38" s="1"/>
  <c r="I223" i="38"/>
  <c r="J245" i="38"/>
  <c r="F197" i="38"/>
  <c r="K213" i="38"/>
  <c r="G202" i="38"/>
  <c r="I191" i="38"/>
  <c r="G200" i="38"/>
  <c r="F214" i="38"/>
  <c r="E214" i="38"/>
  <c r="G214" i="38"/>
  <c r="H214" i="38"/>
  <c r="H192" i="38"/>
  <c r="H194" i="38"/>
  <c r="G201" i="38"/>
  <c r="K211" i="38"/>
  <c r="L209" i="38" s="1"/>
  <c r="I214" i="38"/>
  <c r="I192" i="38"/>
  <c r="J214" i="38"/>
  <c r="I172" i="38"/>
  <c r="H161" i="38"/>
  <c r="J183" i="38"/>
  <c r="F183" i="38"/>
  <c r="I183" i="38"/>
  <c r="D183" i="38"/>
  <c r="K180" i="38"/>
  <c r="L179" i="38" s="1"/>
  <c r="H163" i="38"/>
  <c r="F166" i="38"/>
  <c r="G170" i="38"/>
  <c r="G171" i="38"/>
  <c r="H160" i="38"/>
  <c r="H162" i="38"/>
  <c r="E183" i="38"/>
  <c r="I160" i="38"/>
  <c r="G169" i="38"/>
  <c r="G183" i="38"/>
  <c r="F182" i="38"/>
  <c r="K182" i="38" s="1"/>
  <c r="I132" i="38"/>
  <c r="I141" i="38"/>
  <c r="G139" i="38"/>
  <c r="I131" i="38"/>
  <c r="F135" i="38"/>
  <c r="K151" i="38"/>
  <c r="H135" i="38"/>
  <c r="J152" i="38"/>
  <c r="K149" i="38"/>
  <c r="H152" i="38"/>
  <c r="I152" i="38"/>
  <c r="G152" i="38"/>
  <c r="F152" i="38"/>
  <c r="I129" i="38"/>
  <c r="E152" i="38"/>
  <c r="G108" i="38"/>
  <c r="G107" i="38"/>
  <c r="K118" i="38"/>
  <c r="L114" i="38" s="1"/>
  <c r="K120" i="38"/>
  <c r="G109" i="38"/>
  <c r="H104" i="38"/>
  <c r="J121" i="38"/>
  <c r="I108" i="38"/>
  <c r="F104" i="38"/>
  <c r="I101" i="38"/>
  <c r="I99" i="38"/>
  <c r="I121" i="38"/>
  <c r="H121" i="38"/>
  <c r="G121" i="38"/>
  <c r="I107" i="38"/>
  <c r="F121" i="38"/>
  <c r="I100" i="38"/>
  <c r="I98" i="38"/>
  <c r="E121" i="38"/>
  <c r="I90" i="38"/>
  <c r="E90" i="38"/>
  <c r="D90" i="38"/>
  <c r="F90" i="38"/>
  <c r="G90" i="38"/>
  <c r="H90" i="38"/>
  <c r="K87" i="38"/>
  <c r="L84" i="38" s="1"/>
  <c r="F79" i="38"/>
  <c r="G78" i="38" s="1"/>
  <c r="H69" i="38"/>
  <c r="F73" i="38"/>
  <c r="H67" i="38"/>
  <c r="I67" i="38"/>
  <c r="I71" i="38" s="1"/>
  <c r="J69" i="38" s="1"/>
  <c r="I79" i="38"/>
  <c r="G89" i="38"/>
  <c r="K89" i="38" s="1"/>
  <c r="H68" i="38"/>
  <c r="H70" i="38"/>
  <c r="I48" i="38"/>
  <c r="H59" i="38"/>
  <c r="G59" i="38"/>
  <c r="G45" i="38"/>
  <c r="G47" i="38"/>
  <c r="F42" i="38"/>
  <c r="I38" i="38"/>
  <c r="K58" i="38"/>
  <c r="E59" i="38"/>
  <c r="I36" i="38"/>
  <c r="F59" i="38"/>
  <c r="H37" i="38"/>
  <c r="H39" i="38"/>
  <c r="G46" i="38"/>
  <c r="K56" i="38"/>
  <c r="I59" i="38"/>
  <c r="I37" i="38"/>
  <c r="J59" i="38"/>
  <c r="G28" i="38"/>
  <c r="H28" i="38"/>
  <c r="E28" i="38"/>
  <c r="H1000" i="38"/>
  <c r="H1001" i="38"/>
  <c r="H470" i="38"/>
  <c r="F476" i="38"/>
  <c r="H471" i="38"/>
  <c r="H473" i="38"/>
  <c r="F1010" i="38"/>
  <c r="F28" i="38"/>
  <c r="J490" i="38"/>
  <c r="J1019" i="38" s="1"/>
  <c r="K27" i="38"/>
  <c r="D482" i="38"/>
  <c r="H5" i="38"/>
  <c r="H7" i="38"/>
  <c r="F11" i="38"/>
  <c r="I17" i="38"/>
  <c r="G16" i="38"/>
  <c r="I9" i="38"/>
  <c r="J5" i="38" s="1"/>
  <c r="G14" i="38"/>
  <c r="F479" i="38"/>
  <c r="I479" i="38" s="1"/>
  <c r="H6" i="38"/>
  <c r="H8" i="38"/>
  <c r="G15" i="38"/>
  <c r="K25" i="38"/>
  <c r="L22" i="38" s="1"/>
  <c r="I28" i="38"/>
  <c r="J28" i="38"/>
  <c r="K1018" i="38"/>
  <c r="E490" i="38"/>
  <c r="E1019" i="38" s="1"/>
  <c r="E1021" i="38" s="1"/>
  <c r="F481" i="38"/>
  <c r="F490" i="38"/>
  <c r="F1019" i="38" s="1"/>
  <c r="F1021" i="38" s="1"/>
  <c r="G490" i="38"/>
  <c r="G1019" i="38" s="1"/>
  <c r="G1021" i="38" s="1"/>
  <c r="E1008" i="38"/>
  <c r="E1011" i="38" s="1"/>
  <c r="E482" i="38"/>
  <c r="D490" i="38"/>
  <c r="D492" i="38" s="1"/>
  <c r="H490" i="38"/>
  <c r="H1019" i="38" s="1"/>
  <c r="I490" i="38"/>
  <c r="I1019" i="38" s="1"/>
  <c r="I1021" i="38" s="1"/>
  <c r="F1005" i="38"/>
  <c r="I999" i="38"/>
  <c r="H999" i="38"/>
  <c r="K487" i="38"/>
  <c r="K489" i="38"/>
  <c r="D1009" i="38"/>
  <c r="F1009" i="38" s="1"/>
  <c r="F480" i="38"/>
  <c r="D1015" i="38"/>
  <c r="K1015" i="38" s="1"/>
  <c r="K486" i="38"/>
  <c r="I471" i="38"/>
  <c r="K1016" i="38"/>
  <c r="K488" i="38"/>
  <c r="J1020" i="38"/>
  <c r="K1017" i="38"/>
  <c r="K491" i="38"/>
  <c r="G493" i="38" s="1"/>
  <c r="E960" i="34"/>
  <c r="I937" i="34"/>
  <c r="F943" i="34"/>
  <c r="H960" i="34"/>
  <c r="J960" i="34"/>
  <c r="F960" i="34"/>
  <c r="K959" i="34"/>
  <c r="H939" i="34"/>
  <c r="H937" i="34"/>
  <c r="G948" i="34"/>
  <c r="G946" i="34"/>
  <c r="G960" i="34"/>
  <c r="H938" i="34"/>
  <c r="H940" i="34"/>
  <c r="G947" i="34"/>
  <c r="K957" i="34"/>
  <c r="L954" i="34" s="1"/>
  <c r="I960" i="34"/>
  <c r="I938" i="34"/>
  <c r="G138" i="38" l="1"/>
  <c r="G141" i="38" s="1"/>
  <c r="G233" i="38"/>
  <c r="H1021" i="38"/>
  <c r="L366" i="38"/>
  <c r="G352" i="38"/>
  <c r="J346" i="38"/>
  <c r="J347" i="38"/>
  <c r="J348" i="38"/>
  <c r="J349" i="38"/>
  <c r="L332" i="38"/>
  <c r="L331" i="38"/>
  <c r="L334" i="38"/>
  <c r="K338" i="38"/>
  <c r="H321" i="38"/>
  <c r="G327" i="38"/>
  <c r="I319" i="38"/>
  <c r="J315" i="38" s="1"/>
  <c r="L301" i="38"/>
  <c r="L300" i="38"/>
  <c r="G296" i="38"/>
  <c r="K307" i="38"/>
  <c r="L303" i="38"/>
  <c r="H290" i="38"/>
  <c r="G290" i="38" s="1"/>
  <c r="I288" i="38"/>
  <c r="J284" i="38" s="1"/>
  <c r="H259" i="38"/>
  <c r="G259" i="38" s="1"/>
  <c r="I257" i="38"/>
  <c r="J253" i="38" s="1"/>
  <c r="G232" i="38"/>
  <c r="G262" i="38"/>
  <c r="G263" i="38"/>
  <c r="H1005" i="38"/>
  <c r="G1005" i="38" s="1"/>
  <c r="J1024" i="38" s="1"/>
  <c r="K276" i="38"/>
  <c r="H476" i="38"/>
  <c r="G476" i="38" s="1"/>
  <c r="G265" i="38"/>
  <c r="L271" i="38"/>
  <c r="L272" i="38"/>
  <c r="L269" i="38"/>
  <c r="G234" i="38"/>
  <c r="H228" i="38"/>
  <c r="L246" i="38" s="1"/>
  <c r="K245" i="38"/>
  <c r="I226" i="38"/>
  <c r="J223" i="38" s="1"/>
  <c r="L240" i="38"/>
  <c r="L239" i="38"/>
  <c r="L238" i="38"/>
  <c r="L210" i="38"/>
  <c r="K214" i="38"/>
  <c r="H197" i="38"/>
  <c r="L215" i="38" s="1"/>
  <c r="L207" i="38"/>
  <c r="L208" i="38"/>
  <c r="G203" i="38"/>
  <c r="I195" i="38"/>
  <c r="J192" i="38" s="1"/>
  <c r="G172" i="38"/>
  <c r="L176" i="38"/>
  <c r="L178" i="38"/>
  <c r="L177" i="38"/>
  <c r="K183" i="38"/>
  <c r="I164" i="38"/>
  <c r="H166" i="38"/>
  <c r="K152" i="38"/>
  <c r="L147" i="38"/>
  <c r="L145" i="38"/>
  <c r="L153" i="38"/>
  <c r="G135" i="38"/>
  <c r="L146" i="38"/>
  <c r="I133" i="38"/>
  <c r="J129" i="38" s="1"/>
  <c r="L148" i="38"/>
  <c r="I110" i="38"/>
  <c r="G110" i="38"/>
  <c r="L117" i="38"/>
  <c r="L115" i="38"/>
  <c r="K121" i="38"/>
  <c r="L116" i="38"/>
  <c r="I102" i="38"/>
  <c r="J99" i="38" s="1"/>
  <c r="L122" i="38"/>
  <c r="G104" i="38"/>
  <c r="K90" i="38"/>
  <c r="L86" i="38"/>
  <c r="H73" i="38"/>
  <c r="L91" i="38" s="1"/>
  <c r="L85" i="38"/>
  <c r="L83" i="38"/>
  <c r="G77" i="38"/>
  <c r="G76" i="38"/>
  <c r="J67" i="38"/>
  <c r="J68" i="38"/>
  <c r="J70" i="38"/>
  <c r="K59" i="38"/>
  <c r="G48" i="38"/>
  <c r="H42" i="38"/>
  <c r="L60" i="38" s="1"/>
  <c r="I40" i="38"/>
  <c r="J37" i="38" s="1"/>
  <c r="L54" i="38"/>
  <c r="L52" i="38"/>
  <c r="L53" i="38"/>
  <c r="L55" i="38"/>
  <c r="G17" i="38"/>
  <c r="J7" i="38"/>
  <c r="K28" i="38"/>
  <c r="G492" i="38"/>
  <c r="F482" i="38"/>
  <c r="G479" i="38" s="1"/>
  <c r="F1008" i="38"/>
  <c r="I1008" i="38" s="1"/>
  <c r="J492" i="38"/>
  <c r="L24" i="38"/>
  <c r="I492" i="38"/>
  <c r="E492" i="38"/>
  <c r="H11" i="38"/>
  <c r="L29" i="38" s="1"/>
  <c r="F493" i="38"/>
  <c r="J6" i="38"/>
  <c r="H492" i="38"/>
  <c r="F492" i="38"/>
  <c r="L21" i="38"/>
  <c r="L23" i="38"/>
  <c r="J8" i="38"/>
  <c r="J493" i="38"/>
  <c r="J1021" i="38"/>
  <c r="I493" i="38"/>
  <c r="I1009" i="38"/>
  <c r="H493" i="38"/>
  <c r="E493" i="38"/>
  <c r="D1019" i="38"/>
  <c r="K490" i="38"/>
  <c r="L488" i="38" s="1"/>
  <c r="I474" i="38"/>
  <c r="K1020" i="38"/>
  <c r="J1022" i="38" s="1"/>
  <c r="D493" i="38"/>
  <c r="D1011" i="38"/>
  <c r="F1011" i="38" s="1"/>
  <c r="G1010" i="38" s="1"/>
  <c r="I480" i="38"/>
  <c r="I482" i="38" s="1"/>
  <c r="I1003" i="38"/>
  <c r="J999" i="38" s="1"/>
  <c r="K960" i="34"/>
  <c r="I941" i="34"/>
  <c r="J939" i="34" s="1"/>
  <c r="H943" i="34"/>
  <c r="G943" i="34" s="1"/>
  <c r="G949" i="34"/>
  <c r="L956" i="34"/>
  <c r="L953" i="34"/>
  <c r="L955" i="34"/>
  <c r="G1024" i="38" l="1"/>
  <c r="G1025" i="38" s="1"/>
  <c r="G1026" i="38" s="1"/>
  <c r="G1027" i="38" s="1"/>
  <c r="J1025" i="38"/>
  <c r="H1024" i="38"/>
  <c r="H1025" i="38" s="1"/>
  <c r="J1026" i="38"/>
  <c r="J1027" i="38" s="1"/>
  <c r="J350" i="38"/>
  <c r="L335" i="38"/>
  <c r="L339" i="38"/>
  <c r="G321" i="38"/>
  <c r="J317" i="38"/>
  <c r="J316" i="38"/>
  <c r="J318" i="38"/>
  <c r="L304" i="38"/>
  <c r="L308" i="38"/>
  <c r="J286" i="38"/>
  <c r="J285" i="38"/>
  <c r="J287" i="38"/>
  <c r="J256" i="38"/>
  <c r="J254" i="38"/>
  <c r="J255" i="38"/>
  <c r="L277" i="38"/>
  <c r="L494" i="38"/>
  <c r="L273" i="38"/>
  <c r="G79" i="38"/>
  <c r="L242" i="38"/>
  <c r="G228" i="38"/>
  <c r="J224" i="38"/>
  <c r="J225" i="38"/>
  <c r="J222" i="38"/>
  <c r="G197" i="38"/>
  <c r="J191" i="38"/>
  <c r="L211" i="38"/>
  <c r="J193" i="38"/>
  <c r="J194" i="38"/>
  <c r="L180" i="38"/>
  <c r="G166" i="38"/>
  <c r="L184" i="38"/>
  <c r="J162" i="38"/>
  <c r="J163" i="38"/>
  <c r="J161" i="38"/>
  <c r="J160" i="38"/>
  <c r="J131" i="38"/>
  <c r="J130" i="38"/>
  <c r="J132" i="38"/>
  <c r="L149" i="38"/>
  <c r="J98" i="38"/>
  <c r="L118" i="38"/>
  <c r="J101" i="38"/>
  <c r="J100" i="38"/>
  <c r="L87" i="38"/>
  <c r="G73" i="38"/>
  <c r="J71" i="38"/>
  <c r="G42" i="38"/>
  <c r="L56" i="38"/>
  <c r="J38" i="38"/>
  <c r="J39" i="38"/>
  <c r="J36" i="38"/>
  <c r="G11" i="38"/>
  <c r="J9" i="38"/>
  <c r="I1011" i="38"/>
  <c r="G481" i="38"/>
  <c r="G480" i="38"/>
  <c r="L1023" i="38"/>
  <c r="K492" i="38"/>
  <c r="G1008" i="38"/>
  <c r="L25" i="38"/>
  <c r="G1009" i="38"/>
  <c r="L487" i="38"/>
  <c r="L489" i="38"/>
  <c r="L486" i="38"/>
  <c r="J472" i="38"/>
  <c r="J473" i="38"/>
  <c r="J470" i="38"/>
  <c r="E1024" i="38"/>
  <c r="F1024" i="38"/>
  <c r="J471" i="38"/>
  <c r="J1002" i="38"/>
  <c r="J1001" i="38"/>
  <c r="J1000" i="38"/>
  <c r="K493" i="38"/>
  <c r="I1024" i="38"/>
  <c r="D1024" i="38"/>
  <c r="K1019" i="38"/>
  <c r="K1024" i="38" s="1"/>
  <c r="D1021" i="38"/>
  <c r="K1021" i="38" s="1"/>
  <c r="H1022" i="38"/>
  <c r="D1022" i="38"/>
  <c r="E1022" i="38"/>
  <c r="I1022" i="38"/>
  <c r="F1022" i="38"/>
  <c r="G1022" i="38"/>
  <c r="J940" i="34"/>
  <c r="J938" i="34"/>
  <c r="J937" i="34"/>
  <c r="L961" i="34"/>
  <c r="L957" i="34"/>
  <c r="J288" i="38" l="1"/>
  <c r="J319" i="38"/>
  <c r="J257" i="38"/>
  <c r="J474" i="38"/>
  <c r="J1003" i="38"/>
  <c r="J226" i="38"/>
  <c r="J195" i="38"/>
  <c r="J164" i="38"/>
  <c r="J133" i="38"/>
  <c r="J102" i="38"/>
  <c r="J40" i="38"/>
  <c r="L490" i="38"/>
  <c r="G482" i="38"/>
  <c r="G1011" i="38"/>
  <c r="K1022" i="38"/>
  <c r="I1025" i="38"/>
  <c r="I1026" i="38" s="1"/>
  <c r="I1027" i="38" s="1"/>
  <c r="F1025" i="38"/>
  <c r="F1026" i="38" s="1"/>
  <c r="F1027" i="38" s="1"/>
  <c r="H1026" i="38"/>
  <c r="H1027" i="38" s="1"/>
  <c r="E1025" i="38"/>
  <c r="E1026" i="38" s="1"/>
  <c r="E1027" i="38" s="1"/>
  <c r="G1028" i="38"/>
  <c r="L1018" i="38"/>
  <c r="L1017" i="38"/>
  <c r="L1015" i="38"/>
  <c r="L1016" i="38"/>
  <c r="D1025" i="38"/>
  <c r="J941" i="34"/>
  <c r="D1026" i="38" l="1"/>
  <c r="K1025" i="38"/>
  <c r="D1028" i="38"/>
  <c r="F1028" i="38"/>
  <c r="E1028" i="38"/>
  <c r="H1028" i="38"/>
  <c r="I1028" i="38"/>
  <c r="J1028" i="38"/>
  <c r="L1019" i="38"/>
  <c r="D1027" i="38" l="1"/>
  <c r="K1027" i="38" s="1"/>
  <c r="K1026" i="38"/>
  <c r="K1028" i="38"/>
  <c r="K927" i="34" l="1"/>
  <c r="D929" i="34" s="1"/>
  <c r="J926" i="34"/>
  <c r="J928" i="34" s="1"/>
  <c r="I926" i="34"/>
  <c r="I928" i="34" s="1"/>
  <c r="H926" i="34"/>
  <c r="H928" i="34" s="1"/>
  <c r="G926" i="34"/>
  <c r="G928" i="34" s="1"/>
  <c r="F926" i="34"/>
  <c r="F928" i="34" s="1"/>
  <c r="E926" i="34"/>
  <c r="E928" i="34" s="1"/>
  <c r="D926" i="34"/>
  <c r="D928" i="34" s="1"/>
  <c r="K925" i="34"/>
  <c r="K924" i="34"/>
  <c r="K923" i="34"/>
  <c r="K922" i="34"/>
  <c r="E918" i="34"/>
  <c r="D918" i="34"/>
  <c r="F918" i="34" s="1"/>
  <c r="F917" i="34"/>
  <c r="F916" i="34"/>
  <c r="I916" i="34" s="1"/>
  <c r="F915" i="34"/>
  <c r="F911" i="34"/>
  <c r="H911" i="34" s="1"/>
  <c r="F910" i="34"/>
  <c r="F909" i="34"/>
  <c r="I909" i="34" s="1"/>
  <c r="F908" i="34"/>
  <c r="H908" i="34" s="1"/>
  <c r="F907" i="34"/>
  <c r="I907" i="34" s="1"/>
  <c r="F906" i="34"/>
  <c r="H906" i="34" s="1"/>
  <c r="G895" i="34"/>
  <c r="G897" i="34" s="1"/>
  <c r="E897" i="34"/>
  <c r="K896" i="34"/>
  <c r="J898" i="34" s="1"/>
  <c r="J895" i="34"/>
  <c r="J897" i="34" s="1"/>
  <c r="I895" i="34"/>
  <c r="I897" i="34" s="1"/>
  <c r="H895" i="34"/>
  <c r="H897" i="34" s="1"/>
  <c r="F895" i="34"/>
  <c r="F897" i="34" s="1"/>
  <c r="E895" i="34"/>
  <c r="D895" i="34"/>
  <c r="D897" i="34" s="1"/>
  <c r="K894" i="34"/>
  <c r="K893" i="34"/>
  <c r="K892" i="34"/>
  <c r="K891" i="34"/>
  <c r="E887" i="34"/>
  <c r="D887" i="34"/>
  <c r="F887" i="34" s="1"/>
  <c r="F886" i="34"/>
  <c r="F885" i="34"/>
  <c r="G885" i="34" s="1"/>
  <c r="F884" i="34"/>
  <c r="I884" i="34" s="1"/>
  <c r="F880" i="34"/>
  <c r="H880" i="34" s="1"/>
  <c r="F879" i="34"/>
  <c r="H879" i="34" s="1"/>
  <c r="F878" i="34"/>
  <c r="H878" i="34" s="1"/>
  <c r="F877" i="34"/>
  <c r="I877" i="34" s="1"/>
  <c r="F876" i="34"/>
  <c r="H876" i="34" s="1"/>
  <c r="F875" i="34"/>
  <c r="G915" i="34" l="1"/>
  <c r="I906" i="34"/>
  <c r="E929" i="34"/>
  <c r="F929" i="34"/>
  <c r="G929" i="34"/>
  <c r="G917" i="34"/>
  <c r="H910" i="34"/>
  <c r="I908" i="34"/>
  <c r="I910" i="34" s="1"/>
  <c r="F912" i="34"/>
  <c r="K928" i="34"/>
  <c r="H929" i="34"/>
  <c r="I915" i="34"/>
  <c r="I918" i="34" s="1"/>
  <c r="H907" i="34"/>
  <c r="H909" i="34"/>
  <c r="G916" i="34"/>
  <c r="K926" i="34"/>
  <c r="L923" i="34" s="1"/>
  <c r="I929" i="34"/>
  <c r="J929" i="34"/>
  <c r="G886" i="34"/>
  <c r="D898" i="34"/>
  <c r="E898" i="34"/>
  <c r="G898" i="34"/>
  <c r="H898" i="34"/>
  <c r="K897" i="34"/>
  <c r="I885" i="34"/>
  <c r="I887" i="34" s="1"/>
  <c r="H877" i="34"/>
  <c r="F881" i="34"/>
  <c r="I875" i="34"/>
  <c r="H875" i="34"/>
  <c r="H881" i="34" s="1"/>
  <c r="L899" i="34" s="1"/>
  <c r="I878" i="34"/>
  <c r="I876" i="34"/>
  <c r="F898" i="34"/>
  <c r="G884" i="34"/>
  <c r="K895" i="34"/>
  <c r="L892" i="34" s="1"/>
  <c r="I898" i="34"/>
  <c r="D864" i="34"/>
  <c r="D866" i="34" s="1"/>
  <c r="E864" i="34"/>
  <c r="F864" i="34"/>
  <c r="G864" i="34"/>
  <c r="H864" i="34"/>
  <c r="I864" i="34"/>
  <c r="I866" i="34" s="1"/>
  <c r="J864" i="34"/>
  <c r="J866" i="34" s="1"/>
  <c r="H866" i="34"/>
  <c r="F866" i="34"/>
  <c r="E866" i="34"/>
  <c r="K865" i="34"/>
  <c r="D867" i="34" s="1"/>
  <c r="K863" i="34"/>
  <c r="K862" i="34"/>
  <c r="K861" i="34"/>
  <c r="K860" i="34"/>
  <c r="E856" i="34"/>
  <c r="D856" i="34"/>
  <c r="F856" i="34" s="1"/>
  <c r="F855" i="34"/>
  <c r="F854" i="34"/>
  <c r="I854" i="34" s="1"/>
  <c r="F853" i="34"/>
  <c r="I853" i="34" s="1"/>
  <c r="F849" i="34"/>
  <c r="F848" i="34"/>
  <c r="H848" i="34" s="1"/>
  <c r="F847" i="34"/>
  <c r="I847" i="34" s="1"/>
  <c r="F846" i="34"/>
  <c r="I846" i="34" s="1"/>
  <c r="F845" i="34"/>
  <c r="I845" i="34" s="1"/>
  <c r="F844" i="34"/>
  <c r="H844" i="34" s="1"/>
  <c r="E835" i="34"/>
  <c r="K834" i="34"/>
  <c r="D836" i="34" s="1"/>
  <c r="J833" i="34"/>
  <c r="J835" i="34" s="1"/>
  <c r="I833" i="34"/>
  <c r="I835" i="34" s="1"/>
  <c r="H833" i="34"/>
  <c r="H835" i="34" s="1"/>
  <c r="G833" i="34"/>
  <c r="F833" i="34"/>
  <c r="F835" i="34" s="1"/>
  <c r="E833" i="34"/>
  <c r="D833" i="34"/>
  <c r="D835" i="34" s="1"/>
  <c r="K832" i="34"/>
  <c r="K831" i="34"/>
  <c r="K830" i="34"/>
  <c r="K829" i="34"/>
  <c r="E825" i="34"/>
  <c r="D825" i="34"/>
  <c r="F825" i="34" s="1"/>
  <c r="F824" i="34"/>
  <c r="G824" i="34" s="1"/>
  <c r="F823" i="34"/>
  <c r="I823" i="34" s="1"/>
  <c r="F822" i="34"/>
  <c r="I822" i="34" s="1"/>
  <c r="I825" i="34" s="1"/>
  <c r="F818" i="34"/>
  <c r="H818" i="34" s="1"/>
  <c r="F817" i="34"/>
  <c r="H817" i="34" s="1"/>
  <c r="F816" i="34"/>
  <c r="I816" i="34" s="1"/>
  <c r="F815" i="34"/>
  <c r="H815" i="34" s="1"/>
  <c r="F814" i="34"/>
  <c r="I814" i="34" s="1"/>
  <c r="F813" i="34"/>
  <c r="G918" i="34" l="1"/>
  <c r="L925" i="34"/>
  <c r="K929" i="34"/>
  <c r="L922" i="34"/>
  <c r="J907" i="34"/>
  <c r="J908" i="34"/>
  <c r="J909" i="34"/>
  <c r="J906" i="34"/>
  <c r="J910" i="34" s="1"/>
  <c r="H912" i="34"/>
  <c r="L930" i="34" s="1"/>
  <c r="L924" i="34"/>
  <c r="G887" i="34"/>
  <c r="G881" i="34"/>
  <c r="K898" i="34"/>
  <c r="I879" i="34"/>
  <c r="J877" i="34" s="1"/>
  <c r="L893" i="34"/>
  <c r="L891" i="34"/>
  <c r="L894" i="34"/>
  <c r="I856" i="34"/>
  <c r="H867" i="34"/>
  <c r="I867" i="34"/>
  <c r="K864" i="34"/>
  <c r="L860" i="34" s="1"/>
  <c r="E867" i="34"/>
  <c r="G867" i="34"/>
  <c r="G854" i="34"/>
  <c r="H846" i="34"/>
  <c r="H847" i="34"/>
  <c r="H845" i="34"/>
  <c r="I844" i="34"/>
  <c r="F850" i="34"/>
  <c r="H849" i="34"/>
  <c r="G855" i="34"/>
  <c r="I848" i="34"/>
  <c r="J846" i="34" s="1"/>
  <c r="G853" i="34"/>
  <c r="F867" i="34"/>
  <c r="G866" i="34"/>
  <c r="K866" i="34" s="1"/>
  <c r="J867" i="34"/>
  <c r="I815" i="34"/>
  <c r="J836" i="34"/>
  <c r="E836" i="34"/>
  <c r="F836" i="34"/>
  <c r="G836" i="34"/>
  <c r="H836" i="34"/>
  <c r="I836" i="34"/>
  <c r="K833" i="34"/>
  <c r="L830" i="34" s="1"/>
  <c r="G823" i="34"/>
  <c r="I813" i="34"/>
  <c r="I817" i="34" s="1"/>
  <c r="J815" i="34" s="1"/>
  <c r="H816" i="34"/>
  <c r="H814" i="34"/>
  <c r="H813" i="34"/>
  <c r="H819" i="34" s="1"/>
  <c r="L837" i="34" s="1"/>
  <c r="G835" i="34"/>
  <c r="K835" i="34" s="1"/>
  <c r="G822" i="34"/>
  <c r="G825" i="34" s="1"/>
  <c r="F819" i="34"/>
  <c r="G912" i="34" l="1"/>
  <c r="L926" i="34"/>
  <c r="J875" i="34"/>
  <c r="J878" i="34"/>
  <c r="J876" i="34"/>
  <c r="L895" i="34"/>
  <c r="L861" i="34"/>
  <c r="L862" i="34"/>
  <c r="L863" i="34"/>
  <c r="G856" i="34"/>
  <c r="K867" i="34"/>
  <c r="H850" i="34"/>
  <c r="L868" i="34" s="1"/>
  <c r="J845" i="34"/>
  <c r="J847" i="34"/>
  <c r="J844" i="34"/>
  <c r="L831" i="34"/>
  <c r="L829" i="34"/>
  <c r="L832" i="34"/>
  <c r="K836" i="34"/>
  <c r="G819" i="34"/>
  <c r="J813" i="34"/>
  <c r="J814" i="34"/>
  <c r="J816" i="34"/>
  <c r="J879" i="34" l="1"/>
  <c r="L864" i="34"/>
  <c r="J848" i="34"/>
  <c r="G850" i="34"/>
  <c r="L833" i="34"/>
  <c r="J817" i="34"/>
  <c r="K803" i="34" l="1"/>
  <c r="D805" i="34" s="1"/>
  <c r="J802" i="34"/>
  <c r="J804" i="34" s="1"/>
  <c r="I802" i="34"/>
  <c r="I804" i="34" s="1"/>
  <c r="H802" i="34"/>
  <c r="H804" i="34" s="1"/>
  <c r="G802" i="34"/>
  <c r="G804" i="34" s="1"/>
  <c r="F802" i="34"/>
  <c r="F804" i="34" s="1"/>
  <c r="E802" i="34"/>
  <c r="E804" i="34" s="1"/>
  <c r="D802" i="34"/>
  <c r="D804" i="34" s="1"/>
  <c r="K801" i="34"/>
  <c r="K800" i="34"/>
  <c r="K799" i="34"/>
  <c r="K798" i="34"/>
  <c r="E794" i="34"/>
  <c r="D794" i="34"/>
  <c r="F794" i="34" s="1"/>
  <c r="F793" i="34"/>
  <c r="F792" i="34"/>
  <c r="I792" i="34" s="1"/>
  <c r="F791" i="34"/>
  <c r="F787" i="34"/>
  <c r="H787" i="34" s="1"/>
  <c r="H786" i="34"/>
  <c r="F786" i="34"/>
  <c r="F785" i="34"/>
  <c r="I785" i="34" s="1"/>
  <c r="F784" i="34"/>
  <c r="I784" i="34" s="1"/>
  <c r="F783" i="34"/>
  <c r="F782" i="34"/>
  <c r="E773" i="34"/>
  <c r="K772" i="34"/>
  <c r="J774" i="34" s="1"/>
  <c r="J771" i="34"/>
  <c r="J773" i="34" s="1"/>
  <c r="I771" i="34"/>
  <c r="I773" i="34" s="1"/>
  <c r="H771" i="34"/>
  <c r="H773" i="34" s="1"/>
  <c r="G771" i="34"/>
  <c r="G773" i="34" s="1"/>
  <c r="F771" i="34"/>
  <c r="F773" i="34" s="1"/>
  <c r="E771" i="34"/>
  <c r="D771" i="34"/>
  <c r="D773" i="34" s="1"/>
  <c r="K770" i="34"/>
  <c r="K769" i="34"/>
  <c r="K768" i="34"/>
  <c r="K767" i="34"/>
  <c r="E763" i="34"/>
  <c r="D763" i="34"/>
  <c r="F763" i="34" s="1"/>
  <c r="F762" i="34"/>
  <c r="F761" i="34"/>
  <c r="I761" i="34" s="1"/>
  <c r="F760" i="34"/>
  <c r="I760" i="34" s="1"/>
  <c r="F756" i="34"/>
  <c r="H756" i="34" s="1"/>
  <c r="F755" i="34"/>
  <c r="H755" i="34" s="1"/>
  <c r="F754" i="34"/>
  <c r="I754" i="34" s="1"/>
  <c r="F753" i="34"/>
  <c r="I753" i="34" s="1"/>
  <c r="F752" i="34"/>
  <c r="I752" i="34" s="1"/>
  <c r="F751" i="34"/>
  <c r="H751" i="34" s="1"/>
  <c r="K804" i="34" l="1"/>
  <c r="G791" i="34"/>
  <c r="I791" i="34"/>
  <c r="I794" i="34" s="1"/>
  <c r="G793" i="34"/>
  <c r="I782" i="34"/>
  <c r="F788" i="34"/>
  <c r="H782" i="34"/>
  <c r="H784" i="34"/>
  <c r="E805" i="34"/>
  <c r="F805" i="34"/>
  <c r="G805" i="34"/>
  <c r="H805" i="34"/>
  <c r="H783" i="34"/>
  <c r="H785" i="34"/>
  <c r="G792" i="34"/>
  <c r="K802" i="34"/>
  <c r="L801" i="34" s="1"/>
  <c r="I805" i="34"/>
  <c r="I783" i="34"/>
  <c r="J805" i="34"/>
  <c r="D774" i="34"/>
  <c r="E774" i="34"/>
  <c r="F774" i="34"/>
  <c r="K773" i="34"/>
  <c r="G762" i="34"/>
  <c r="H753" i="34"/>
  <c r="F757" i="34"/>
  <c r="I763" i="34"/>
  <c r="I751" i="34"/>
  <c r="G760" i="34"/>
  <c r="G774" i="34"/>
  <c r="H774" i="34"/>
  <c r="H752" i="34"/>
  <c r="H754" i="34"/>
  <c r="G761" i="34"/>
  <c r="K771" i="34"/>
  <c r="L768" i="34" s="1"/>
  <c r="I774" i="34"/>
  <c r="H788" i="34" l="1"/>
  <c r="L806" i="34" s="1"/>
  <c r="K805" i="34"/>
  <c r="G794" i="34"/>
  <c r="L798" i="34"/>
  <c r="L800" i="34"/>
  <c r="L799" i="34"/>
  <c r="G788" i="34"/>
  <c r="I786" i="34"/>
  <c r="H757" i="34"/>
  <c r="L775" i="34" s="1"/>
  <c r="K774" i="34"/>
  <c r="L770" i="34"/>
  <c r="G763" i="34"/>
  <c r="I755" i="34"/>
  <c r="L769" i="34"/>
  <c r="L767" i="34"/>
  <c r="L802" i="34" l="1"/>
  <c r="J782" i="34"/>
  <c r="J784" i="34"/>
  <c r="J785" i="34"/>
  <c r="J783" i="34"/>
  <c r="G757" i="34"/>
  <c r="L771" i="34"/>
  <c r="J752" i="34"/>
  <c r="J753" i="34"/>
  <c r="J754" i="34"/>
  <c r="J751" i="34"/>
  <c r="J786" i="34" l="1"/>
  <c r="J755" i="34"/>
  <c r="F720" i="34" l="1"/>
  <c r="H720" i="34" s="1"/>
  <c r="F721" i="34"/>
  <c r="H721" i="34" s="1"/>
  <c r="F722" i="34"/>
  <c r="H722" i="34" s="1"/>
  <c r="I722" i="34"/>
  <c r="F723" i="34"/>
  <c r="H723" i="34" s="1"/>
  <c r="F724" i="34"/>
  <c r="H724" i="34" s="1"/>
  <c r="F725" i="34"/>
  <c r="H725" i="34" s="1"/>
  <c r="F729" i="34"/>
  <c r="I729" i="34" s="1"/>
  <c r="F730" i="34"/>
  <c r="I730" i="34" s="1"/>
  <c r="F731" i="34"/>
  <c r="D732" i="34"/>
  <c r="E732" i="34"/>
  <c r="K736" i="34"/>
  <c r="K737" i="34"/>
  <c r="K738" i="34"/>
  <c r="K739" i="34"/>
  <c r="D740" i="34"/>
  <c r="D742" i="34" s="1"/>
  <c r="E740" i="34"/>
  <c r="E742" i="34" s="1"/>
  <c r="F740" i="34"/>
  <c r="F742" i="34" s="1"/>
  <c r="G740" i="34"/>
  <c r="G742" i="34" s="1"/>
  <c r="H740" i="34"/>
  <c r="H742" i="34" s="1"/>
  <c r="I740" i="34"/>
  <c r="I742" i="34" s="1"/>
  <c r="J740" i="34"/>
  <c r="J742" i="34" s="1"/>
  <c r="K741" i="34"/>
  <c r="D743" i="34" s="1"/>
  <c r="K710" i="34"/>
  <c r="J712" i="34" s="1"/>
  <c r="J709" i="34"/>
  <c r="J711" i="34" s="1"/>
  <c r="I709" i="34"/>
  <c r="I711" i="34" s="1"/>
  <c r="H709" i="34"/>
  <c r="H711" i="34" s="1"/>
  <c r="G709" i="34"/>
  <c r="G711" i="34" s="1"/>
  <c r="F709" i="34"/>
  <c r="F711" i="34" s="1"/>
  <c r="E709" i="34"/>
  <c r="E711" i="34" s="1"/>
  <c r="D709" i="34"/>
  <c r="K708" i="34"/>
  <c r="K707" i="34"/>
  <c r="K706" i="34"/>
  <c r="K705" i="34"/>
  <c r="E701" i="34"/>
  <c r="D701" i="34"/>
  <c r="F701" i="34" s="1"/>
  <c r="F700" i="34"/>
  <c r="F699" i="34"/>
  <c r="I699" i="34" s="1"/>
  <c r="F698" i="34"/>
  <c r="F694" i="34"/>
  <c r="H694" i="34" s="1"/>
  <c r="F693" i="34"/>
  <c r="H693" i="34" s="1"/>
  <c r="F692" i="34"/>
  <c r="I692" i="34" s="1"/>
  <c r="F691" i="34"/>
  <c r="I691" i="34" s="1"/>
  <c r="F690" i="34"/>
  <c r="I690" i="34" s="1"/>
  <c r="F689" i="34"/>
  <c r="F732" i="34" l="1"/>
  <c r="K742" i="34"/>
  <c r="I732" i="34"/>
  <c r="I720" i="34"/>
  <c r="F726" i="34"/>
  <c r="I721" i="34"/>
  <c r="I723" i="34"/>
  <c r="I724" i="34" s="1"/>
  <c r="J720" i="34" s="1"/>
  <c r="H726" i="34"/>
  <c r="L744" i="34" s="1"/>
  <c r="G729" i="34"/>
  <c r="G730" i="34"/>
  <c r="G731" i="34"/>
  <c r="J743" i="34"/>
  <c r="I743" i="34"/>
  <c r="K740" i="34"/>
  <c r="H743" i="34"/>
  <c r="G743" i="34"/>
  <c r="E743" i="34"/>
  <c r="F743" i="34"/>
  <c r="K709" i="34"/>
  <c r="L705" i="34" s="1"/>
  <c r="D711" i="34"/>
  <c r="K711" i="34" s="1"/>
  <c r="G698" i="34"/>
  <c r="I698" i="34"/>
  <c r="I701" i="34" s="1"/>
  <c r="G700" i="34"/>
  <c r="F695" i="34"/>
  <c r="D712" i="34"/>
  <c r="H689" i="34"/>
  <c r="H691" i="34"/>
  <c r="E712" i="34"/>
  <c r="I689" i="34"/>
  <c r="F712" i="34"/>
  <c r="H712" i="34"/>
  <c r="H690" i="34"/>
  <c r="H692" i="34"/>
  <c r="G699" i="34"/>
  <c r="I712" i="34"/>
  <c r="G712" i="34"/>
  <c r="K679" i="34"/>
  <c r="J681" i="34" s="1"/>
  <c r="J678" i="34"/>
  <c r="J680" i="34" s="1"/>
  <c r="I678" i="34"/>
  <c r="I680" i="34" s="1"/>
  <c r="H678" i="34"/>
  <c r="H680" i="34" s="1"/>
  <c r="G678" i="34"/>
  <c r="G680" i="34" s="1"/>
  <c r="F678" i="34"/>
  <c r="F680" i="34" s="1"/>
  <c r="E678" i="34"/>
  <c r="E680" i="34" s="1"/>
  <c r="D678" i="34"/>
  <c r="D680" i="34" s="1"/>
  <c r="K677" i="34"/>
  <c r="K676" i="34"/>
  <c r="K675" i="34"/>
  <c r="K674" i="34"/>
  <c r="E670" i="34"/>
  <c r="D670" i="34"/>
  <c r="F670" i="34" s="1"/>
  <c r="F669" i="34"/>
  <c r="F668" i="34"/>
  <c r="I668" i="34" s="1"/>
  <c r="F667" i="34"/>
  <c r="I667" i="34" s="1"/>
  <c r="I670" i="34" s="1"/>
  <c r="F663" i="34"/>
  <c r="H663" i="34" s="1"/>
  <c r="F662" i="34"/>
  <c r="H662" i="34" s="1"/>
  <c r="F661" i="34"/>
  <c r="I661" i="34" s="1"/>
  <c r="F660" i="34"/>
  <c r="H660" i="34" s="1"/>
  <c r="F659" i="34"/>
  <c r="I659" i="34" s="1"/>
  <c r="F658" i="34"/>
  <c r="K648" i="34"/>
  <c r="D650" i="34" s="1"/>
  <c r="J647" i="34"/>
  <c r="J649" i="34" s="1"/>
  <c r="I647" i="34"/>
  <c r="I649" i="34" s="1"/>
  <c r="H647" i="34"/>
  <c r="H649" i="34" s="1"/>
  <c r="G647" i="34"/>
  <c r="G649" i="34" s="1"/>
  <c r="F647" i="34"/>
  <c r="F649" i="34" s="1"/>
  <c r="E647" i="34"/>
  <c r="E649" i="34" s="1"/>
  <c r="D647" i="34"/>
  <c r="D649" i="34" s="1"/>
  <c r="K646" i="34"/>
  <c r="K645" i="34"/>
  <c r="K644" i="34"/>
  <c r="K643" i="34"/>
  <c r="E639" i="34"/>
  <c r="D639" i="34"/>
  <c r="F639" i="34" s="1"/>
  <c r="F638" i="34"/>
  <c r="F637" i="34"/>
  <c r="I637" i="34" s="1"/>
  <c r="F636" i="34"/>
  <c r="I636" i="34" s="1"/>
  <c r="I639" i="34" s="1"/>
  <c r="F632" i="34"/>
  <c r="H632" i="34" s="1"/>
  <c r="F631" i="34"/>
  <c r="H631" i="34" s="1"/>
  <c r="F630" i="34"/>
  <c r="I630" i="34" s="1"/>
  <c r="F629" i="34"/>
  <c r="I629" i="34" s="1"/>
  <c r="F628" i="34"/>
  <c r="I628" i="34" s="1"/>
  <c r="F627" i="34"/>
  <c r="L620" i="34"/>
  <c r="D616" i="34"/>
  <c r="K743" i="34" l="1"/>
  <c r="G726" i="34"/>
  <c r="J721" i="34"/>
  <c r="J723" i="34"/>
  <c r="L739" i="34"/>
  <c r="L736" i="34"/>
  <c r="G732" i="34"/>
  <c r="L737" i="34"/>
  <c r="L738" i="34"/>
  <c r="J722" i="34"/>
  <c r="G701" i="34"/>
  <c r="L706" i="34"/>
  <c r="L707" i="34"/>
  <c r="L708" i="34"/>
  <c r="K712" i="34"/>
  <c r="H695" i="34"/>
  <c r="I693" i="34"/>
  <c r="J689" i="34" s="1"/>
  <c r="E681" i="34"/>
  <c r="F681" i="34"/>
  <c r="G681" i="34"/>
  <c r="D681" i="34"/>
  <c r="K678" i="34"/>
  <c r="L676" i="34" s="1"/>
  <c r="G669" i="34"/>
  <c r="F664" i="34"/>
  <c r="K680" i="34"/>
  <c r="H658" i="34"/>
  <c r="I658" i="34"/>
  <c r="I660" i="34"/>
  <c r="G667" i="34"/>
  <c r="H681" i="34"/>
  <c r="H659" i="34"/>
  <c r="H661" i="34"/>
  <c r="G668" i="34"/>
  <c r="I681" i="34"/>
  <c r="G638" i="34"/>
  <c r="I627" i="34"/>
  <c r="I631" i="34" s="1"/>
  <c r="J630" i="34" s="1"/>
  <c r="E650" i="34"/>
  <c r="H650" i="34"/>
  <c r="F650" i="34"/>
  <c r="G650" i="34"/>
  <c r="K647" i="34"/>
  <c r="L645" i="34" s="1"/>
  <c r="H627" i="34"/>
  <c r="H629" i="34"/>
  <c r="F633" i="34"/>
  <c r="K649" i="34"/>
  <c r="I650" i="34"/>
  <c r="H628" i="34"/>
  <c r="H630" i="34"/>
  <c r="G637" i="34"/>
  <c r="J650" i="34"/>
  <c r="G636" i="34"/>
  <c r="G639" i="34" s="1"/>
  <c r="J724" i="34" l="1"/>
  <c r="L740" i="34"/>
  <c r="L709" i="34"/>
  <c r="L713" i="34"/>
  <c r="G695" i="34"/>
  <c r="J690" i="34"/>
  <c r="J691" i="34"/>
  <c r="J692" i="34"/>
  <c r="L674" i="34"/>
  <c r="L675" i="34"/>
  <c r="L677" i="34"/>
  <c r="K681" i="34"/>
  <c r="H664" i="34"/>
  <c r="L682" i="34" s="1"/>
  <c r="I662" i="34"/>
  <c r="J660" i="34" s="1"/>
  <c r="G670" i="34"/>
  <c r="L643" i="34"/>
  <c r="H633" i="34"/>
  <c r="L651" i="34" s="1"/>
  <c r="K650" i="34"/>
  <c r="L646" i="34"/>
  <c r="L644" i="34"/>
  <c r="J627" i="34"/>
  <c r="J628" i="34"/>
  <c r="J629" i="34"/>
  <c r="J693" i="34" l="1"/>
  <c r="L678" i="34"/>
  <c r="G664" i="34"/>
  <c r="J659" i="34"/>
  <c r="J661" i="34"/>
  <c r="J658" i="34"/>
  <c r="L647" i="34"/>
  <c r="G633" i="34"/>
  <c r="J631" i="34"/>
  <c r="J662" i="34" l="1"/>
  <c r="K617" i="34"/>
  <c r="D619" i="34" s="1"/>
  <c r="J616" i="34"/>
  <c r="J618" i="34" s="1"/>
  <c r="I616" i="34"/>
  <c r="I618" i="34" s="1"/>
  <c r="H616" i="34"/>
  <c r="H618" i="34" s="1"/>
  <c r="G616" i="34"/>
  <c r="F616" i="34"/>
  <c r="F618" i="34" s="1"/>
  <c r="E616" i="34"/>
  <c r="E618" i="34" s="1"/>
  <c r="D618" i="34"/>
  <c r="K615" i="34"/>
  <c r="K614" i="34"/>
  <c r="K613" i="34"/>
  <c r="K612" i="34"/>
  <c r="E608" i="34"/>
  <c r="D608" i="34"/>
  <c r="F608" i="34" s="1"/>
  <c r="F607" i="34"/>
  <c r="F606" i="34"/>
  <c r="I606" i="34" s="1"/>
  <c r="F605" i="34"/>
  <c r="F601" i="34"/>
  <c r="H601" i="34" s="1"/>
  <c r="F600" i="34"/>
  <c r="H600" i="34" s="1"/>
  <c r="F599" i="34"/>
  <c r="I599" i="34" s="1"/>
  <c r="F598" i="34"/>
  <c r="I598" i="34" s="1"/>
  <c r="F597" i="34"/>
  <c r="I597" i="34" s="1"/>
  <c r="F596" i="34"/>
  <c r="I596" i="34" s="1"/>
  <c r="K586" i="34"/>
  <c r="I588" i="34" s="1"/>
  <c r="J585" i="34"/>
  <c r="J587" i="34" s="1"/>
  <c r="I585" i="34"/>
  <c r="I587" i="34" s="1"/>
  <c r="H585" i="34"/>
  <c r="H587" i="34" s="1"/>
  <c r="G585" i="34"/>
  <c r="G587" i="34" s="1"/>
  <c r="F585" i="34"/>
  <c r="F587" i="34" s="1"/>
  <c r="E585" i="34"/>
  <c r="E587" i="34" s="1"/>
  <c r="D585" i="34"/>
  <c r="K584" i="34"/>
  <c r="K583" i="34"/>
  <c r="K582" i="34"/>
  <c r="K581" i="34"/>
  <c r="E577" i="34"/>
  <c r="D577" i="34"/>
  <c r="F577" i="34" s="1"/>
  <c r="F576" i="34"/>
  <c r="F575" i="34"/>
  <c r="I575" i="34" s="1"/>
  <c r="F574" i="34"/>
  <c r="I574" i="34" s="1"/>
  <c r="F570" i="34"/>
  <c r="H570" i="34" s="1"/>
  <c r="F569" i="34"/>
  <c r="H569" i="34" s="1"/>
  <c r="F568" i="34"/>
  <c r="H568" i="34" s="1"/>
  <c r="F567" i="34"/>
  <c r="I567" i="34" s="1"/>
  <c r="F566" i="34"/>
  <c r="I566" i="34" s="1"/>
  <c r="F565" i="34"/>
  <c r="E556" i="34"/>
  <c r="K555" i="34"/>
  <c r="D557" i="34" s="1"/>
  <c r="J554" i="34"/>
  <c r="J556" i="34" s="1"/>
  <c r="I554" i="34"/>
  <c r="I556" i="34" s="1"/>
  <c r="H554" i="34"/>
  <c r="H556" i="34" s="1"/>
  <c r="G554" i="34"/>
  <c r="G556" i="34" s="1"/>
  <c r="F554" i="34"/>
  <c r="F556" i="34" s="1"/>
  <c r="E554" i="34"/>
  <c r="D554" i="34"/>
  <c r="D556" i="34" s="1"/>
  <c r="K553" i="34"/>
  <c r="K552" i="34"/>
  <c r="K551" i="34"/>
  <c r="K550" i="34"/>
  <c r="E546" i="34"/>
  <c r="D546" i="34"/>
  <c r="F545" i="34"/>
  <c r="F544" i="34"/>
  <c r="I544" i="34" s="1"/>
  <c r="F543" i="34"/>
  <c r="I543" i="34" s="1"/>
  <c r="I546" i="34" s="1"/>
  <c r="F539" i="34"/>
  <c r="H539" i="34" s="1"/>
  <c r="F538" i="34"/>
  <c r="H538" i="34" s="1"/>
  <c r="F537" i="34"/>
  <c r="H537" i="34" s="1"/>
  <c r="F536" i="34"/>
  <c r="I536" i="34" s="1"/>
  <c r="F535" i="34"/>
  <c r="H535" i="34" s="1"/>
  <c r="F534" i="34"/>
  <c r="K524" i="34"/>
  <c r="J526" i="34" s="1"/>
  <c r="J523" i="34"/>
  <c r="J525" i="34" s="1"/>
  <c r="I523" i="34"/>
  <c r="I525" i="34" s="1"/>
  <c r="H523" i="34"/>
  <c r="H525" i="34" s="1"/>
  <c r="G523" i="34"/>
  <c r="G525" i="34" s="1"/>
  <c r="F523" i="34"/>
  <c r="E523" i="34"/>
  <c r="E525" i="34" s="1"/>
  <c r="D523" i="34"/>
  <c r="D525" i="34" s="1"/>
  <c r="K522" i="34"/>
  <c r="K521" i="34"/>
  <c r="K520" i="34"/>
  <c r="K519" i="34"/>
  <c r="E515" i="34"/>
  <c r="D515" i="34"/>
  <c r="F515" i="34" s="1"/>
  <c r="F514" i="34"/>
  <c r="F513" i="34"/>
  <c r="I513" i="34" s="1"/>
  <c r="F512" i="34"/>
  <c r="F508" i="34"/>
  <c r="H508" i="34" s="1"/>
  <c r="F507" i="34"/>
  <c r="H507" i="34" s="1"/>
  <c r="F506" i="34"/>
  <c r="H506" i="34" s="1"/>
  <c r="F505" i="34"/>
  <c r="I505" i="34" s="1"/>
  <c r="F504" i="34"/>
  <c r="I504" i="34" s="1"/>
  <c r="F503" i="34"/>
  <c r="H503" i="34" s="1"/>
  <c r="K460" i="34"/>
  <c r="J462" i="34" s="1"/>
  <c r="J459" i="34"/>
  <c r="J461" i="34" s="1"/>
  <c r="I459" i="34"/>
  <c r="I461" i="34" s="1"/>
  <c r="H459" i="34"/>
  <c r="H461" i="34" s="1"/>
  <c r="G459" i="34"/>
  <c r="G461" i="34" s="1"/>
  <c r="F459" i="34"/>
  <c r="F461" i="34" s="1"/>
  <c r="E459" i="34"/>
  <c r="E461" i="34" s="1"/>
  <c r="D459" i="34"/>
  <c r="K458" i="34"/>
  <c r="K457" i="34"/>
  <c r="K456" i="34"/>
  <c r="K455" i="34"/>
  <c r="E451" i="34"/>
  <c r="D451" i="34"/>
  <c r="F451" i="34" s="1"/>
  <c r="F450" i="34"/>
  <c r="F449" i="34"/>
  <c r="I449" i="34" s="1"/>
  <c r="F448" i="34"/>
  <c r="I448" i="34" s="1"/>
  <c r="I451" i="34" s="1"/>
  <c r="F444" i="34"/>
  <c r="H444" i="34" s="1"/>
  <c r="F443" i="34"/>
  <c r="H443" i="34" s="1"/>
  <c r="F442" i="34"/>
  <c r="I442" i="34" s="1"/>
  <c r="F441" i="34"/>
  <c r="H441" i="34" s="1"/>
  <c r="F440" i="34"/>
  <c r="I440" i="34" s="1"/>
  <c r="F439" i="34"/>
  <c r="K429" i="34"/>
  <c r="D431" i="34" s="1"/>
  <c r="J428" i="34"/>
  <c r="J430" i="34" s="1"/>
  <c r="I428" i="34"/>
  <c r="I430" i="34" s="1"/>
  <c r="H428" i="34"/>
  <c r="H430" i="34" s="1"/>
  <c r="G428" i="34"/>
  <c r="G430" i="34" s="1"/>
  <c r="F428" i="34"/>
  <c r="F430" i="34" s="1"/>
  <c r="E428" i="34"/>
  <c r="E430" i="34" s="1"/>
  <c r="D428" i="34"/>
  <c r="D430" i="34" s="1"/>
  <c r="K427" i="34"/>
  <c r="K426" i="34"/>
  <c r="K425" i="34"/>
  <c r="K424" i="34"/>
  <c r="E420" i="34"/>
  <c r="D420" i="34"/>
  <c r="F420" i="34" s="1"/>
  <c r="F419" i="34"/>
  <c r="F418" i="34"/>
  <c r="I418" i="34" s="1"/>
  <c r="F417" i="34"/>
  <c r="I417" i="34" s="1"/>
  <c r="F413" i="34"/>
  <c r="H413" i="34" s="1"/>
  <c r="F412" i="34"/>
  <c r="H412" i="34" s="1"/>
  <c r="F411" i="34"/>
  <c r="I411" i="34" s="1"/>
  <c r="F410" i="34"/>
  <c r="I410" i="34" s="1"/>
  <c r="F409" i="34"/>
  <c r="I409" i="34" s="1"/>
  <c r="F408" i="34"/>
  <c r="H408" i="34" s="1"/>
  <c r="F399" i="34"/>
  <c r="K398" i="34"/>
  <c r="D400" i="34" s="1"/>
  <c r="J397" i="34"/>
  <c r="J399" i="34" s="1"/>
  <c r="I397" i="34"/>
  <c r="I399" i="34" s="1"/>
  <c r="H397" i="34"/>
  <c r="H399" i="34" s="1"/>
  <c r="G397" i="34"/>
  <c r="G399" i="34" s="1"/>
  <c r="F397" i="34"/>
  <c r="E397" i="34"/>
  <c r="E399" i="34" s="1"/>
  <c r="D397" i="34"/>
  <c r="D399" i="34" s="1"/>
  <c r="K396" i="34"/>
  <c r="K395" i="34"/>
  <c r="K394" i="34"/>
  <c r="K393" i="34"/>
  <c r="E389" i="34"/>
  <c r="D389" i="34"/>
  <c r="F389" i="34" s="1"/>
  <c r="F388" i="34"/>
  <c r="F387" i="34"/>
  <c r="I387" i="34" s="1"/>
  <c r="F386" i="34"/>
  <c r="F382" i="34"/>
  <c r="H382" i="34" s="1"/>
  <c r="F381" i="34"/>
  <c r="H381" i="34" s="1"/>
  <c r="F380" i="34"/>
  <c r="I380" i="34" s="1"/>
  <c r="F379" i="34"/>
  <c r="I379" i="34" s="1"/>
  <c r="F378" i="34"/>
  <c r="I378" i="34" s="1"/>
  <c r="F377" i="34"/>
  <c r="E619" i="34" l="1"/>
  <c r="F619" i="34"/>
  <c r="H619" i="34"/>
  <c r="G605" i="34"/>
  <c r="G607" i="34"/>
  <c r="K616" i="34"/>
  <c r="L613" i="34" s="1"/>
  <c r="H596" i="34"/>
  <c r="I600" i="34"/>
  <c r="J597" i="34" s="1"/>
  <c r="H598" i="34"/>
  <c r="F602" i="34"/>
  <c r="K618" i="34"/>
  <c r="I605" i="34"/>
  <c r="I608" i="34" s="1"/>
  <c r="G618" i="34"/>
  <c r="G619" i="34"/>
  <c r="H597" i="34"/>
  <c r="H599" i="34"/>
  <c r="G606" i="34"/>
  <c r="I619" i="34"/>
  <c r="J619" i="34"/>
  <c r="G575" i="34"/>
  <c r="I565" i="34"/>
  <c r="I568" i="34"/>
  <c r="K585" i="34"/>
  <c r="L584" i="34" s="1"/>
  <c r="I577" i="34"/>
  <c r="H566" i="34"/>
  <c r="F571" i="34"/>
  <c r="G576" i="34"/>
  <c r="I569" i="34"/>
  <c r="J566" i="34" s="1"/>
  <c r="H565" i="34"/>
  <c r="H567" i="34"/>
  <c r="E588" i="34"/>
  <c r="D587" i="34"/>
  <c r="K587" i="34" s="1"/>
  <c r="D588" i="34"/>
  <c r="G574" i="34"/>
  <c r="F588" i="34"/>
  <c r="J588" i="34"/>
  <c r="G588" i="34"/>
  <c r="H588" i="34"/>
  <c r="I534" i="34"/>
  <c r="I557" i="34"/>
  <c r="E557" i="34"/>
  <c r="F557" i="34"/>
  <c r="G557" i="34"/>
  <c r="H557" i="34"/>
  <c r="K556" i="34"/>
  <c r="F546" i="34"/>
  <c r="G543" i="34" s="1"/>
  <c r="H536" i="34"/>
  <c r="H534" i="34"/>
  <c r="H540" i="34" s="1"/>
  <c r="F540" i="34"/>
  <c r="I535" i="34"/>
  <c r="I537" i="34"/>
  <c r="J557" i="34"/>
  <c r="K554" i="34"/>
  <c r="L551" i="34" s="1"/>
  <c r="E526" i="34"/>
  <c r="G526" i="34"/>
  <c r="H526" i="34"/>
  <c r="D526" i="34"/>
  <c r="F526" i="34"/>
  <c r="I526" i="34"/>
  <c r="K523" i="34"/>
  <c r="L519" i="34" s="1"/>
  <c r="G514" i="34"/>
  <c r="G512" i="34"/>
  <c r="G515" i="34" s="1"/>
  <c r="H505" i="34"/>
  <c r="I503" i="34"/>
  <c r="F525" i="34"/>
  <c r="K525" i="34" s="1"/>
  <c r="I512" i="34"/>
  <c r="I515" i="34" s="1"/>
  <c r="H504" i="34"/>
  <c r="G513" i="34"/>
  <c r="I506" i="34"/>
  <c r="F509" i="34"/>
  <c r="G450" i="34"/>
  <c r="F445" i="34"/>
  <c r="K459" i="34"/>
  <c r="L457" i="34" s="1"/>
  <c r="D461" i="34"/>
  <c r="K461" i="34" s="1"/>
  <c r="H439" i="34"/>
  <c r="E462" i="34"/>
  <c r="I439" i="34"/>
  <c r="I441" i="34"/>
  <c r="G448" i="34"/>
  <c r="G451" i="34" s="1"/>
  <c r="F462" i="34"/>
  <c r="G462" i="34"/>
  <c r="D462" i="34"/>
  <c r="H462" i="34"/>
  <c r="H440" i="34"/>
  <c r="H442" i="34"/>
  <c r="G449" i="34"/>
  <c r="I462" i="34"/>
  <c r="H431" i="34"/>
  <c r="E431" i="34"/>
  <c r="F431" i="34"/>
  <c r="G431" i="34"/>
  <c r="I420" i="34"/>
  <c r="I408" i="34"/>
  <c r="H410" i="34"/>
  <c r="I412" i="34"/>
  <c r="J408" i="34" s="1"/>
  <c r="F414" i="34"/>
  <c r="G419" i="34"/>
  <c r="K430" i="34"/>
  <c r="H409" i="34"/>
  <c r="H411" i="34"/>
  <c r="G418" i="34"/>
  <c r="K428" i="34"/>
  <c r="L425" i="34" s="1"/>
  <c r="I431" i="34"/>
  <c r="G417" i="34"/>
  <c r="J431" i="34"/>
  <c r="G388" i="34"/>
  <c r="E400" i="34"/>
  <c r="F400" i="34"/>
  <c r="G386" i="34"/>
  <c r="F383" i="34"/>
  <c r="I377" i="34"/>
  <c r="I381" i="34" s="1"/>
  <c r="J379" i="34" s="1"/>
  <c r="H377" i="34"/>
  <c r="H379" i="34"/>
  <c r="K399" i="34"/>
  <c r="G400" i="34"/>
  <c r="I386" i="34"/>
  <c r="I389" i="34" s="1"/>
  <c r="H400" i="34"/>
  <c r="H378" i="34"/>
  <c r="H380" i="34"/>
  <c r="G387" i="34"/>
  <c r="K397" i="34"/>
  <c r="L394" i="34" s="1"/>
  <c r="I400" i="34"/>
  <c r="J400" i="34"/>
  <c r="L615" i="34" l="1"/>
  <c r="L614" i="34"/>
  <c r="L612" i="34"/>
  <c r="L616" i="34"/>
  <c r="G608" i="34"/>
  <c r="J596" i="34"/>
  <c r="K619" i="34"/>
  <c r="H602" i="34"/>
  <c r="J599" i="34"/>
  <c r="J598" i="34"/>
  <c r="J600" i="34" s="1"/>
  <c r="G602" i="34"/>
  <c r="L583" i="34"/>
  <c r="L581" i="34"/>
  <c r="G577" i="34"/>
  <c r="L582" i="34"/>
  <c r="J565" i="34"/>
  <c r="H571" i="34"/>
  <c r="K588" i="34"/>
  <c r="J568" i="34"/>
  <c r="J567" i="34"/>
  <c r="K557" i="34"/>
  <c r="L552" i="34"/>
  <c r="L550" i="34"/>
  <c r="I538" i="34"/>
  <c r="J534" i="34" s="1"/>
  <c r="G544" i="34"/>
  <c r="G545" i="34"/>
  <c r="L553" i="34"/>
  <c r="L558" i="34"/>
  <c r="G540" i="34"/>
  <c r="K526" i="34"/>
  <c r="L521" i="34"/>
  <c r="L520" i="34"/>
  <c r="L522" i="34"/>
  <c r="H509" i="34"/>
  <c r="L527" i="34" s="1"/>
  <c r="I507" i="34"/>
  <c r="J503" i="34" s="1"/>
  <c r="L458" i="34"/>
  <c r="L456" i="34"/>
  <c r="L455" i="34"/>
  <c r="H445" i="34"/>
  <c r="L463" i="34" s="1"/>
  <c r="K462" i="34"/>
  <c r="I443" i="34"/>
  <c r="J441" i="34" s="1"/>
  <c r="K431" i="34"/>
  <c r="G420" i="34"/>
  <c r="J409" i="34"/>
  <c r="J411" i="34"/>
  <c r="J410" i="34"/>
  <c r="H414" i="34"/>
  <c r="L432" i="34" s="1"/>
  <c r="G414" i="34"/>
  <c r="L427" i="34"/>
  <c r="L424" i="34"/>
  <c r="L426" i="34"/>
  <c r="K400" i="34"/>
  <c r="G389" i="34"/>
  <c r="H383" i="34"/>
  <c r="L401" i="34" s="1"/>
  <c r="L395" i="34"/>
  <c r="J377" i="34"/>
  <c r="J380" i="34"/>
  <c r="L396" i="34"/>
  <c r="J378" i="34"/>
  <c r="L393" i="34"/>
  <c r="L585" i="34" l="1"/>
  <c r="J569" i="34"/>
  <c r="L589" i="34"/>
  <c r="G571" i="34"/>
  <c r="L554" i="34"/>
  <c r="G546" i="34"/>
  <c r="J535" i="34"/>
  <c r="J538" i="34" s="1"/>
  <c r="J537" i="34"/>
  <c r="J536" i="34"/>
  <c r="L523" i="34"/>
  <c r="G509" i="34"/>
  <c r="J504" i="34"/>
  <c r="J505" i="34"/>
  <c r="J506" i="34"/>
  <c r="L459" i="34"/>
  <c r="G445" i="34"/>
  <c r="J440" i="34"/>
  <c r="J442" i="34"/>
  <c r="J439" i="34"/>
  <c r="J412" i="34"/>
  <c r="L428" i="34"/>
  <c r="G383" i="34"/>
  <c r="L397" i="34"/>
  <c r="J381" i="34"/>
  <c r="J507" i="34" l="1"/>
  <c r="J443" i="34"/>
  <c r="K367" i="34"/>
  <c r="D369" i="34" s="1"/>
  <c r="J366" i="34"/>
  <c r="J368" i="34" s="1"/>
  <c r="I366" i="34"/>
  <c r="I368" i="34" s="1"/>
  <c r="H366" i="34"/>
  <c r="H368" i="34" s="1"/>
  <c r="G366" i="34"/>
  <c r="G368" i="34" s="1"/>
  <c r="F366" i="34"/>
  <c r="F368" i="34" s="1"/>
  <c r="E366" i="34"/>
  <c r="E368" i="34" s="1"/>
  <c r="D366" i="34"/>
  <c r="D368" i="34" s="1"/>
  <c r="K365" i="34"/>
  <c r="K364" i="34"/>
  <c r="K363" i="34"/>
  <c r="K362" i="34"/>
  <c r="E358" i="34"/>
  <c r="D358" i="34"/>
  <c r="F358" i="34" s="1"/>
  <c r="F357" i="34"/>
  <c r="F356" i="34"/>
  <c r="I356" i="34" s="1"/>
  <c r="F355" i="34"/>
  <c r="I355" i="34" s="1"/>
  <c r="F351" i="34"/>
  <c r="H351" i="34" s="1"/>
  <c r="F350" i="34"/>
  <c r="H350" i="34" s="1"/>
  <c r="F349" i="34"/>
  <c r="I349" i="34" s="1"/>
  <c r="F348" i="34"/>
  <c r="I348" i="34" s="1"/>
  <c r="F347" i="34"/>
  <c r="I347" i="34" s="1"/>
  <c r="F346" i="34"/>
  <c r="H346" i="34" s="1"/>
  <c r="I337" i="34"/>
  <c r="K336" i="34"/>
  <c r="I338" i="34" s="1"/>
  <c r="J335" i="34"/>
  <c r="J337" i="34" s="1"/>
  <c r="I335" i="34"/>
  <c r="H335" i="34"/>
  <c r="H337" i="34" s="1"/>
  <c r="G335" i="34"/>
  <c r="F335" i="34"/>
  <c r="F337" i="34" s="1"/>
  <c r="E335" i="34"/>
  <c r="E337" i="34" s="1"/>
  <c r="D335" i="34"/>
  <c r="D337" i="34" s="1"/>
  <c r="K334" i="34"/>
  <c r="K333" i="34"/>
  <c r="K332" i="34"/>
  <c r="K331" i="34"/>
  <c r="E327" i="34"/>
  <c r="D327" i="34"/>
  <c r="F327" i="34" s="1"/>
  <c r="F326" i="34"/>
  <c r="F325" i="34"/>
  <c r="I325" i="34" s="1"/>
  <c r="F324" i="34"/>
  <c r="I324" i="34" s="1"/>
  <c r="F320" i="34"/>
  <c r="H320" i="34" s="1"/>
  <c r="F319" i="34"/>
  <c r="H319" i="34" s="1"/>
  <c r="F318" i="34"/>
  <c r="I318" i="34" s="1"/>
  <c r="F317" i="34"/>
  <c r="I317" i="34" s="1"/>
  <c r="F316" i="34"/>
  <c r="I316" i="34" s="1"/>
  <c r="F315" i="34"/>
  <c r="K305" i="34"/>
  <c r="D307" i="34" s="1"/>
  <c r="J304" i="34"/>
  <c r="J306" i="34" s="1"/>
  <c r="I304" i="34"/>
  <c r="I306" i="34" s="1"/>
  <c r="H304" i="34"/>
  <c r="H306" i="34" s="1"/>
  <c r="G304" i="34"/>
  <c r="G306" i="34" s="1"/>
  <c r="F304" i="34"/>
  <c r="F306" i="34" s="1"/>
  <c r="E304" i="34"/>
  <c r="E306" i="34" s="1"/>
  <c r="D304" i="34"/>
  <c r="D306" i="34" s="1"/>
  <c r="K303" i="34"/>
  <c r="K302" i="34"/>
  <c r="K301" i="34"/>
  <c r="K300" i="34"/>
  <c r="E296" i="34"/>
  <c r="D296" i="34"/>
  <c r="F296" i="34" s="1"/>
  <c r="F295" i="34"/>
  <c r="F294" i="34"/>
  <c r="I294" i="34" s="1"/>
  <c r="F293" i="34"/>
  <c r="F289" i="34"/>
  <c r="H289" i="34" s="1"/>
  <c r="F288" i="34"/>
  <c r="H288" i="34" s="1"/>
  <c r="F287" i="34"/>
  <c r="I287" i="34" s="1"/>
  <c r="F286" i="34"/>
  <c r="H286" i="34" s="1"/>
  <c r="F285" i="34"/>
  <c r="I285" i="34" s="1"/>
  <c r="F284" i="34"/>
  <c r="H284" i="34" s="1"/>
  <c r="K274" i="34"/>
  <c r="I276" i="34" s="1"/>
  <c r="J273" i="34"/>
  <c r="J275" i="34" s="1"/>
  <c r="I273" i="34"/>
  <c r="I275" i="34" s="1"/>
  <c r="H273" i="34"/>
  <c r="H275" i="34" s="1"/>
  <c r="G273" i="34"/>
  <c r="G275" i="34" s="1"/>
  <c r="F273" i="34"/>
  <c r="F275" i="34" s="1"/>
  <c r="E273" i="34"/>
  <c r="E275" i="34" s="1"/>
  <c r="D273" i="34"/>
  <c r="K272" i="34"/>
  <c r="K271" i="34"/>
  <c r="K270" i="34"/>
  <c r="K269" i="34"/>
  <c r="E265" i="34"/>
  <c r="D265" i="34"/>
  <c r="F265" i="34" s="1"/>
  <c r="F264" i="34"/>
  <c r="F263" i="34"/>
  <c r="F262" i="34"/>
  <c r="F258" i="34"/>
  <c r="H258" i="34" s="1"/>
  <c r="F257" i="34"/>
  <c r="H257" i="34" s="1"/>
  <c r="F256" i="34"/>
  <c r="H256" i="34" s="1"/>
  <c r="F255" i="34"/>
  <c r="I255" i="34" s="1"/>
  <c r="F254" i="34"/>
  <c r="H254" i="34" s="1"/>
  <c r="F253" i="34"/>
  <c r="K243" i="34"/>
  <c r="D245" i="34" s="1"/>
  <c r="J242" i="34"/>
  <c r="J244" i="34" s="1"/>
  <c r="I242" i="34"/>
  <c r="I244" i="34" s="1"/>
  <c r="H242" i="34"/>
  <c r="H244" i="34" s="1"/>
  <c r="G242" i="34"/>
  <c r="G244" i="34" s="1"/>
  <c r="F242" i="34"/>
  <c r="F244" i="34" s="1"/>
  <c r="E242" i="34"/>
  <c r="E244" i="34" s="1"/>
  <c r="D242" i="34"/>
  <c r="D244" i="34" s="1"/>
  <c r="K241" i="34"/>
  <c r="K240" i="34"/>
  <c r="K239" i="34"/>
  <c r="K238" i="34"/>
  <c r="E234" i="34"/>
  <c r="D234" i="34"/>
  <c r="F234" i="34" s="1"/>
  <c r="F233" i="34"/>
  <c r="F232" i="34"/>
  <c r="I232" i="34" s="1"/>
  <c r="F231" i="34"/>
  <c r="I231" i="34" s="1"/>
  <c r="F227" i="34"/>
  <c r="H227" i="34" s="1"/>
  <c r="F226" i="34"/>
  <c r="H226" i="34" s="1"/>
  <c r="F225" i="34"/>
  <c r="I225" i="34" s="1"/>
  <c r="F224" i="34"/>
  <c r="I224" i="34" s="1"/>
  <c r="F223" i="34"/>
  <c r="F222" i="34"/>
  <c r="H222" i="34" s="1"/>
  <c r="K212" i="34"/>
  <c r="D214" i="34" s="1"/>
  <c r="J211" i="34"/>
  <c r="J213" i="34" s="1"/>
  <c r="I211" i="34"/>
  <c r="I213" i="34" s="1"/>
  <c r="H211" i="34"/>
  <c r="H213" i="34" s="1"/>
  <c r="G211" i="34"/>
  <c r="G213" i="34" s="1"/>
  <c r="F211" i="34"/>
  <c r="F213" i="34" s="1"/>
  <c r="E211" i="34"/>
  <c r="E213" i="34" s="1"/>
  <c r="D211" i="34"/>
  <c r="D213" i="34" s="1"/>
  <c r="K210" i="34"/>
  <c r="K209" i="34"/>
  <c r="K208" i="34"/>
  <c r="K207" i="34"/>
  <c r="E203" i="34"/>
  <c r="D203" i="34"/>
  <c r="F203" i="34" s="1"/>
  <c r="F202" i="34"/>
  <c r="F201" i="34"/>
  <c r="I201" i="34" s="1"/>
  <c r="F200" i="34"/>
  <c r="I200" i="34" s="1"/>
  <c r="F196" i="34"/>
  <c r="H196" i="34" s="1"/>
  <c r="F195" i="34"/>
  <c r="H195" i="34" s="1"/>
  <c r="F194" i="34"/>
  <c r="I194" i="34" s="1"/>
  <c r="F193" i="34"/>
  <c r="H193" i="34" s="1"/>
  <c r="F192" i="34"/>
  <c r="I192" i="34" s="1"/>
  <c r="F191" i="34"/>
  <c r="H191" i="34" s="1"/>
  <c r="L184" i="34"/>
  <c r="E369" i="34" l="1"/>
  <c r="F369" i="34"/>
  <c r="G369" i="34"/>
  <c r="G357" i="34"/>
  <c r="H348" i="34"/>
  <c r="I346" i="34"/>
  <c r="I350" i="34" s="1"/>
  <c r="J347" i="34" s="1"/>
  <c r="F352" i="34"/>
  <c r="I358" i="34"/>
  <c r="K368" i="34"/>
  <c r="G355" i="34"/>
  <c r="H369" i="34"/>
  <c r="H347" i="34"/>
  <c r="H349" i="34"/>
  <c r="G356" i="34"/>
  <c r="K366" i="34"/>
  <c r="L365" i="34" s="1"/>
  <c r="I369" i="34"/>
  <c r="J369" i="34"/>
  <c r="H317" i="34"/>
  <c r="J338" i="34"/>
  <c r="D338" i="34"/>
  <c r="E338" i="34"/>
  <c r="F338" i="34"/>
  <c r="G338" i="34"/>
  <c r="H338" i="34"/>
  <c r="K335" i="34"/>
  <c r="L332" i="34" s="1"/>
  <c r="I327" i="34"/>
  <c r="F321" i="34"/>
  <c r="H315" i="34"/>
  <c r="G326" i="34"/>
  <c r="G325" i="34"/>
  <c r="I315" i="34"/>
  <c r="G324" i="34"/>
  <c r="G327" i="34" s="1"/>
  <c r="G337" i="34"/>
  <c r="K337" i="34" s="1"/>
  <c r="H316" i="34"/>
  <c r="H318" i="34"/>
  <c r="H307" i="34"/>
  <c r="F307" i="34"/>
  <c r="G293" i="34"/>
  <c r="G263" i="34"/>
  <c r="E307" i="34"/>
  <c r="G307" i="34"/>
  <c r="K304" i="34"/>
  <c r="L301" i="34" s="1"/>
  <c r="I286" i="34"/>
  <c r="I284" i="34"/>
  <c r="I288" i="34" s="1"/>
  <c r="J286" i="34" s="1"/>
  <c r="F290" i="34"/>
  <c r="K306" i="34"/>
  <c r="G295" i="34"/>
  <c r="G296" i="34" s="1"/>
  <c r="I293" i="34"/>
  <c r="I296" i="34" s="1"/>
  <c r="H285" i="34"/>
  <c r="H287" i="34"/>
  <c r="G294" i="34"/>
  <c r="I307" i="34"/>
  <c r="J307" i="34"/>
  <c r="K273" i="34"/>
  <c r="L271" i="34" s="1"/>
  <c r="J276" i="34"/>
  <c r="G262" i="34"/>
  <c r="I262" i="34"/>
  <c r="I263" i="34"/>
  <c r="G264" i="34"/>
  <c r="I254" i="34"/>
  <c r="I256" i="34"/>
  <c r="I253" i="34"/>
  <c r="F259" i="34"/>
  <c r="D275" i="34"/>
  <c r="K275" i="34" s="1"/>
  <c r="D276" i="34"/>
  <c r="H253" i="34"/>
  <c r="H255" i="34"/>
  <c r="E276" i="34"/>
  <c r="F276" i="34"/>
  <c r="G276" i="34"/>
  <c r="H276" i="34"/>
  <c r="E245" i="34"/>
  <c r="F245" i="34"/>
  <c r="G245" i="34"/>
  <c r="H245" i="34"/>
  <c r="G233" i="34"/>
  <c r="H224" i="34"/>
  <c r="F228" i="34"/>
  <c r="K244" i="34"/>
  <c r="I234" i="34"/>
  <c r="I222" i="34"/>
  <c r="G231" i="34"/>
  <c r="H223" i="34"/>
  <c r="H228" i="34" s="1"/>
  <c r="H225" i="34"/>
  <c r="G232" i="34"/>
  <c r="K242" i="34"/>
  <c r="I245" i="34"/>
  <c r="I223" i="34"/>
  <c r="J245" i="34"/>
  <c r="I203" i="34"/>
  <c r="G202" i="34"/>
  <c r="E214" i="34"/>
  <c r="H214" i="34"/>
  <c r="F214" i="34"/>
  <c r="G214" i="34"/>
  <c r="K213" i="34"/>
  <c r="I191" i="34"/>
  <c r="I193" i="34"/>
  <c r="F197" i="34"/>
  <c r="G200" i="34"/>
  <c r="H192" i="34"/>
  <c r="H194" i="34"/>
  <c r="G201" i="34"/>
  <c r="K211" i="34"/>
  <c r="L208" i="34" s="1"/>
  <c r="I214" i="34"/>
  <c r="J214" i="34"/>
  <c r="K369" i="34" l="1"/>
  <c r="H352" i="34"/>
  <c r="L370" i="34" s="1"/>
  <c r="J348" i="34"/>
  <c r="J349" i="34"/>
  <c r="J346" i="34"/>
  <c r="J350" i="34" s="1"/>
  <c r="L364" i="34"/>
  <c r="L362" i="34"/>
  <c r="L363" i="34"/>
  <c r="G358" i="34"/>
  <c r="L333" i="34"/>
  <c r="L331" i="34"/>
  <c r="L334" i="34"/>
  <c r="H321" i="34"/>
  <c r="G321" i="34" s="1"/>
  <c r="K338" i="34"/>
  <c r="I319" i="34"/>
  <c r="J315" i="34" s="1"/>
  <c r="H290" i="34"/>
  <c r="G290" i="34" s="1"/>
  <c r="I265" i="34"/>
  <c r="G265" i="34"/>
  <c r="K307" i="34"/>
  <c r="L300" i="34"/>
  <c r="L302" i="34"/>
  <c r="L303" i="34"/>
  <c r="J287" i="34"/>
  <c r="J285" i="34"/>
  <c r="J284" i="34"/>
  <c r="L272" i="34"/>
  <c r="L269" i="34"/>
  <c r="L270" i="34"/>
  <c r="I257" i="34"/>
  <c r="J254" i="34" s="1"/>
  <c r="K276" i="34"/>
  <c r="H259" i="34"/>
  <c r="L277" i="34" s="1"/>
  <c r="K245" i="34"/>
  <c r="L240" i="34"/>
  <c r="L239" i="34"/>
  <c r="I226" i="34"/>
  <c r="J222" i="34" s="1"/>
  <c r="L246" i="34"/>
  <c r="G228" i="34"/>
  <c r="L238" i="34"/>
  <c r="L241" i="34"/>
  <c r="G234" i="34"/>
  <c r="K214" i="34"/>
  <c r="I195" i="34"/>
  <c r="J192" i="34" s="1"/>
  <c r="H197" i="34"/>
  <c r="L215" i="34" s="1"/>
  <c r="L210" i="34"/>
  <c r="L207" i="34"/>
  <c r="G203" i="34"/>
  <c r="L209" i="34"/>
  <c r="G352" i="34" l="1"/>
  <c r="L366" i="34"/>
  <c r="L335" i="34"/>
  <c r="L339" i="34"/>
  <c r="J318" i="34"/>
  <c r="J316" i="34"/>
  <c r="J317" i="34"/>
  <c r="L304" i="34"/>
  <c r="L308" i="34"/>
  <c r="J288" i="34"/>
  <c r="L273" i="34"/>
  <c r="J256" i="34"/>
  <c r="J257" i="34" s="1"/>
  <c r="J253" i="34"/>
  <c r="J255" i="34"/>
  <c r="G259" i="34"/>
  <c r="L242" i="34"/>
  <c r="J224" i="34"/>
  <c r="J225" i="34"/>
  <c r="J223" i="34"/>
  <c r="L211" i="34"/>
  <c r="G197" i="34"/>
  <c r="J193" i="34"/>
  <c r="J194" i="34"/>
  <c r="J191" i="34"/>
  <c r="J319" i="34" l="1"/>
  <c r="J226" i="34"/>
  <c r="J195" i="34"/>
  <c r="K181" i="34" l="1"/>
  <c r="D183" i="34" s="1"/>
  <c r="J180" i="34"/>
  <c r="J182" i="34" s="1"/>
  <c r="I180" i="34"/>
  <c r="I182" i="34" s="1"/>
  <c r="H180" i="34"/>
  <c r="H182" i="34" s="1"/>
  <c r="G180" i="34"/>
  <c r="G182" i="34" s="1"/>
  <c r="F180" i="34"/>
  <c r="F182" i="34" s="1"/>
  <c r="E180" i="34"/>
  <c r="E182" i="34" s="1"/>
  <c r="D180" i="34"/>
  <c r="D182" i="34" s="1"/>
  <c r="K179" i="34"/>
  <c r="K178" i="34"/>
  <c r="K177" i="34"/>
  <c r="K176" i="34"/>
  <c r="E172" i="34"/>
  <c r="D172" i="34"/>
  <c r="F172" i="34" s="1"/>
  <c r="F171" i="34"/>
  <c r="I170" i="34"/>
  <c r="F170" i="34"/>
  <c r="F169" i="34"/>
  <c r="I169" i="34" s="1"/>
  <c r="F165" i="34"/>
  <c r="H165" i="34" s="1"/>
  <c r="F164" i="34"/>
  <c r="H164" i="34" s="1"/>
  <c r="F163" i="34"/>
  <c r="H163" i="34" s="1"/>
  <c r="F162" i="34"/>
  <c r="I162" i="34" s="1"/>
  <c r="F161" i="34"/>
  <c r="H161" i="34" s="1"/>
  <c r="F160" i="34"/>
  <c r="H160" i="34" s="1"/>
  <c r="K150" i="34"/>
  <c r="J152" i="34" s="1"/>
  <c r="J149" i="34"/>
  <c r="J151" i="34" s="1"/>
  <c r="I149" i="34"/>
  <c r="I151" i="34" s="1"/>
  <c r="H149" i="34"/>
  <c r="H151" i="34" s="1"/>
  <c r="G149" i="34"/>
  <c r="G151" i="34" s="1"/>
  <c r="F149" i="34"/>
  <c r="F151" i="34" s="1"/>
  <c r="E149" i="34"/>
  <c r="E151" i="34" s="1"/>
  <c r="D149" i="34"/>
  <c r="K148" i="34"/>
  <c r="K147" i="34"/>
  <c r="K146" i="34"/>
  <c r="K145" i="34"/>
  <c r="E141" i="34"/>
  <c r="D141" i="34"/>
  <c r="F141" i="34" s="1"/>
  <c r="F140" i="34"/>
  <c r="F139" i="34"/>
  <c r="I139" i="34" s="1"/>
  <c r="F138" i="34"/>
  <c r="I138" i="34" s="1"/>
  <c r="F134" i="34"/>
  <c r="H134" i="34" s="1"/>
  <c r="F133" i="34"/>
  <c r="H133" i="34" s="1"/>
  <c r="F132" i="34"/>
  <c r="I132" i="34" s="1"/>
  <c r="F131" i="34"/>
  <c r="H131" i="34" s="1"/>
  <c r="F130" i="34"/>
  <c r="I130" i="34" s="1"/>
  <c r="F129" i="34"/>
  <c r="D110" i="34"/>
  <c r="F110" i="34" s="1"/>
  <c r="G107" i="34" s="1"/>
  <c r="D79" i="34"/>
  <c r="F79" i="34" s="1"/>
  <c r="G76" i="34" s="1"/>
  <c r="D48" i="34"/>
  <c r="D17" i="34"/>
  <c r="F17" i="34" s="1"/>
  <c r="K119" i="34"/>
  <c r="D121" i="34" s="1"/>
  <c r="J118" i="34"/>
  <c r="J120" i="34" s="1"/>
  <c r="I118" i="34"/>
  <c r="I120" i="34" s="1"/>
  <c r="H118" i="34"/>
  <c r="H120" i="34" s="1"/>
  <c r="G118" i="34"/>
  <c r="G120" i="34" s="1"/>
  <c r="F118" i="34"/>
  <c r="F120" i="34" s="1"/>
  <c r="E118" i="34"/>
  <c r="E120" i="34" s="1"/>
  <c r="D118" i="34"/>
  <c r="K117" i="34"/>
  <c r="K116" i="34"/>
  <c r="K115" i="34"/>
  <c r="K114" i="34"/>
  <c r="E110" i="34"/>
  <c r="F109" i="34"/>
  <c r="F108" i="34"/>
  <c r="I108" i="34" s="1"/>
  <c r="F107" i="34"/>
  <c r="I107" i="34" s="1"/>
  <c r="F103" i="34"/>
  <c r="H103" i="34" s="1"/>
  <c r="F102" i="34"/>
  <c r="H102" i="34" s="1"/>
  <c r="F101" i="34"/>
  <c r="H101" i="34" s="1"/>
  <c r="F100" i="34"/>
  <c r="I100" i="34" s="1"/>
  <c r="F99" i="34"/>
  <c r="H99" i="34" s="1"/>
  <c r="F98" i="34"/>
  <c r="K88" i="34"/>
  <c r="J90" i="34" s="1"/>
  <c r="J87" i="34"/>
  <c r="J89" i="34" s="1"/>
  <c r="I87" i="34"/>
  <c r="I89" i="34" s="1"/>
  <c r="H87" i="34"/>
  <c r="H89" i="34" s="1"/>
  <c r="G87" i="34"/>
  <c r="G89" i="34" s="1"/>
  <c r="F87" i="34"/>
  <c r="F89" i="34" s="1"/>
  <c r="E87" i="34"/>
  <c r="E89" i="34" s="1"/>
  <c r="D87" i="34"/>
  <c r="K86" i="34"/>
  <c r="K85" i="34"/>
  <c r="K84" i="34"/>
  <c r="K83" i="34"/>
  <c r="E79" i="34"/>
  <c r="F78" i="34"/>
  <c r="F77" i="34"/>
  <c r="I77" i="34" s="1"/>
  <c r="F76" i="34"/>
  <c r="I76" i="34" s="1"/>
  <c r="F72" i="34"/>
  <c r="H72" i="34" s="1"/>
  <c r="F71" i="34"/>
  <c r="H71" i="34" s="1"/>
  <c r="F70" i="34"/>
  <c r="H70" i="34" s="1"/>
  <c r="F69" i="34"/>
  <c r="H69" i="34" s="1"/>
  <c r="F68" i="34"/>
  <c r="H68" i="34" s="1"/>
  <c r="F67" i="34"/>
  <c r="H67" i="34" s="1"/>
  <c r="F58" i="34"/>
  <c r="E58" i="34"/>
  <c r="K57" i="34"/>
  <c r="D59" i="34" s="1"/>
  <c r="J56" i="34"/>
  <c r="J58" i="34" s="1"/>
  <c r="I56" i="34"/>
  <c r="I58" i="34" s="1"/>
  <c r="H56" i="34"/>
  <c r="H58" i="34" s="1"/>
  <c r="G56" i="34"/>
  <c r="G58" i="34" s="1"/>
  <c r="F56" i="34"/>
  <c r="E56" i="34"/>
  <c r="D56" i="34"/>
  <c r="D58" i="34" s="1"/>
  <c r="K55" i="34"/>
  <c r="K54" i="34"/>
  <c r="K53" i="34"/>
  <c r="K52" i="34"/>
  <c r="F48" i="34"/>
  <c r="E48" i="34"/>
  <c r="F47" i="34"/>
  <c r="F46" i="34"/>
  <c r="I46" i="34" s="1"/>
  <c r="F45" i="34"/>
  <c r="G45" i="34" s="1"/>
  <c r="F41" i="34"/>
  <c r="H41" i="34" s="1"/>
  <c r="F40" i="34"/>
  <c r="H40" i="34" s="1"/>
  <c r="F39" i="34"/>
  <c r="H39" i="34" s="1"/>
  <c r="F38" i="34"/>
  <c r="I38" i="34" s="1"/>
  <c r="F37" i="34"/>
  <c r="H37" i="34" s="1"/>
  <c r="F36" i="34"/>
  <c r="E183" i="34" l="1"/>
  <c r="J183" i="34"/>
  <c r="I172" i="34"/>
  <c r="G170" i="34"/>
  <c r="I163" i="34"/>
  <c r="F166" i="34"/>
  <c r="H162" i="34"/>
  <c r="H166" i="34" s="1"/>
  <c r="I161" i="34"/>
  <c r="K182" i="34"/>
  <c r="G171" i="34"/>
  <c r="I160" i="34"/>
  <c r="G169" i="34"/>
  <c r="G172" i="34" s="1"/>
  <c r="F183" i="34"/>
  <c r="G183" i="34"/>
  <c r="H183" i="34"/>
  <c r="K180" i="34"/>
  <c r="L177" i="34" s="1"/>
  <c r="I183" i="34"/>
  <c r="K149" i="34"/>
  <c r="L147" i="34" s="1"/>
  <c r="D151" i="34"/>
  <c r="K151" i="34" s="1"/>
  <c r="G140" i="34"/>
  <c r="F135" i="34"/>
  <c r="I141" i="34"/>
  <c r="E152" i="34"/>
  <c r="I129" i="34"/>
  <c r="I131" i="34"/>
  <c r="G138" i="34"/>
  <c r="F152" i="34"/>
  <c r="H152" i="34"/>
  <c r="H129" i="34"/>
  <c r="G152" i="34"/>
  <c r="H130" i="34"/>
  <c r="H132" i="34"/>
  <c r="G139" i="34"/>
  <c r="I152" i="34"/>
  <c r="D152" i="34"/>
  <c r="I101" i="34"/>
  <c r="I99" i="34"/>
  <c r="K118" i="34"/>
  <c r="L116" i="34" s="1"/>
  <c r="D120" i="34"/>
  <c r="K120" i="34" s="1"/>
  <c r="I110" i="34"/>
  <c r="F104" i="34"/>
  <c r="G108" i="34"/>
  <c r="G78" i="34"/>
  <c r="G109" i="34"/>
  <c r="E121" i="34"/>
  <c r="H98" i="34"/>
  <c r="H100" i="34"/>
  <c r="F121" i="34"/>
  <c r="G121" i="34"/>
  <c r="H121" i="34"/>
  <c r="I98" i="34"/>
  <c r="I121" i="34"/>
  <c r="J121" i="34"/>
  <c r="I79" i="34"/>
  <c r="G77" i="34"/>
  <c r="K87" i="34"/>
  <c r="L85" i="34" s="1"/>
  <c r="D89" i="34"/>
  <c r="K89" i="34" s="1"/>
  <c r="H73" i="34"/>
  <c r="L91" i="34" s="1"/>
  <c r="I68" i="34"/>
  <c r="I67" i="34"/>
  <c r="I69" i="34"/>
  <c r="F73" i="34"/>
  <c r="I70" i="34"/>
  <c r="E90" i="34"/>
  <c r="D90" i="34"/>
  <c r="F90" i="34"/>
  <c r="G90" i="34"/>
  <c r="H90" i="34"/>
  <c r="I90" i="34"/>
  <c r="G79" i="34"/>
  <c r="F59" i="34"/>
  <c r="E59" i="34"/>
  <c r="G59" i="34"/>
  <c r="G47" i="34"/>
  <c r="I37" i="34"/>
  <c r="I36" i="34"/>
  <c r="I39" i="34"/>
  <c r="K58" i="34"/>
  <c r="H36" i="34"/>
  <c r="I45" i="34"/>
  <c r="I48" i="34" s="1"/>
  <c r="H59" i="34"/>
  <c r="H38" i="34"/>
  <c r="K56" i="34"/>
  <c r="L54" i="34" s="1"/>
  <c r="I59" i="34"/>
  <c r="G46" i="34"/>
  <c r="G48" i="34" s="1"/>
  <c r="J59" i="34"/>
  <c r="F42" i="34"/>
  <c r="G141" i="34" l="1"/>
  <c r="K183" i="34"/>
  <c r="L179" i="34"/>
  <c r="I164" i="34"/>
  <c r="G166" i="34"/>
  <c r="L176" i="34"/>
  <c r="L178" i="34"/>
  <c r="L148" i="34"/>
  <c r="L145" i="34"/>
  <c r="L146" i="34"/>
  <c r="H135" i="34"/>
  <c r="K152" i="34"/>
  <c r="I133" i="34"/>
  <c r="K121" i="34"/>
  <c r="G110" i="34"/>
  <c r="L114" i="34"/>
  <c r="L117" i="34"/>
  <c r="L115" i="34"/>
  <c r="I102" i="34"/>
  <c r="J98" i="34" s="1"/>
  <c r="H104" i="34"/>
  <c r="L83" i="34"/>
  <c r="L86" i="34"/>
  <c r="G73" i="34"/>
  <c r="L84" i="34"/>
  <c r="I71" i="34"/>
  <c r="K90" i="34"/>
  <c r="I40" i="34"/>
  <c r="J37" i="34" s="1"/>
  <c r="K59" i="34"/>
  <c r="L52" i="34"/>
  <c r="L53" i="34"/>
  <c r="L55" i="34"/>
  <c r="J39" i="34"/>
  <c r="J36" i="34"/>
  <c r="J38" i="34"/>
  <c r="H42" i="34"/>
  <c r="L180" i="34" l="1"/>
  <c r="J161" i="34"/>
  <c r="J162" i="34"/>
  <c r="J163" i="34"/>
  <c r="J160" i="34"/>
  <c r="L149" i="34"/>
  <c r="J130" i="34"/>
  <c r="J132" i="34"/>
  <c r="J129" i="34"/>
  <c r="J131" i="34"/>
  <c r="L153" i="34"/>
  <c r="G135" i="34"/>
  <c r="L118" i="34"/>
  <c r="L122" i="34"/>
  <c r="G104" i="34"/>
  <c r="J100" i="34"/>
  <c r="J99" i="34"/>
  <c r="J101" i="34"/>
  <c r="L87" i="34"/>
  <c r="J67" i="34"/>
  <c r="J68" i="34"/>
  <c r="J69" i="34"/>
  <c r="J70" i="34"/>
  <c r="J40" i="34"/>
  <c r="L60" i="34"/>
  <c r="G42" i="34"/>
  <c r="L56" i="34"/>
  <c r="J164" i="34" l="1"/>
  <c r="J133" i="34"/>
  <c r="J102" i="34"/>
  <c r="J71" i="34"/>
  <c r="F25" i="34" l="1"/>
  <c r="K26" i="34" l="1"/>
  <c r="D28" i="34" s="1"/>
  <c r="J25" i="34"/>
  <c r="J27" i="34" s="1"/>
  <c r="I25" i="34"/>
  <c r="I27" i="34" s="1"/>
  <c r="H25" i="34"/>
  <c r="H27" i="34" s="1"/>
  <c r="G25" i="34"/>
  <c r="G27" i="34" s="1"/>
  <c r="F27" i="34"/>
  <c r="E25" i="34"/>
  <c r="E27" i="34" s="1"/>
  <c r="D25" i="34"/>
  <c r="K24" i="34"/>
  <c r="K23" i="34"/>
  <c r="K22" i="34"/>
  <c r="K21" i="34"/>
  <c r="E17" i="34"/>
  <c r="F16" i="34"/>
  <c r="F15" i="34"/>
  <c r="I15" i="34" s="1"/>
  <c r="F14" i="34"/>
  <c r="I14" i="34" s="1"/>
  <c r="F10" i="34"/>
  <c r="H10" i="34" s="1"/>
  <c r="F9" i="34"/>
  <c r="H9" i="34" s="1"/>
  <c r="F8" i="34"/>
  <c r="I8" i="34" s="1"/>
  <c r="F7" i="34"/>
  <c r="I7" i="34" s="1"/>
  <c r="F6" i="34"/>
  <c r="I6" i="34" s="1"/>
  <c r="F5" i="34"/>
  <c r="F1004" i="34"/>
  <c r="H1004" i="34" s="1"/>
  <c r="F1003" i="34"/>
  <c r="H1003" i="34" s="1"/>
  <c r="F1002" i="34"/>
  <c r="H1002" i="34" s="1"/>
  <c r="F1001" i="34"/>
  <c r="I1001" i="34" s="1"/>
  <c r="F1000" i="34"/>
  <c r="I1000" i="34" s="1"/>
  <c r="F999" i="34"/>
  <c r="J491" i="34"/>
  <c r="I491" i="34"/>
  <c r="H491" i="34"/>
  <c r="G491" i="34"/>
  <c r="G1020" i="34" s="1"/>
  <c r="F491" i="34"/>
  <c r="F1020" i="34" s="1"/>
  <c r="E491" i="34"/>
  <c r="E1020" i="34" s="1"/>
  <c r="D491" i="34"/>
  <c r="D1020" i="34" s="1"/>
  <c r="J489" i="34"/>
  <c r="J1018" i="34" s="1"/>
  <c r="I489" i="34"/>
  <c r="I1018" i="34" s="1"/>
  <c r="H489" i="34"/>
  <c r="H1018" i="34" s="1"/>
  <c r="G489" i="34"/>
  <c r="G1018" i="34" s="1"/>
  <c r="F489" i="34"/>
  <c r="F1018" i="34" s="1"/>
  <c r="E489" i="34"/>
  <c r="E1018" i="34" s="1"/>
  <c r="D489" i="34"/>
  <c r="D1018" i="34" s="1"/>
  <c r="J488" i="34"/>
  <c r="J1017" i="34" s="1"/>
  <c r="I488" i="34"/>
  <c r="I1017" i="34" s="1"/>
  <c r="H488" i="34"/>
  <c r="H1017" i="34" s="1"/>
  <c r="G488" i="34"/>
  <c r="G1017" i="34" s="1"/>
  <c r="F488" i="34"/>
  <c r="F1017" i="34" s="1"/>
  <c r="E488" i="34"/>
  <c r="E1017" i="34" s="1"/>
  <c r="D488" i="34"/>
  <c r="D1017" i="34" s="1"/>
  <c r="J487" i="34"/>
  <c r="J1016" i="34" s="1"/>
  <c r="I487" i="34"/>
  <c r="I1016" i="34" s="1"/>
  <c r="H487" i="34"/>
  <c r="H1016" i="34" s="1"/>
  <c r="G487" i="34"/>
  <c r="F487" i="34"/>
  <c r="F1016" i="34" s="1"/>
  <c r="E487" i="34"/>
  <c r="E1016" i="34" s="1"/>
  <c r="D487" i="34"/>
  <c r="D1016" i="34" s="1"/>
  <c r="J486" i="34"/>
  <c r="J1015" i="34" s="1"/>
  <c r="I486" i="34"/>
  <c r="I1015" i="34" s="1"/>
  <c r="H486" i="34"/>
  <c r="H1015" i="34" s="1"/>
  <c r="G486" i="34"/>
  <c r="G1015" i="34" s="1"/>
  <c r="F486" i="34"/>
  <c r="F1015" i="34" s="1"/>
  <c r="E486" i="34"/>
  <c r="E1015" i="34" s="1"/>
  <c r="D486" i="34"/>
  <c r="D1015" i="34" s="1"/>
  <c r="E481" i="34"/>
  <c r="E1010" i="34" s="1"/>
  <c r="D481" i="34"/>
  <c r="E480" i="34"/>
  <c r="E1009" i="34" s="1"/>
  <c r="D480" i="34"/>
  <c r="D1009" i="34" s="1"/>
  <c r="E479" i="34"/>
  <c r="E1008" i="34" s="1"/>
  <c r="D479" i="34"/>
  <c r="D1008" i="34" s="1"/>
  <c r="F475" i="34"/>
  <c r="H475" i="34" s="1"/>
  <c r="F474" i="34"/>
  <c r="H474" i="34" s="1"/>
  <c r="F473" i="34"/>
  <c r="F472" i="34"/>
  <c r="F471" i="34"/>
  <c r="F470" i="34"/>
  <c r="K989" i="54"/>
  <c r="J991" i="54" s="1"/>
  <c r="J988" i="54"/>
  <c r="J990" i="54" s="1"/>
  <c r="I988" i="54"/>
  <c r="I990" i="54" s="1"/>
  <c r="H988" i="54"/>
  <c r="H990" i="54" s="1"/>
  <c r="G988" i="54"/>
  <c r="F988" i="54"/>
  <c r="F990" i="54" s="1"/>
  <c r="E988" i="54"/>
  <c r="E990" i="54" s="1"/>
  <c r="D988" i="54"/>
  <c r="D990" i="54" s="1"/>
  <c r="K987" i="54"/>
  <c r="K986" i="54"/>
  <c r="K985" i="54"/>
  <c r="K984" i="54"/>
  <c r="E980" i="54"/>
  <c r="D980" i="54"/>
  <c r="F980" i="54" s="1"/>
  <c r="F979" i="54"/>
  <c r="F978" i="54"/>
  <c r="I978" i="54" s="1"/>
  <c r="F977" i="54"/>
  <c r="I977" i="54" s="1"/>
  <c r="F973" i="54"/>
  <c r="H973" i="54" s="1"/>
  <c r="F972" i="54"/>
  <c r="H972" i="54" s="1"/>
  <c r="F971" i="54"/>
  <c r="I971" i="54" s="1"/>
  <c r="F970" i="54"/>
  <c r="I970" i="54" s="1"/>
  <c r="F969" i="54"/>
  <c r="I969" i="54" s="1"/>
  <c r="F968" i="54"/>
  <c r="I1002" i="34" l="1"/>
  <c r="I999" i="34"/>
  <c r="H1000" i="34"/>
  <c r="I5" i="34"/>
  <c r="I9" i="34" s="1"/>
  <c r="J6" i="34" s="1"/>
  <c r="I490" i="34"/>
  <c r="I1019" i="34" s="1"/>
  <c r="E28" i="34"/>
  <c r="F28" i="34"/>
  <c r="G28" i="34"/>
  <c r="F1005" i="34"/>
  <c r="F1008" i="34"/>
  <c r="I1008" i="34" s="1"/>
  <c r="F1009" i="34"/>
  <c r="I1009" i="34" s="1"/>
  <c r="K25" i="34"/>
  <c r="L22" i="34" s="1"/>
  <c r="D27" i="34"/>
  <c r="G490" i="34"/>
  <c r="G1019" i="34" s="1"/>
  <c r="G1021" i="34" s="1"/>
  <c r="I17" i="34"/>
  <c r="G16" i="34"/>
  <c r="H5" i="34"/>
  <c r="H7" i="34"/>
  <c r="F11" i="34"/>
  <c r="K27" i="34"/>
  <c r="H11" i="34"/>
  <c r="G14" i="34"/>
  <c r="F480" i="34"/>
  <c r="I480" i="34" s="1"/>
  <c r="H28" i="34"/>
  <c r="H6" i="34"/>
  <c r="H8" i="34"/>
  <c r="G15" i="34"/>
  <c r="I28" i="34"/>
  <c r="J28" i="34"/>
  <c r="E482" i="34"/>
  <c r="K486" i="34"/>
  <c r="F479" i="34"/>
  <c r="I479" i="34" s="1"/>
  <c r="H472" i="34"/>
  <c r="I472" i="34"/>
  <c r="E490" i="34"/>
  <c r="F490" i="34"/>
  <c r="H490" i="34"/>
  <c r="H1019" i="34" s="1"/>
  <c r="K489" i="34"/>
  <c r="K1015" i="34"/>
  <c r="K1017" i="34"/>
  <c r="J490" i="34"/>
  <c r="J1019" i="34" s="1"/>
  <c r="D490" i="34"/>
  <c r="D492" i="34" s="1"/>
  <c r="I470" i="34"/>
  <c r="I471" i="34"/>
  <c r="H471" i="34"/>
  <c r="K491" i="34"/>
  <c r="E493" i="34" s="1"/>
  <c r="F476" i="34"/>
  <c r="D1010" i="34"/>
  <c r="F1010" i="34" s="1"/>
  <c r="F481" i="34"/>
  <c r="H470" i="34"/>
  <c r="I473" i="34"/>
  <c r="H473" i="34"/>
  <c r="E1011" i="34"/>
  <c r="G1016" i="34"/>
  <c r="K1016" i="34" s="1"/>
  <c r="K487" i="34"/>
  <c r="K1018" i="34"/>
  <c r="I1003" i="34"/>
  <c r="J1002" i="34" s="1"/>
  <c r="H1020" i="34"/>
  <c r="K488" i="34"/>
  <c r="I1020" i="34"/>
  <c r="J1020" i="34"/>
  <c r="D482" i="34"/>
  <c r="H999" i="34"/>
  <c r="H1001" i="34"/>
  <c r="G991" i="54"/>
  <c r="I991" i="54"/>
  <c r="D991" i="54"/>
  <c r="E991" i="54"/>
  <c r="F991" i="54"/>
  <c r="H991" i="54"/>
  <c r="K988" i="54"/>
  <c r="L985" i="54" s="1"/>
  <c r="G990" i="54"/>
  <c r="K990" i="54" s="1"/>
  <c r="G979" i="54"/>
  <c r="I980" i="54"/>
  <c r="H970" i="54"/>
  <c r="F974" i="54"/>
  <c r="H968" i="54"/>
  <c r="I968" i="54"/>
  <c r="I972" i="54" s="1"/>
  <c r="J969" i="54" s="1"/>
  <c r="G977" i="54"/>
  <c r="H969" i="54"/>
  <c r="H971" i="54"/>
  <c r="G978" i="54"/>
  <c r="I492" i="34" l="1"/>
  <c r="F482" i="34"/>
  <c r="G481" i="34" s="1"/>
  <c r="J492" i="34"/>
  <c r="H492" i="34"/>
  <c r="I482" i="34"/>
  <c r="G493" i="34"/>
  <c r="H493" i="34"/>
  <c r="D493" i="34"/>
  <c r="F493" i="34"/>
  <c r="K28" i="34"/>
  <c r="L23" i="34"/>
  <c r="G492" i="34"/>
  <c r="L24" i="34"/>
  <c r="L21" i="34"/>
  <c r="J8" i="34"/>
  <c r="J7" i="34"/>
  <c r="K1020" i="34"/>
  <c r="F1022" i="34" s="1"/>
  <c r="J5" i="34"/>
  <c r="G17" i="34"/>
  <c r="L29" i="34"/>
  <c r="G11" i="34"/>
  <c r="H1005" i="34"/>
  <c r="H476" i="34"/>
  <c r="J1021" i="34"/>
  <c r="I1021" i="34"/>
  <c r="D1011" i="34"/>
  <c r="F1011" i="34" s="1"/>
  <c r="H1021" i="34"/>
  <c r="D1019" i="34"/>
  <c r="K490" i="34"/>
  <c r="L486" i="34" s="1"/>
  <c r="E1019" i="34"/>
  <c r="E492" i="34"/>
  <c r="I474" i="34"/>
  <c r="J471" i="34" s="1"/>
  <c r="J493" i="34"/>
  <c r="I493" i="34"/>
  <c r="J1000" i="34"/>
  <c r="J999" i="34"/>
  <c r="J1001" i="34"/>
  <c r="F1019" i="34"/>
  <c r="F492" i="34"/>
  <c r="L984" i="54"/>
  <c r="K991" i="54"/>
  <c r="L986" i="54"/>
  <c r="L987" i="54"/>
  <c r="H974" i="54"/>
  <c r="L992" i="54" s="1"/>
  <c r="J968" i="54"/>
  <c r="G980" i="54"/>
  <c r="J971" i="54"/>
  <c r="J970" i="54"/>
  <c r="J1003" i="34" l="1"/>
  <c r="J9" i="34"/>
  <c r="L25" i="34"/>
  <c r="J470" i="34"/>
  <c r="J472" i="34"/>
  <c r="J473" i="34"/>
  <c r="G480" i="34"/>
  <c r="G479" i="34"/>
  <c r="K493" i="34"/>
  <c r="K492" i="34"/>
  <c r="H1022" i="34"/>
  <c r="I1022" i="34"/>
  <c r="G1022" i="34"/>
  <c r="D1022" i="34"/>
  <c r="E1022" i="34"/>
  <c r="J1022" i="34"/>
  <c r="L488" i="34"/>
  <c r="L487" i="34"/>
  <c r="F1021" i="34"/>
  <c r="G476" i="34"/>
  <c r="L494" i="34"/>
  <c r="E1021" i="34"/>
  <c r="J474" i="34"/>
  <c r="G1009" i="34"/>
  <c r="G1008" i="34"/>
  <c r="K1019" i="34"/>
  <c r="D1021" i="34"/>
  <c r="L489" i="34"/>
  <c r="L1023" i="34"/>
  <c r="G1005" i="34"/>
  <c r="D1024" i="34" s="1"/>
  <c r="G1010" i="34"/>
  <c r="L988" i="54"/>
  <c r="G974" i="54"/>
  <c r="J972" i="54"/>
  <c r="F1024" i="34" l="1"/>
  <c r="F1025" i="34" s="1"/>
  <c r="F1026" i="34" s="1"/>
  <c r="F1027" i="34" s="1"/>
  <c r="E1024" i="34"/>
  <c r="E1025" i="34" s="1"/>
  <c r="E1026" i="34" s="1"/>
  <c r="G482" i="34"/>
  <c r="L490" i="34"/>
  <c r="K1022" i="34"/>
  <c r="I1024" i="34"/>
  <c r="J1024" i="34"/>
  <c r="J1025" i="34" s="1"/>
  <c r="J1026" i="34" s="1"/>
  <c r="G1024" i="34"/>
  <c r="H1024" i="34"/>
  <c r="K1021" i="34"/>
  <c r="D1025" i="34"/>
  <c r="D1026" i="34" s="1"/>
  <c r="D1027" i="34" s="1"/>
  <c r="G1011" i="34"/>
  <c r="K1024" i="34"/>
  <c r="L1016" i="34"/>
  <c r="L1018" i="34"/>
  <c r="L1015" i="34"/>
  <c r="L1017" i="34"/>
  <c r="F1028" i="34" l="1"/>
  <c r="E1028" i="34"/>
  <c r="D1028" i="34"/>
  <c r="H1028" i="34"/>
  <c r="H1025" i="34"/>
  <c r="H1026" i="34" s="1"/>
  <c r="H1027" i="34" s="1"/>
  <c r="G1028" i="34"/>
  <c r="G1025" i="34"/>
  <c r="G1026" i="34" s="1"/>
  <c r="G1027" i="34" s="1"/>
  <c r="L1019" i="34"/>
  <c r="J1028" i="34"/>
  <c r="I1028" i="34"/>
  <c r="I1025" i="34"/>
  <c r="I1026" i="34" s="1"/>
  <c r="K1027" i="34" l="1"/>
  <c r="K1028" i="34"/>
  <c r="K958" i="54" l="1"/>
  <c r="D960" i="54" s="1"/>
  <c r="J957" i="54"/>
  <c r="J959" i="54" s="1"/>
  <c r="I957" i="54"/>
  <c r="I959" i="54" s="1"/>
  <c r="H957" i="54"/>
  <c r="H959" i="54" s="1"/>
  <c r="G957" i="54"/>
  <c r="G959" i="54" s="1"/>
  <c r="F957" i="54"/>
  <c r="F959" i="54" s="1"/>
  <c r="E957" i="54"/>
  <c r="E959" i="54" s="1"/>
  <c r="D957" i="54"/>
  <c r="D959" i="54" s="1"/>
  <c r="K956" i="54"/>
  <c r="K955" i="54"/>
  <c r="K954" i="54"/>
  <c r="K953" i="54"/>
  <c r="E949" i="54"/>
  <c r="D949" i="54"/>
  <c r="F949" i="54" s="1"/>
  <c r="G946" i="54" s="1"/>
  <c r="F948" i="54"/>
  <c r="F947" i="54"/>
  <c r="I947" i="54" s="1"/>
  <c r="F946" i="54"/>
  <c r="I946" i="54" s="1"/>
  <c r="F942" i="54"/>
  <c r="H942" i="54" s="1"/>
  <c r="F941" i="54"/>
  <c r="H941" i="54" s="1"/>
  <c r="F940" i="54"/>
  <c r="I940" i="54" s="1"/>
  <c r="I939" i="54"/>
  <c r="F939" i="54"/>
  <c r="H939" i="54" s="1"/>
  <c r="F938" i="54"/>
  <c r="I938" i="54" s="1"/>
  <c r="F937" i="54"/>
  <c r="G929" i="54"/>
  <c r="E929" i="54"/>
  <c r="I928" i="54"/>
  <c r="E928" i="54"/>
  <c r="K927" i="54"/>
  <c r="H929" i="54" s="1"/>
  <c r="J926" i="54"/>
  <c r="J928" i="54" s="1"/>
  <c r="I926" i="54"/>
  <c r="H926" i="54"/>
  <c r="H928" i="54" s="1"/>
  <c r="G926" i="54"/>
  <c r="G928" i="54" s="1"/>
  <c r="F926" i="54"/>
  <c r="F928" i="54" s="1"/>
  <c r="E926" i="54"/>
  <c r="D926" i="54"/>
  <c r="K925" i="54"/>
  <c r="K924" i="54"/>
  <c r="K923" i="54"/>
  <c r="K922" i="54"/>
  <c r="E918" i="54"/>
  <c r="D918" i="54"/>
  <c r="F918" i="54" s="1"/>
  <c r="F917" i="54"/>
  <c r="F916" i="54"/>
  <c r="I916" i="54" s="1"/>
  <c r="F915" i="54"/>
  <c r="I915" i="54" s="1"/>
  <c r="F911" i="54"/>
  <c r="H911" i="54" s="1"/>
  <c r="F910" i="54"/>
  <c r="H910" i="54" s="1"/>
  <c r="F909" i="54"/>
  <c r="I909" i="54" s="1"/>
  <c r="F908" i="54"/>
  <c r="H908" i="54" s="1"/>
  <c r="F907" i="54"/>
  <c r="F906" i="54"/>
  <c r="H906" i="54" s="1"/>
  <c r="D895" i="54"/>
  <c r="D897" i="54" s="1"/>
  <c r="K896" i="54"/>
  <c r="H898" i="54" s="1"/>
  <c r="J895" i="54"/>
  <c r="J897" i="54" s="1"/>
  <c r="I895" i="54"/>
  <c r="H895" i="54"/>
  <c r="H897" i="54" s="1"/>
  <c r="G895" i="54"/>
  <c r="G897" i="54" s="1"/>
  <c r="F895" i="54"/>
  <c r="F897" i="54" s="1"/>
  <c r="E895" i="54"/>
  <c r="E897" i="54" s="1"/>
  <c r="K894" i="54"/>
  <c r="K893" i="54"/>
  <c r="K892" i="54"/>
  <c r="K891" i="54"/>
  <c r="E887" i="54"/>
  <c r="D887" i="54"/>
  <c r="F887" i="54" s="1"/>
  <c r="F886" i="54"/>
  <c r="F885" i="54"/>
  <c r="I885" i="54" s="1"/>
  <c r="F884" i="54"/>
  <c r="I884" i="54" s="1"/>
  <c r="F880" i="54"/>
  <c r="H880" i="54" s="1"/>
  <c r="F879" i="54"/>
  <c r="H879" i="54" s="1"/>
  <c r="F878" i="54"/>
  <c r="I878" i="54" s="1"/>
  <c r="F877" i="54"/>
  <c r="I877" i="54" s="1"/>
  <c r="F876" i="54"/>
  <c r="F875" i="54"/>
  <c r="K865" i="54"/>
  <c r="J867" i="54" s="1"/>
  <c r="J864" i="54"/>
  <c r="J866" i="54" s="1"/>
  <c r="I864" i="54"/>
  <c r="H864" i="54"/>
  <c r="H866" i="54" s="1"/>
  <c r="G864" i="54"/>
  <c r="G866" i="54" s="1"/>
  <c r="F864" i="54"/>
  <c r="E864" i="54"/>
  <c r="E866" i="54" s="1"/>
  <c r="D864" i="54"/>
  <c r="D866" i="54" s="1"/>
  <c r="K863" i="54"/>
  <c r="K862" i="54"/>
  <c r="K861" i="54"/>
  <c r="K860" i="54"/>
  <c r="E856" i="54"/>
  <c r="D856" i="54"/>
  <c r="F856" i="54" s="1"/>
  <c r="G855" i="54" s="1"/>
  <c r="F855" i="54"/>
  <c r="F854" i="54"/>
  <c r="I854" i="54" s="1"/>
  <c r="F853" i="54"/>
  <c r="I853" i="54" s="1"/>
  <c r="F849" i="54"/>
  <c r="H849" i="54" s="1"/>
  <c r="F848" i="54"/>
  <c r="H848" i="54" s="1"/>
  <c r="F847" i="54"/>
  <c r="I847" i="54" s="1"/>
  <c r="F846" i="54"/>
  <c r="H846" i="54" s="1"/>
  <c r="F845" i="54"/>
  <c r="I845" i="54" s="1"/>
  <c r="F844" i="54"/>
  <c r="H844" i="54" s="1"/>
  <c r="K834" i="54"/>
  <c r="D836" i="54" s="1"/>
  <c r="J833" i="54"/>
  <c r="J835" i="54" s="1"/>
  <c r="I833" i="54"/>
  <c r="I835" i="54" s="1"/>
  <c r="H833" i="54"/>
  <c r="H835" i="54" s="1"/>
  <c r="G833" i="54"/>
  <c r="G835" i="54" s="1"/>
  <c r="F833" i="54"/>
  <c r="F835" i="54" s="1"/>
  <c r="E833" i="54"/>
  <c r="E835" i="54" s="1"/>
  <c r="D833" i="54"/>
  <c r="D835" i="54" s="1"/>
  <c r="K832" i="54"/>
  <c r="K831" i="54"/>
  <c r="K830" i="54"/>
  <c r="K829" i="54"/>
  <c r="E825" i="54"/>
  <c r="D825" i="54"/>
  <c r="F825" i="54" s="1"/>
  <c r="F824" i="54"/>
  <c r="F823" i="54"/>
  <c r="I823" i="54" s="1"/>
  <c r="F822" i="54"/>
  <c r="I822" i="54" s="1"/>
  <c r="F818" i="54"/>
  <c r="H818" i="54" s="1"/>
  <c r="F817" i="54"/>
  <c r="H817" i="54" s="1"/>
  <c r="F816" i="54"/>
  <c r="I816" i="54" s="1"/>
  <c r="F815" i="54"/>
  <c r="I815" i="54" s="1"/>
  <c r="F814" i="54"/>
  <c r="I814" i="54" s="1"/>
  <c r="F813" i="54"/>
  <c r="H813" i="54" s="1"/>
  <c r="H804" i="54"/>
  <c r="K803" i="54"/>
  <c r="I805" i="54" s="1"/>
  <c r="J802" i="54"/>
  <c r="J804" i="54" s="1"/>
  <c r="I802" i="54"/>
  <c r="I804" i="54" s="1"/>
  <c r="H802" i="54"/>
  <c r="G802" i="54"/>
  <c r="G804" i="54" s="1"/>
  <c r="F802" i="54"/>
  <c r="F804" i="54" s="1"/>
  <c r="E802" i="54"/>
  <c r="E804" i="54" s="1"/>
  <c r="D802" i="54"/>
  <c r="K801" i="54"/>
  <c r="K800" i="54"/>
  <c r="K799" i="54"/>
  <c r="K798" i="54"/>
  <c r="E794" i="54"/>
  <c r="D794" i="54"/>
  <c r="F794" i="54" s="1"/>
  <c r="G793" i="54" s="1"/>
  <c r="F793" i="54"/>
  <c r="F792" i="54"/>
  <c r="I792" i="54" s="1"/>
  <c r="F791" i="54"/>
  <c r="F787" i="54"/>
  <c r="H787" i="54" s="1"/>
  <c r="F786" i="54"/>
  <c r="H786" i="54" s="1"/>
  <c r="F785" i="54"/>
  <c r="I785" i="54" s="1"/>
  <c r="F784" i="54"/>
  <c r="I784" i="54" s="1"/>
  <c r="F783" i="54"/>
  <c r="I783" i="54" s="1"/>
  <c r="F782" i="54"/>
  <c r="G948" i="54" l="1"/>
  <c r="I937" i="54"/>
  <c r="H937" i="54"/>
  <c r="F943" i="54"/>
  <c r="G949" i="54"/>
  <c r="I941" i="54"/>
  <c r="J939" i="54" s="1"/>
  <c r="I949" i="54"/>
  <c r="K959" i="54"/>
  <c r="E960" i="54"/>
  <c r="F960" i="54"/>
  <c r="G960" i="54"/>
  <c r="H960" i="54"/>
  <c r="H938" i="54"/>
  <c r="H940" i="54"/>
  <c r="G947" i="54"/>
  <c r="K957" i="54"/>
  <c r="L956" i="54" s="1"/>
  <c r="I960" i="54"/>
  <c r="J960" i="54"/>
  <c r="I929" i="54"/>
  <c r="D929" i="54"/>
  <c r="K926" i="54"/>
  <c r="L922" i="54" s="1"/>
  <c r="J929" i="54"/>
  <c r="F929" i="54"/>
  <c r="G917" i="54"/>
  <c r="I918" i="54"/>
  <c r="I908" i="54"/>
  <c r="I906" i="54"/>
  <c r="F912" i="54"/>
  <c r="D928" i="54"/>
  <c r="K928" i="54" s="1"/>
  <c r="G915" i="54"/>
  <c r="H907" i="54"/>
  <c r="H909" i="54"/>
  <c r="G916" i="54"/>
  <c r="I907" i="54"/>
  <c r="J898" i="54"/>
  <c r="I898" i="54"/>
  <c r="K895" i="54"/>
  <c r="L893" i="54" s="1"/>
  <c r="I897" i="54"/>
  <c r="K897" i="54" s="1"/>
  <c r="G884" i="54"/>
  <c r="G886" i="54"/>
  <c r="F881" i="54"/>
  <c r="I875" i="54"/>
  <c r="I879" i="54" s="1"/>
  <c r="J875" i="54" s="1"/>
  <c r="I887" i="54"/>
  <c r="H876" i="54"/>
  <c r="H878" i="54"/>
  <c r="G885" i="54"/>
  <c r="I876" i="54"/>
  <c r="D898" i="54"/>
  <c r="H875" i="54"/>
  <c r="H877" i="54"/>
  <c r="E898" i="54"/>
  <c r="F898" i="54"/>
  <c r="G898" i="54"/>
  <c r="I867" i="54"/>
  <c r="D867" i="54"/>
  <c r="E867" i="54"/>
  <c r="F867" i="54"/>
  <c r="G867" i="54"/>
  <c r="H867" i="54"/>
  <c r="K864" i="54"/>
  <c r="L862" i="54" s="1"/>
  <c r="I856" i="54"/>
  <c r="I844" i="54"/>
  <c r="I846" i="54"/>
  <c r="G853" i="54"/>
  <c r="F866" i="54"/>
  <c r="K866" i="54" s="1"/>
  <c r="H845" i="54"/>
  <c r="H847" i="54"/>
  <c r="G854" i="54"/>
  <c r="F850" i="54"/>
  <c r="G824" i="54"/>
  <c r="E836" i="54"/>
  <c r="F836" i="54"/>
  <c r="G836" i="54"/>
  <c r="I825" i="54"/>
  <c r="H815" i="54"/>
  <c r="I813" i="54"/>
  <c r="I817" i="54" s="1"/>
  <c r="J815" i="54" s="1"/>
  <c r="F819" i="54"/>
  <c r="K835" i="54"/>
  <c r="G822" i="54"/>
  <c r="H836" i="54"/>
  <c r="H814" i="54"/>
  <c r="H816" i="54"/>
  <c r="G823" i="54"/>
  <c r="K833" i="54"/>
  <c r="L830" i="54" s="1"/>
  <c r="I836" i="54"/>
  <c r="J836" i="54"/>
  <c r="H805" i="54"/>
  <c r="J805" i="54"/>
  <c r="D805" i="54"/>
  <c r="E805" i="54"/>
  <c r="F805" i="54"/>
  <c r="G805" i="54"/>
  <c r="K802" i="54"/>
  <c r="L800" i="54" s="1"/>
  <c r="D804" i="54"/>
  <c r="K804" i="54" s="1"/>
  <c r="G791" i="54"/>
  <c r="I791" i="54"/>
  <c r="I794" i="54" s="1"/>
  <c r="F788" i="54"/>
  <c r="H782" i="54"/>
  <c r="H784" i="54"/>
  <c r="I782" i="54"/>
  <c r="H783" i="54"/>
  <c r="H785" i="54"/>
  <c r="G792" i="54"/>
  <c r="L955" i="54" l="1"/>
  <c r="J938" i="54"/>
  <c r="K960" i="54"/>
  <c r="H943" i="54"/>
  <c r="L961" i="54" s="1"/>
  <c r="J937" i="54"/>
  <c r="J940" i="54"/>
  <c r="L953" i="54"/>
  <c r="L954" i="54"/>
  <c r="K929" i="54"/>
  <c r="L923" i="54"/>
  <c r="L925" i="54"/>
  <c r="L924" i="54"/>
  <c r="G918" i="54"/>
  <c r="H912" i="54"/>
  <c r="G912" i="54" s="1"/>
  <c r="I910" i="54"/>
  <c r="J908" i="54" s="1"/>
  <c r="L892" i="54"/>
  <c r="L894" i="54"/>
  <c r="L891" i="54"/>
  <c r="G887" i="54"/>
  <c r="J878" i="54"/>
  <c r="J877" i="54"/>
  <c r="H881" i="54"/>
  <c r="K898" i="54"/>
  <c r="J876" i="54"/>
  <c r="L860" i="54"/>
  <c r="K867" i="54"/>
  <c r="L861" i="54"/>
  <c r="H850" i="54"/>
  <c r="G850" i="54" s="1"/>
  <c r="L863" i="54"/>
  <c r="G856" i="54"/>
  <c r="I848" i="54"/>
  <c r="H819" i="54"/>
  <c r="L837" i="54" s="1"/>
  <c r="K836" i="54"/>
  <c r="J816" i="54"/>
  <c r="J814" i="54"/>
  <c r="L832" i="54"/>
  <c r="J813" i="54"/>
  <c r="G825" i="54"/>
  <c r="L831" i="54"/>
  <c r="L829" i="54"/>
  <c r="L798" i="54"/>
  <c r="L799" i="54"/>
  <c r="K805" i="54"/>
  <c r="L801" i="54"/>
  <c r="G794" i="54"/>
  <c r="I786" i="54"/>
  <c r="J782" i="54" s="1"/>
  <c r="H788" i="54"/>
  <c r="L957" i="54" l="1"/>
  <c r="J941" i="54"/>
  <c r="G943" i="54"/>
  <c r="L926" i="54"/>
  <c r="J907" i="54"/>
  <c r="L930" i="54"/>
  <c r="J909" i="54"/>
  <c r="J906" i="54"/>
  <c r="J879" i="54"/>
  <c r="L895" i="54"/>
  <c r="G881" i="54"/>
  <c r="L899" i="54"/>
  <c r="L864" i="54"/>
  <c r="L868" i="54"/>
  <c r="J845" i="54"/>
  <c r="J847" i="54"/>
  <c r="J844" i="54"/>
  <c r="J846" i="54"/>
  <c r="G819" i="54"/>
  <c r="J817" i="54"/>
  <c r="L833" i="54"/>
  <c r="L802" i="54"/>
  <c r="L806" i="54"/>
  <c r="G788" i="54"/>
  <c r="J785" i="54"/>
  <c r="J783" i="54"/>
  <c r="J784" i="54"/>
  <c r="J910" i="54" l="1"/>
  <c r="J848" i="54"/>
  <c r="J786" i="54"/>
  <c r="K772" i="54" l="1"/>
  <c r="J774" i="54" s="1"/>
  <c r="J771" i="54"/>
  <c r="J773" i="54" s="1"/>
  <c r="I771" i="54"/>
  <c r="I773" i="54" s="1"/>
  <c r="H771" i="54"/>
  <c r="H773" i="54" s="1"/>
  <c r="G771" i="54"/>
  <c r="G773" i="54" s="1"/>
  <c r="F771" i="54"/>
  <c r="E771" i="54"/>
  <c r="E773" i="54" s="1"/>
  <c r="D771" i="54"/>
  <c r="D773" i="54" s="1"/>
  <c r="K770" i="54"/>
  <c r="K769" i="54"/>
  <c r="K768" i="54"/>
  <c r="K767" i="54"/>
  <c r="E763" i="54"/>
  <c r="D763" i="54"/>
  <c r="F763" i="54" s="1"/>
  <c r="F762" i="54"/>
  <c r="F761" i="54"/>
  <c r="I761" i="54" s="1"/>
  <c r="F760" i="54"/>
  <c r="I760" i="54" s="1"/>
  <c r="F756" i="54"/>
  <c r="H756" i="54" s="1"/>
  <c r="F755" i="54"/>
  <c r="H755" i="54" s="1"/>
  <c r="F754" i="54"/>
  <c r="I754" i="54" s="1"/>
  <c r="F753" i="54"/>
  <c r="I753" i="54" s="1"/>
  <c r="F752" i="54"/>
  <c r="I752" i="54" s="1"/>
  <c r="F751" i="54"/>
  <c r="K741" i="54"/>
  <c r="J743" i="54" s="1"/>
  <c r="J740" i="54"/>
  <c r="J742" i="54" s="1"/>
  <c r="I740" i="54"/>
  <c r="I742" i="54" s="1"/>
  <c r="H740" i="54"/>
  <c r="H742" i="54" s="1"/>
  <c r="G740" i="54"/>
  <c r="G742" i="54" s="1"/>
  <c r="F740" i="54"/>
  <c r="E740" i="54"/>
  <c r="E742" i="54" s="1"/>
  <c r="D740" i="54"/>
  <c r="D742" i="54" s="1"/>
  <c r="K739" i="54"/>
  <c r="K738" i="54"/>
  <c r="K737" i="54"/>
  <c r="K736" i="54"/>
  <c r="E732" i="54"/>
  <c r="D732" i="54"/>
  <c r="F732" i="54" s="1"/>
  <c r="F731" i="54"/>
  <c r="F730" i="54"/>
  <c r="F729" i="54"/>
  <c r="I729" i="54" s="1"/>
  <c r="F725" i="54"/>
  <c r="H725" i="54" s="1"/>
  <c r="F724" i="54"/>
  <c r="H724" i="54" s="1"/>
  <c r="F723" i="54"/>
  <c r="H723" i="54" s="1"/>
  <c r="F722" i="54"/>
  <c r="I722" i="54" s="1"/>
  <c r="F721" i="54"/>
  <c r="I721" i="54" s="1"/>
  <c r="F720" i="54"/>
  <c r="K710" i="54"/>
  <c r="D712" i="54" s="1"/>
  <c r="J709" i="54"/>
  <c r="J711" i="54" s="1"/>
  <c r="I709" i="54"/>
  <c r="I711" i="54" s="1"/>
  <c r="H709" i="54"/>
  <c r="H711" i="54" s="1"/>
  <c r="G709" i="54"/>
  <c r="G711" i="54" s="1"/>
  <c r="F709" i="54"/>
  <c r="F711" i="54" s="1"/>
  <c r="E709" i="54"/>
  <c r="E711" i="54" s="1"/>
  <c r="D709" i="54"/>
  <c r="D711" i="54" s="1"/>
  <c r="K708" i="54"/>
  <c r="K707" i="54"/>
  <c r="K706" i="54"/>
  <c r="K705" i="54"/>
  <c r="E701" i="54"/>
  <c r="D701" i="54"/>
  <c r="F701" i="54" s="1"/>
  <c r="G700" i="54" s="1"/>
  <c r="F700" i="54"/>
  <c r="F699" i="54"/>
  <c r="I699" i="54" s="1"/>
  <c r="F698" i="54"/>
  <c r="I698" i="54" s="1"/>
  <c r="I701" i="54" s="1"/>
  <c r="F694" i="54"/>
  <c r="H694" i="54" s="1"/>
  <c r="F693" i="54"/>
  <c r="H693" i="54" s="1"/>
  <c r="F692" i="54"/>
  <c r="I692" i="54" s="1"/>
  <c r="F691" i="54"/>
  <c r="I691" i="54" s="1"/>
  <c r="F690" i="54"/>
  <c r="I690" i="54" s="1"/>
  <c r="F689" i="54"/>
  <c r="F658" i="54"/>
  <c r="H658" i="54" s="1"/>
  <c r="H664" i="54" s="1"/>
  <c r="F659" i="54"/>
  <c r="I659" i="54" s="1"/>
  <c r="H659" i="54"/>
  <c r="F660" i="54"/>
  <c r="H660" i="54"/>
  <c r="I660" i="54"/>
  <c r="F661" i="54"/>
  <c r="I661" i="54" s="1"/>
  <c r="H661" i="54"/>
  <c r="F662" i="54"/>
  <c r="H662" i="54"/>
  <c r="F663" i="54"/>
  <c r="H663" i="54"/>
  <c r="F667" i="54"/>
  <c r="I667" i="54" s="1"/>
  <c r="F668" i="54"/>
  <c r="I668" i="54" s="1"/>
  <c r="F669" i="54"/>
  <c r="D670" i="54"/>
  <c r="F670" i="54" s="1"/>
  <c r="E670" i="54"/>
  <c r="K674" i="54"/>
  <c r="K675" i="54"/>
  <c r="K676" i="54"/>
  <c r="K677" i="54"/>
  <c r="D678" i="54"/>
  <c r="D680" i="54" s="1"/>
  <c r="E678" i="54"/>
  <c r="E680" i="54" s="1"/>
  <c r="F678" i="54"/>
  <c r="F680" i="54" s="1"/>
  <c r="G678" i="54"/>
  <c r="H678" i="54"/>
  <c r="I678" i="54"/>
  <c r="J678" i="54"/>
  <c r="K679" i="54"/>
  <c r="D681" i="54" s="1"/>
  <c r="G680" i="54"/>
  <c r="H680" i="54"/>
  <c r="I680" i="54"/>
  <c r="J680" i="54"/>
  <c r="K648" i="54"/>
  <c r="D650" i="54" s="1"/>
  <c r="J647" i="54"/>
  <c r="J649" i="54" s="1"/>
  <c r="I647" i="54"/>
  <c r="I649" i="54" s="1"/>
  <c r="H647" i="54"/>
  <c r="H649" i="54" s="1"/>
  <c r="G647" i="54"/>
  <c r="G649" i="54" s="1"/>
  <c r="F647" i="54"/>
  <c r="F649" i="54" s="1"/>
  <c r="E647" i="54"/>
  <c r="E649" i="54" s="1"/>
  <c r="D647" i="54"/>
  <c r="D649" i="54" s="1"/>
  <c r="K646" i="54"/>
  <c r="K645" i="54"/>
  <c r="K644" i="54"/>
  <c r="K643" i="54"/>
  <c r="E639" i="54"/>
  <c r="D639" i="54"/>
  <c r="F639" i="54" s="1"/>
  <c r="F638" i="54"/>
  <c r="F637" i="54"/>
  <c r="I637" i="54" s="1"/>
  <c r="F636" i="54"/>
  <c r="I636" i="54" s="1"/>
  <c r="F632" i="54"/>
  <c r="H632" i="54" s="1"/>
  <c r="F631" i="54"/>
  <c r="H631" i="54" s="1"/>
  <c r="F630" i="54"/>
  <c r="I630" i="54" s="1"/>
  <c r="F629" i="54"/>
  <c r="I629" i="54" s="1"/>
  <c r="F628" i="54"/>
  <c r="I628" i="54" s="1"/>
  <c r="F627" i="54"/>
  <c r="H627" i="54" s="1"/>
  <c r="K617" i="54"/>
  <c r="D619" i="54" s="1"/>
  <c r="J616" i="54"/>
  <c r="J618" i="54" s="1"/>
  <c r="I616" i="54"/>
  <c r="I618" i="54" s="1"/>
  <c r="H616" i="54"/>
  <c r="H618" i="54" s="1"/>
  <c r="G616" i="54"/>
  <c r="G618" i="54" s="1"/>
  <c r="F616" i="54"/>
  <c r="F618" i="54" s="1"/>
  <c r="E616" i="54"/>
  <c r="E618" i="54" s="1"/>
  <c r="D616" i="54"/>
  <c r="D618" i="54" s="1"/>
  <c r="K615" i="54"/>
  <c r="K614" i="54"/>
  <c r="K613" i="54"/>
  <c r="K612" i="54"/>
  <c r="E608" i="54"/>
  <c r="D608" i="54"/>
  <c r="F608" i="54" s="1"/>
  <c r="G607" i="54" s="1"/>
  <c r="F607" i="54"/>
  <c r="F606" i="54"/>
  <c r="I606" i="54" s="1"/>
  <c r="F605" i="54"/>
  <c r="I605" i="54" s="1"/>
  <c r="I608" i="54" s="1"/>
  <c r="F601" i="54"/>
  <c r="H601" i="54" s="1"/>
  <c r="F600" i="54"/>
  <c r="H600" i="54" s="1"/>
  <c r="F599" i="54"/>
  <c r="I599" i="54" s="1"/>
  <c r="F598" i="54"/>
  <c r="I598" i="54" s="1"/>
  <c r="F597" i="54"/>
  <c r="I597" i="54" s="1"/>
  <c r="F596" i="54"/>
  <c r="H596" i="54" s="1"/>
  <c r="F774" i="54" l="1"/>
  <c r="H774" i="54"/>
  <c r="I763" i="54"/>
  <c r="D774" i="54"/>
  <c r="E774" i="54"/>
  <c r="G774" i="54"/>
  <c r="K771" i="54"/>
  <c r="L770" i="54" s="1"/>
  <c r="H752" i="54"/>
  <c r="H754" i="54"/>
  <c r="F757" i="54"/>
  <c r="G761" i="54"/>
  <c r="G762" i="54"/>
  <c r="H751" i="54"/>
  <c r="H753" i="54"/>
  <c r="I751" i="54"/>
  <c r="G760" i="54"/>
  <c r="G763" i="54" s="1"/>
  <c r="F773" i="54"/>
  <c r="K773" i="54" s="1"/>
  <c r="I774" i="54"/>
  <c r="E743" i="54"/>
  <c r="D743" i="54"/>
  <c r="F726" i="54"/>
  <c r="F743" i="54"/>
  <c r="H743" i="54"/>
  <c r="I743" i="54"/>
  <c r="K740" i="54"/>
  <c r="L736" i="54" s="1"/>
  <c r="G731" i="54"/>
  <c r="G730" i="54"/>
  <c r="H720" i="54"/>
  <c r="H722" i="54"/>
  <c r="I720" i="54"/>
  <c r="G729" i="54"/>
  <c r="F742" i="54"/>
  <c r="K742" i="54" s="1"/>
  <c r="G743" i="54"/>
  <c r="H721" i="54"/>
  <c r="I723" i="54"/>
  <c r="I730" i="54"/>
  <c r="I732" i="54" s="1"/>
  <c r="E712" i="54"/>
  <c r="F712" i="54"/>
  <c r="F695" i="54"/>
  <c r="I689" i="54"/>
  <c r="H689" i="54"/>
  <c r="H691" i="54"/>
  <c r="K711" i="54"/>
  <c r="I693" i="54"/>
  <c r="J692" i="54" s="1"/>
  <c r="G698" i="54"/>
  <c r="G701" i="54" s="1"/>
  <c r="G712" i="54"/>
  <c r="H712" i="54"/>
  <c r="H690" i="54"/>
  <c r="H692" i="54"/>
  <c r="G699" i="54"/>
  <c r="K709" i="54"/>
  <c r="L706" i="54" s="1"/>
  <c r="I712" i="54"/>
  <c r="J712" i="54"/>
  <c r="G667" i="54"/>
  <c r="G668" i="54"/>
  <c r="K680" i="54"/>
  <c r="L676" i="54"/>
  <c r="L675" i="54"/>
  <c r="G669" i="54"/>
  <c r="I670" i="54"/>
  <c r="L682" i="54"/>
  <c r="F664" i="54"/>
  <c r="G664" i="54" s="1"/>
  <c r="I681" i="54"/>
  <c r="G681" i="54"/>
  <c r="K678" i="54"/>
  <c r="F681" i="54"/>
  <c r="I658" i="54"/>
  <c r="J681" i="54"/>
  <c r="H681" i="54"/>
  <c r="E681" i="54"/>
  <c r="K681" i="54" s="1"/>
  <c r="G650" i="54"/>
  <c r="E650" i="54"/>
  <c r="F650" i="54"/>
  <c r="I639" i="54"/>
  <c r="G638" i="54"/>
  <c r="H629" i="54"/>
  <c r="F633" i="54"/>
  <c r="K649" i="54"/>
  <c r="G636" i="54"/>
  <c r="I627" i="54"/>
  <c r="H650" i="54"/>
  <c r="H628" i="54"/>
  <c r="H630" i="54"/>
  <c r="G637" i="54"/>
  <c r="K647" i="54"/>
  <c r="L644" i="54" s="1"/>
  <c r="I650" i="54"/>
  <c r="J650" i="54"/>
  <c r="E619" i="54"/>
  <c r="F619" i="54"/>
  <c r="G619" i="54"/>
  <c r="H619" i="54"/>
  <c r="H598" i="54"/>
  <c r="I596" i="54"/>
  <c r="F602" i="54"/>
  <c r="K618" i="54"/>
  <c r="G605" i="54"/>
  <c r="I600" i="54"/>
  <c r="J597" i="54" s="1"/>
  <c r="H597" i="54"/>
  <c r="H602" i="54" s="1"/>
  <c r="H599" i="54"/>
  <c r="G606" i="54"/>
  <c r="K616" i="54"/>
  <c r="L613" i="54" s="1"/>
  <c r="I619" i="54"/>
  <c r="J619" i="54"/>
  <c r="K774" i="54" l="1"/>
  <c r="L769" i="54"/>
  <c r="L768" i="54"/>
  <c r="L767" i="54"/>
  <c r="H757" i="54"/>
  <c r="I755" i="54"/>
  <c r="G732" i="54"/>
  <c r="K743" i="54"/>
  <c r="L739" i="54"/>
  <c r="L738" i="54"/>
  <c r="L737" i="54"/>
  <c r="I724" i="54"/>
  <c r="J720" i="54" s="1"/>
  <c r="H726" i="54"/>
  <c r="H695" i="54"/>
  <c r="L713" i="54" s="1"/>
  <c r="J691" i="54"/>
  <c r="J689" i="54"/>
  <c r="K712" i="54"/>
  <c r="L707" i="54"/>
  <c r="J690" i="54"/>
  <c r="L705" i="54"/>
  <c r="L708" i="54"/>
  <c r="I662" i="54"/>
  <c r="J658" i="54"/>
  <c r="G670" i="54"/>
  <c r="L677" i="54"/>
  <c r="L674" i="54"/>
  <c r="L678" i="54" s="1"/>
  <c r="K650" i="54"/>
  <c r="H633" i="54"/>
  <c r="G633" i="54" s="1"/>
  <c r="L643" i="54"/>
  <c r="L646" i="54"/>
  <c r="I631" i="54"/>
  <c r="J627" i="54" s="1"/>
  <c r="G639" i="54"/>
  <c r="L645" i="54"/>
  <c r="K619" i="54"/>
  <c r="J599" i="54"/>
  <c r="J598" i="54"/>
  <c r="J596" i="54"/>
  <c r="L620" i="54"/>
  <c r="G602" i="54"/>
  <c r="L615" i="54"/>
  <c r="G608" i="54"/>
  <c r="L612" i="54"/>
  <c r="L614" i="54"/>
  <c r="L771" i="54" l="1"/>
  <c r="J752" i="54"/>
  <c r="J753" i="54"/>
  <c r="J754" i="54"/>
  <c r="J751" i="54"/>
  <c r="J755" i="54" s="1"/>
  <c r="L775" i="54"/>
  <c r="G757" i="54"/>
  <c r="L740" i="54"/>
  <c r="J723" i="54"/>
  <c r="G726" i="54"/>
  <c r="L744" i="54"/>
  <c r="J721" i="54"/>
  <c r="J722" i="54"/>
  <c r="J693" i="54"/>
  <c r="G695" i="54"/>
  <c r="L709" i="54"/>
  <c r="J661" i="54"/>
  <c r="J660" i="54"/>
  <c r="J659" i="54"/>
  <c r="J662" i="54" s="1"/>
  <c r="L651" i="54"/>
  <c r="L647" i="54"/>
  <c r="J630" i="54"/>
  <c r="J628" i="54"/>
  <c r="J629" i="54"/>
  <c r="J600" i="54"/>
  <c r="L616" i="54"/>
  <c r="J724" i="54" l="1"/>
  <c r="J631" i="54"/>
  <c r="K586" i="54" l="1"/>
  <c r="D588" i="54" s="1"/>
  <c r="J585" i="54"/>
  <c r="J587" i="54" s="1"/>
  <c r="I585" i="54"/>
  <c r="I587" i="54" s="1"/>
  <c r="H585" i="54"/>
  <c r="H587" i="54" s="1"/>
  <c r="G585" i="54"/>
  <c r="G587" i="54" s="1"/>
  <c r="F585" i="54"/>
  <c r="F587" i="54" s="1"/>
  <c r="E585" i="54"/>
  <c r="E587" i="54" s="1"/>
  <c r="D585" i="54"/>
  <c r="D587" i="54" s="1"/>
  <c r="K584" i="54"/>
  <c r="K583" i="54"/>
  <c r="K582" i="54"/>
  <c r="K581" i="54"/>
  <c r="E577" i="54"/>
  <c r="D577" i="54"/>
  <c r="F577" i="54" s="1"/>
  <c r="F576" i="54"/>
  <c r="F575" i="54"/>
  <c r="I575" i="54" s="1"/>
  <c r="F574" i="54"/>
  <c r="I574" i="54" s="1"/>
  <c r="F570" i="54"/>
  <c r="H570" i="54" s="1"/>
  <c r="F569" i="54"/>
  <c r="H569" i="54" s="1"/>
  <c r="F568" i="54"/>
  <c r="I568" i="54" s="1"/>
  <c r="F567" i="54"/>
  <c r="I567" i="54" s="1"/>
  <c r="F566" i="54"/>
  <c r="I566" i="54" s="1"/>
  <c r="F565" i="54"/>
  <c r="I577" i="54" l="1"/>
  <c r="G576" i="54"/>
  <c r="I565" i="54"/>
  <c r="E588" i="54"/>
  <c r="F588" i="54"/>
  <c r="G588" i="54"/>
  <c r="H565" i="54"/>
  <c r="H567" i="54"/>
  <c r="F571" i="54"/>
  <c r="K587" i="54"/>
  <c r="I569" i="54"/>
  <c r="J566" i="54" s="1"/>
  <c r="H588" i="54"/>
  <c r="G574" i="54"/>
  <c r="H566" i="54"/>
  <c r="H568" i="54"/>
  <c r="H571" i="54" s="1"/>
  <c r="G575" i="54"/>
  <c r="K585" i="54"/>
  <c r="L582" i="54" s="1"/>
  <c r="I588" i="54"/>
  <c r="J588" i="54"/>
  <c r="K555" i="54"/>
  <c r="D557" i="54" s="1"/>
  <c r="J554" i="54"/>
  <c r="J556" i="54" s="1"/>
  <c r="I554" i="54"/>
  <c r="I556" i="54" s="1"/>
  <c r="H554" i="54"/>
  <c r="H556" i="54" s="1"/>
  <c r="G554" i="54"/>
  <c r="G556" i="54" s="1"/>
  <c r="F554" i="54"/>
  <c r="F556" i="54" s="1"/>
  <c r="E554" i="54"/>
  <c r="E556" i="54" s="1"/>
  <c r="D554" i="54"/>
  <c r="D556" i="54" s="1"/>
  <c r="K553" i="54"/>
  <c r="K552" i="54"/>
  <c r="K551" i="54"/>
  <c r="K550" i="54"/>
  <c r="E546" i="54"/>
  <c r="D546" i="54"/>
  <c r="F546" i="54" s="1"/>
  <c r="F545" i="54"/>
  <c r="F544" i="54"/>
  <c r="I544" i="54" s="1"/>
  <c r="F543" i="54"/>
  <c r="I543" i="54" s="1"/>
  <c r="F539" i="54"/>
  <c r="H539" i="54" s="1"/>
  <c r="F538" i="54"/>
  <c r="H538" i="54" s="1"/>
  <c r="F537" i="54"/>
  <c r="I537" i="54" s="1"/>
  <c r="F536" i="54"/>
  <c r="H536" i="54" s="1"/>
  <c r="H535" i="54"/>
  <c r="F535" i="54"/>
  <c r="I535" i="54" s="1"/>
  <c r="F534" i="54"/>
  <c r="H534" i="54" s="1"/>
  <c r="K524" i="54"/>
  <c r="J526" i="54" s="1"/>
  <c r="J523" i="54"/>
  <c r="J525" i="54" s="1"/>
  <c r="I523" i="54"/>
  <c r="I525" i="54" s="1"/>
  <c r="H523" i="54"/>
  <c r="H525" i="54" s="1"/>
  <c r="G523" i="54"/>
  <c r="G525" i="54" s="1"/>
  <c r="F523" i="54"/>
  <c r="F525" i="54" s="1"/>
  <c r="E523" i="54"/>
  <c r="D523" i="54"/>
  <c r="D525" i="54" s="1"/>
  <c r="K522" i="54"/>
  <c r="K521" i="54"/>
  <c r="K520" i="54"/>
  <c r="K519" i="54"/>
  <c r="E515" i="54"/>
  <c r="D515" i="54"/>
  <c r="F515" i="54" s="1"/>
  <c r="F514" i="54"/>
  <c r="F513" i="54"/>
  <c r="I513" i="54" s="1"/>
  <c r="F512" i="54"/>
  <c r="F508" i="54"/>
  <c r="H508" i="54" s="1"/>
  <c r="F507" i="54"/>
  <c r="H507" i="54" s="1"/>
  <c r="F506" i="54"/>
  <c r="I506" i="54" s="1"/>
  <c r="F505" i="54"/>
  <c r="I505" i="54" s="1"/>
  <c r="F504" i="54"/>
  <c r="I504" i="54" s="1"/>
  <c r="F503" i="54"/>
  <c r="K460" i="54"/>
  <c r="J462" i="54" s="1"/>
  <c r="J459" i="54"/>
  <c r="J461" i="54" s="1"/>
  <c r="I459" i="54"/>
  <c r="I461" i="54" s="1"/>
  <c r="H459" i="54"/>
  <c r="H461" i="54" s="1"/>
  <c r="G459" i="54"/>
  <c r="G461" i="54" s="1"/>
  <c r="F459" i="54"/>
  <c r="E459" i="54"/>
  <c r="E461" i="54" s="1"/>
  <c r="D459" i="54"/>
  <c r="D461" i="54" s="1"/>
  <c r="K458" i="54"/>
  <c r="K457" i="54"/>
  <c r="K456" i="54"/>
  <c r="K455" i="54"/>
  <c r="E451" i="54"/>
  <c r="D451" i="54"/>
  <c r="F451" i="54" s="1"/>
  <c r="G450" i="54" s="1"/>
  <c r="F450" i="54"/>
  <c r="F449" i="54"/>
  <c r="I449" i="54" s="1"/>
  <c r="F448" i="54"/>
  <c r="I448" i="54" s="1"/>
  <c r="I451" i="54" s="1"/>
  <c r="F444" i="54"/>
  <c r="H444" i="54" s="1"/>
  <c r="F443" i="54"/>
  <c r="H443" i="54" s="1"/>
  <c r="F442" i="54"/>
  <c r="I442" i="54" s="1"/>
  <c r="F441" i="54"/>
  <c r="I441" i="54" s="1"/>
  <c r="F440" i="54"/>
  <c r="I440" i="54" s="1"/>
  <c r="F439" i="54"/>
  <c r="I428" i="54"/>
  <c r="I430" i="54" s="1"/>
  <c r="K429" i="54"/>
  <c r="G431" i="54" s="1"/>
  <c r="J428" i="54"/>
  <c r="J430" i="54" s="1"/>
  <c r="H428" i="54"/>
  <c r="H430" i="54" s="1"/>
  <c r="G428" i="54"/>
  <c r="G430" i="54" s="1"/>
  <c r="F428" i="54"/>
  <c r="F430" i="54" s="1"/>
  <c r="E428" i="54"/>
  <c r="E430" i="54" s="1"/>
  <c r="D428" i="54"/>
  <c r="D430" i="54" s="1"/>
  <c r="K427" i="54"/>
  <c r="K426" i="54"/>
  <c r="K425" i="54"/>
  <c r="K424" i="54"/>
  <c r="E420" i="54"/>
  <c r="D420" i="54"/>
  <c r="F420" i="54" s="1"/>
  <c r="F419" i="54"/>
  <c r="G419" i="54" s="1"/>
  <c r="F418" i="54"/>
  <c r="F417" i="54"/>
  <c r="I417" i="54" s="1"/>
  <c r="F413" i="54"/>
  <c r="H413" i="54" s="1"/>
  <c r="F412" i="54"/>
  <c r="H412" i="54" s="1"/>
  <c r="F411" i="54"/>
  <c r="I411" i="54" s="1"/>
  <c r="F410" i="54"/>
  <c r="I410" i="54" s="1"/>
  <c r="F409" i="54"/>
  <c r="H409" i="54" s="1"/>
  <c r="F408" i="54"/>
  <c r="L581" i="54" l="1"/>
  <c r="K588" i="54"/>
  <c r="L583" i="54"/>
  <c r="J567" i="54"/>
  <c r="J565" i="54"/>
  <c r="L589" i="54"/>
  <c r="G571" i="54"/>
  <c r="G577" i="54"/>
  <c r="L584" i="54"/>
  <c r="J568" i="54"/>
  <c r="G545" i="54"/>
  <c r="E557" i="54"/>
  <c r="F557" i="54"/>
  <c r="G557" i="54"/>
  <c r="K554" i="54"/>
  <c r="L553" i="54" s="1"/>
  <c r="I546" i="54"/>
  <c r="G544" i="54"/>
  <c r="I536" i="54"/>
  <c r="I534" i="54"/>
  <c r="I538" i="54" s="1"/>
  <c r="H537" i="54"/>
  <c r="H540" i="54" s="1"/>
  <c r="F540" i="54"/>
  <c r="K556" i="54"/>
  <c r="G543" i="54"/>
  <c r="H557" i="54"/>
  <c r="I557" i="54"/>
  <c r="J557" i="54"/>
  <c r="K523" i="54"/>
  <c r="L519" i="54" s="1"/>
  <c r="G514" i="54"/>
  <c r="G512" i="54"/>
  <c r="I512" i="54"/>
  <c r="I515" i="54" s="1"/>
  <c r="F509" i="54"/>
  <c r="D526" i="54"/>
  <c r="H503" i="54"/>
  <c r="H505" i="54"/>
  <c r="E525" i="54"/>
  <c r="K525" i="54" s="1"/>
  <c r="E526" i="54"/>
  <c r="I503" i="54"/>
  <c r="F526" i="54"/>
  <c r="H526" i="54"/>
  <c r="H504" i="54"/>
  <c r="H506" i="54"/>
  <c r="G513" i="54"/>
  <c r="I526" i="54"/>
  <c r="G526" i="54"/>
  <c r="G462" i="54"/>
  <c r="I439" i="54"/>
  <c r="I443" i="54" s="1"/>
  <c r="J440" i="54" s="1"/>
  <c r="H462" i="54"/>
  <c r="E462" i="54"/>
  <c r="D462" i="54"/>
  <c r="F462" i="54"/>
  <c r="K459" i="54"/>
  <c r="L458" i="54" s="1"/>
  <c r="G448" i="54"/>
  <c r="F461" i="54"/>
  <c r="K461" i="54" s="1"/>
  <c r="H440" i="54"/>
  <c r="H442" i="54"/>
  <c r="G449" i="54"/>
  <c r="I462" i="54"/>
  <c r="H441" i="54"/>
  <c r="F445" i="54"/>
  <c r="H439" i="54"/>
  <c r="H431" i="54"/>
  <c r="I431" i="54"/>
  <c r="J431" i="54"/>
  <c r="I408" i="54"/>
  <c r="G418" i="54"/>
  <c r="K430" i="54"/>
  <c r="H411" i="54"/>
  <c r="K428" i="54"/>
  <c r="L427" i="54" s="1"/>
  <c r="I409" i="54"/>
  <c r="I412" i="54" s="1"/>
  <c r="F414" i="54"/>
  <c r="I418" i="54"/>
  <c r="I420" i="54" s="1"/>
  <c r="D431" i="54"/>
  <c r="H408" i="54"/>
  <c r="H410" i="54"/>
  <c r="E431" i="54"/>
  <c r="G417" i="54"/>
  <c r="G420" i="54" s="1"/>
  <c r="F431" i="54"/>
  <c r="J569" i="54" l="1"/>
  <c r="L585" i="54"/>
  <c r="G546" i="54"/>
  <c r="J534" i="54"/>
  <c r="J536" i="54"/>
  <c r="K557" i="54"/>
  <c r="L550" i="54"/>
  <c r="L552" i="54"/>
  <c r="L551" i="54"/>
  <c r="G540" i="54"/>
  <c r="L558" i="54"/>
  <c r="J535" i="54"/>
  <c r="J537" i="54"/>
  <c r="L521" i="54"/>
  <c r="L522" i="54"/>
  <c r="L520" i="54"/>
  <c r="G515" i="54"/>
  <c r="K526" i="54"/>
  <c r="H509" i="54"/>
  <c r="I507" i="54"/>
  <c r="L456" i="54"/>
  <c r="L457" i="54"/>
  <c r="L455" i="54"/>
  <c r="K462" i="54"/>
  <c r="H445" i="54"/>
  <c r="J441" i="54"/>
  <c r="J439" i="54"/>
  <c r="J442" i="54"/>
  <c r="G451" i="54"/>
  <c r="K431" i="54"/>
  <c r="L424" i="54"/>
  <c r="L426" i="54"/>
  <c r="L425" i="54"/>
  <c r="J410" i="54"/>
  <c r="J411" i="54"/>
  <c r="J408" i="54"/>
  <c r="J409" i="54"/>
  <c r="H414" i="54"/>
  <c r="J538" i="54" l="1"/>
  <c r="L554" i="54"/>
  <c r="L523" i="54"/>
  <c r="L527" i="54"/>
  <c r="G509" i="54"/>
  <c r="J505" i="54"/>
  <c r="J504" i="54"/>
  <c r="J506" i="54"/>
  <c r="J503" i="54"/>
  <c r="L459" i="54"/>
  <c r="J443" i="54"/>
  <c r="L463" i="54"/>
  <c r="G445" i="54"/>
  <c r="L428" i="54"/>
  <c r="J412" i="54"/>
  <c r="L432" i="54"/>
  <c r="G414" i="54"/>
  <c r="J507" i="54" l="1"/>
  <c r="K398" i="54" l="1"/>
  <c r="D400" i="54" s="1"/>
  <c r="J397" i="54"/>
  <c r="J399" i="54" s="1"/>
  <c r="I397" i="54"/>
  <c r="I399" i="54" s="1"/>
  <c r="H397" i="54"/>
  <c r="H399" i="54" s="1"/>
  <c r="G397" i="54"/>
  <c r="G399" i="54" s="1"/>
  <c r="F397" i="54"/>
  <c r="F399" i="54" s="1"/>
  <c r="E397" i="54"/>
  <c r="E399" i="54" s="1"/>
  <c r="D397" i="54"/>
  <c r="D399" i="54" s="1"/>
  <c r="K396" i="54"/>
  <c r="K395" i="54"/>
  <c r="K394" i="54"/>
  <c r="K393" i="54"/>
  <c r="E389" i="54"/>
  <c r="D389" i="54"/>
  <c r="F389" i="54" s="1"/>
  <c r="F388" i="54"/>
  <c r="F387" i="54"/>
  <c r="I387" i="54" s="1"/>
  <c r="F386" i="54"/>
  <c r="F382" i="54"/>
  <c r="H382" i="54" s="1"/>
  <c r="F381" i="54"/>
  <c r="H381" i="54" s="1"/>
  <c r="F380" i="54"/>
  <c r="I380" i="54" s="1"/>
  <c r="F379" i="54"/>
  <c r="H379" i="54" s="1"/>
  <c r="F378" i="54"/>
  <c r="F377" i="54"/>
  <c r="K367" i="54"/>
  <c r="D369" i="54" s="1"/>
  <c r="J366" i="54"/>
  <c r="J368" i="54" s="1"/>
  <c r="I366" i="54"/>
  <c r="I368" i="54" s="1"/>
  <c r="H366" i="54"/>
  <c r="H368" i="54" s="1"/>
  <c r="G366" i="54"/>
  <c r="F366" i="54"/>
  <c r="F368" i="54" s="1"/>
  <c r="E366" i="54"/>
  <c r="E368" i="54" s="1"/>
  <c r="D366" i="54"/>
  <c r="D368" i="54" s="1"/>
  <c r="K365" i="54"/>
  <c r="K364" i="54"/>
  <c r="K363" i="54"/>
  <c r="K362" i="54"/>
  <c r="E358" i="54"/>
  <c r="D358" i="54"/>
  <c r="F358" i="54" s="1"/>
  <c r="F357" i="54"/>
  <c r="F356" i="54"/>
  <c r="I356" i="54" s="1"/>
  <c r="F355" i="54"/>
  <c r="I355" i="54" s="1"/>
  <c r="F351" i="54"/>
  <c r="H351" i="54" s="1"/>
  <c r="F350" i="54"/>
  <c r="H350" i="54" s="1"/>
  <c r="F349" i="54"/>
  <c r="I349" i="54" s="1"/>
  <c r="F348" i="54"/>
  <c r="I348" i="54" s="1"/>
  <c r="F347" i="54"/>
  <c r="I347" i="54" s="1"/>
  <c r="F346" i="54"/>
  <c r="H346" i="54" s="1"/>
  <c r="D335" i="54"/>
  <c r="K336" i="54"/>
  <c r="D338" i="54" s="1"/>
  <c r="J335" i="54"/>
  <c r="J337" i="54" s="1"/>
  <c r="I335" i="54"/>
  <c r="I337" i="54" s="1"/>
  <c r="H335" i="54"/>
  <c r="H337" i="54" s="1"/>
  <c r="G335" i="54"/>
  <c r="G337" i="54" s="1"/>
  <c r="F335" i="54"/>
  <c r="F337" i="54" s="1"/>
  <c r="E335" i="54"/>
  <c r="E337" i="54" s="1"/>
  <c r="D337" i="54"/>
  <c r="K334" i="54"/>
  <c r="K333" i="54"/>
  <c r="K332" i="54"/>
  <c r="K331" i="54"/>
  <c r="E327" i="54"/>
  <c r="D327" i="54"/>
  <c r="F327" i="54" s="1"/>
  <c r="F326" i="54"/>
  <c r="F325" i="54"/>
  <c r="I325" i="54" s="1"/>
  <c r="F324" i="54"/>
  <c r="G324" i="54" s="1"/>
  <c r="F320" i="54"/>
  <c r="H320" i="54" s="1"/>
  <c r="F319" i="54"/>
  <c r="H319" i="54" s="1"/>
  <c r="F318" i="54"/>
  <c r="I318" i="54" s="1"/>
  <c r="F317" i="54"/>
  <c r="I317" i="54" s="1"/>
  <c r="F316" i="54"/>
  <c r="I316" i="54" s="1"/>
  <c r="F315" i="54"/>
  <c r="G388" i="54" l="1"/>
  <c r="E400" i="54"/>
  <c r="F400" i="54"/>
  <c r="J400" i="54"/>
  <c r="G400" i="54"/>
  <c r="H400" i="54"/>
  <c r="I400" i="54"/>
  <c r="K399" i="54"/>
  <c r="I377" i="54"/>
  <c r="H377" i="54"/>
  <c r="I379" i="54"/>
  <c r="F383" i="54"/>
  <c r="G386" i="54"/>
  <c r="I386" i="54"/>
  <c r="I389" i="54" s="1"/>
  <c r="H378" i="54"/>
  <c r="H380" i="54"/>
  <c r="G387" i="54"/>
  <c r="K397" i="54"/>
  <c r="L394" i="54" s="1"/>
  <c r="I378" i="54"/>
  <c r="I358" i="54"/>
  <c r="G356" i="54"/>
  <c r="H347" i="54"/>
  <c r="F369" i="54"/>
  <c r="E369" i="54"/>
  <c r="G369" i="54"/>
  <c r="H369" i="54"/>
  <c r="I369" i="54"/>
  <c r="K366" i="54"/>
  <c r="L363" i="54" s="1"/>
  <c r="H348" i="54"/>
  <c r="H349" i="54"/>
  <c r="H352" i="54" s="1"/>
  <c r="I346" i="54"/>
  <c r="I350" i="54" s="1"/>
  <c r="G357" i="54"/>
  <c r="G355" i="54"/>
  <c r="G368" i="54"/>
  <c r="K368" i="54" s="1"/>
  <c r="F352" i="54"/>
  <c r="J369" i="54"/>
  <c r="I315" i="54"/>
  <c r="I319" i="54" s="1"/>
  <c r="H315" i="54"/>
  <c r="E338" i="54"/>
  <c r="F338" i="54"/>
  <c r="G338" i="54"/>
  <c r="G326" i="54"/>
  <c r="H317" i="54"/>
  <c r="F321" i="54"/>
  <c r="K337" i="54"/>
  <c r="H338" i="54"/>
  <c r="I324" i="54"/>
  <c r="I327" i="54" s="1"/>
  <c r="H316" i="54"/>
  <c r="H318" i="54"/>
  <c r="G325" i="54"/>
  <c r="K335" i="54"/>
  <c r="L332" i="54" s="1"/>
  <c r="I338" i="54"/>
  <c r="J338" i="54"/>
  <c r="K305" i="54"/>
  <c r="D307" i="54" s="1"/>
  <c r="J304" i="54"/>
  <c r="J306" i="54" s="1"/>
  <c r="I304" i="54"/>
  <c r="I306" i="54" s="1"/>
  <c r="H304" i="54"/>
  <c r="H306" i="54" s="1"/>
  <c r="G304" i="54"/>
  <c r="F304" i="54"/>
  <c r="F306" i="54" s="1"/>
  <c r="E304" i="54"/>
  <c r="E306" i="54" s="1"/>
  <c r="D304" i="54"/>
  <c r="D306" i="54" s="1"/>
  <c r="K303" i="54"/>
  <c r="K302" i="54"/>
  <c r="K301" i="54"/>
  <c r="K300" i="54"/>
  <c r="E296" i="54"/>
  <c r="D296" i="54"/>
  <c r="F296" i="54" s="1"/>
  <c r="F295" i="54"/>
  <c r="F294" i="54"/>
  <c r="I294" i="54" s="1"/>
  <c r="F293" i="54"/>
  <c r="F289" i="54"/>
  <c r="H289" i="54" s="1"/>
  <c r="F288" i="54"/>
  <c r="H288" i="54" s="1"/>
  <c r="F287" i="54"/>
  <c r="I287" i="54" s="1"/>
  <c r="F286" i="54"/>
  <c r="I286" i="54" s="1"/>
  <c r="F285" i="54"/>
  <c r="I285" i="54" s="1"/>
  <c r="F284" i="54"/>
  <c r="K274" i="54"/>
  <c r="D276" i="54" s="1"/>
  <c r="J273" i="54"/>
  <c r="J275" i="54" s="1"/>
  <c r="I273" i="54"/>
  <c r="I275" i="54" s="1"/>
  <c r="H273" i="54"/>
  <c r="H275" i="54" s="1"/>
  <c r="G273" i="54"/>
  <c r="G275" i="54" s="1"/>
  <c r="F273" i="54"/>
  <c r="F275" i="54" s="1"/>
  <c r="E273" i="54"/>
  <c r="E275" i="54" s="1"/>
  <c r="D273" i="54"/>
  <c r="D275" i="54" s="1"/>
  <c r="K272" i="54"/>
  <c r="K271" i="54"/>
  <c r="K270" i="54"/>
  <c r="K269" i="54"/>
  <c r="E265" i="54"/>
  <c r="D265" i="54"/>
  <c r="F265" i="54" s="1"/>
  <c r="F264" i="54"/>
  <c r="F263" i="54"/>
  <c r="I263" i="54" s="1"/>
  <c r="F262" i="54"/>
  <c r="F258" i="54"/>
  <c r="H258" i="54" s="1"/>
  <c r="F257" i="54"/>
  <c r="H257" i="54" s="1"/>
  <c r="F256" i="54"/>
  <c r="I256" i="54" s="1"/>
  <c r="F255" i="54"/>
  <c r="H255" i="54" s="1"/>
  <c r="F254" i="54"/>
  <c r="F253" i="54"/>
  <c r="H253" i="54" s="1"/>
  <c r="J244" i="54"/>
  <c r="K243" i="54"/>
  <c r="J245" i="54" s="1"/>
  <c r="J242" i="54"/>
  <c r="I242" i="54"/>
  <c r="I244" i="54" s="1"/>
  <c r="H242" i="54"/>
  <c r="H244" i="54" s="1"/>
  <c r="G242" i="54"/>
  <c r="G244" i="54" s="1"/>
  <c r="F242" i="54"/>
  <c r="F244" i="54" s="1"/>
  <c r="E242" i="54"/>
  <c r="E244" i="54" s="1"/>
  <c r="D242" i="54"/>
  <c r="K241" i="54"/>
  <c r="K240" i="54"/>
  <c r="K239" i="54"/>
  <c r="K238" i="54"/>
  <c r="E234" i="54"/>
  <c r="D234" i="54"/>
  <c r="F234" i="54" s="1"/>
  <c r="F233" i="54"/>
  <c r="F232" i="54"/>
  <c r="F231" i="54"/>
  <c r="I231" i="54" s="1"/>
  <c r="F227" i="54"/>
  <c r="H227" i="54" s="1"/>
  <c r="F226" i="54"/>
  <c r="H226" i="54" s="1"/>
  <c r="F225" i="54"/>
  <c r="H225" i="54" s="1"/>
  <c r="F224" i="54"/>
  <c r="I224" i="54" s="1"/>
  <c r="F223" i="54"/>
  <c r="H223" i="54" s="1"/>
  <c r="F222" i="54"/>
  <c r="K212" i="54"/>
  <c r="D214" i="54" s="1"/>
  <c r="J211" i="54"/>
  <c r="J213" i="54" s="1"/>
  <c r="I211" i="54"/>
  <c r="I213" i="54" s="1"/>
  <c r="H211" i="54"/>
  <c r="H213" i="54" s="1"/>
  <c r="G211" i="54"/>
  <c r="G213" i="54" s="1"/>
  <c r="F211" i="54"/>
  <c r="F213" i="54" s="1"/>
  <c r="E211" i="54"/>
  <c r="E213" i="54" s="1"/>
  <c r="D211" i="54"/>
  <c r="D213" i="54" s="1"/>
  <c r="K210" i="54"/>
  <c r="K209" i="54"/>
  <c r="K208" i="54"/>
  <c r="K207" i="54"/>
  <c r="E203" i="54"/>
  <c r="D203" i="54"/>
  <c r="F203" i="54" s="1"/>
  <c r="F202" i="54"/>
  <c r="F201" i="54"/>
  <c r="I201" i="54" s="1"/>
  <c r="F200" i="54"/>
  <c r="I200" i="54" s="1"/>
  <c r="I203" i="54" s="1"/>
  <c r="F196" i="54"/>
  <c r="H196" i="54" s="1"/>
  <c r="F195" i="54"/>
  <c r="H195" i="54" s="1"/>
  <c r="F194" i="54"/>
  <c r="I194" i="54" s="1"/>
  <c r="F193" i="54"/>
  <c r="I193" i="54" s="1"/>
  <c r="F192" i="54"/>
  <c r="I192" i="54" s="1"/>
  <c r="F191" i="54"/>
  <c r="L396" i="54" l="1"/>
  <c r="K400" i="54"/>
  <c r="G389" i="54"/>
  <c r="H383" i="54"/>
  <c r="L401" i="54" s="1"/>
  <c r="L395" i="54"/>
  <c r="I381" i="54"/>
  <c r="J378" i="54" s="1"/>
  <c r="L393" i="54"/>
  <c r="G358" i="54"/>
  <c r="J349" i="54"/>
  <c r="J348" i="54"/>
  <c r="J346" i="54"/>
  <c r="L364" i="54"/>
  <c r="L365" i="54"/>
  <c r="K369" i="54"/>
  <c r="L362" i="54"/>
  <c r="G352" i="54"/>
  <c r="L370" i="54"/>
  <c r="J347" i="54"/>
  <c r="G327" i="54"/>
  <c r="J315" i="54"/>
  <c r="J317" i="54"/>
  <c r="J316" i="54"/>
  <c r="H321" i="54"/>
  <c r="L339" i="54" s="1"/>
  <c r="J318" i="54"/>
  <c r="L334" i="54"/>
  <c r="K338" i="54"/>
  <c r="L333" i="54"/>
  <c r="L331" i="54"/>
  <c r="I307" i="54"/>
  <c r="H307" i="54"/>
  <c r="E307" i="54"/>
  <c r="F307" i="54"/>
  <c r="G307" i="54"/>
  <c r="K304" i="54"/>
  <c r="L302" i="54" s="1"/>
  <c r="G293" i="54"/>
  <c r="H286" i="54"/>
  <c r="F290" i="54"/>
  <c r="H284" i="54"/>
  <c r="I284" i="54"/>
  <c r="I288" i="54" s="1"/>
  <c r="G295" i="54"/>
  <c r="I293" i="54"/>
  <c r="I296" i="54" s="1"/>
  <c r="G306" i="54"/>
  <c r="K306" i="54" s="1"/>
  <c r="H285" i="54"/>
  <c r="H287" i="54"/>
  <c r="G294" i="54"/>
  <c r="J307" i="54"/>
  <c r="E276" i="54"/>
  <c r="G276" i="54"/>
  <c r="F276" i="54"/>
  <c r="H276" i="54"/>
  <c r="K275" i="54"/>
  <c r="G264" i="54"/>
  <c r="G262" i="54"/>
  <c r="I262" i="54"/>
  <c r="I265" i="54" s="1"/>
  <c r="I255" i="54"/>
  <c r="F259" i="54"/>
  <c r="I253" i="54"/>
  <c r="H254" i="54"/>
  <c r="H256" i="54"/>
  <c r="G263" i="54"/>
  <c r="K273" i="54"/>
  <c r="L269" i="54" s="1"/>
  <c r="I276" i="54"/>
  <c r="J276" i="54"/>
  <c r="I254" i="54"/>
  <c r="H245" i="54"/>
  <c r="G233" i="54"/>
  <c r="D245" i="54"/>
  <c r="E245" i="54"/>
  <c r="F245" i="54"/>
  <c r="G245" i="54"/>
  <c r="K242" i="54"/>
  <c r="L240" i="54" s="1"/>
  <c r="D244" i="54"/>
  <c r="K244" i="54" s="1"/>
  <c r="G232" i="54"/>
  <c r="G231" i="54"/>
  <c r="G234" i="54" s="1"/>
  <c r="I232" i="54"/>
  <c r="I234" i="54" s="1"/>
  <c r="I223" i="54"/>
  <c r="F228" i="54"/>
  <c r="I225" i="54"/>
  <c r="H222" i="54"/>
  <c r="H224" i="54"/>
  <c r="I222" i="54"/>
  <c r="I245" i="54"/>
  <c r="I191" i="54"/>
  <c r="I195" i="54" s="1"/>
  <c r="J194" i="54" s="1"/>
  <c r="G214" i="54"/>
  <c r="J214" i="54"/>
  <c r="E214" i="54"/>
  <c r="F214" i="54"/>
  <c r="H191" i="54"/>
  <c r="H193" i="54"/>
  <c r="G202" i="54"/>
  <c r="K213" i="54"/>
  <c r="G200" i="54"/>
  <c r="H214" i="54"/>
  <c r="H192" i="54"/>
  <c r="H197" i="54" s="1"/>
  <c r="H194" i="54"/>
  <c r="G201" i="54"/>
  <c r="K211" i="54"/>
  <c r="I214" i="54"/>
  <c r="F197" i="54"/>
  <c r="L397" i="54" l="1"/>
  <c r="G383" i="54"/>
  <c r="J380" i="54"/>
  <c r="J377" i="54"/>
  <c r="J379" i="54"/>
  <c r="J350" i="54"/>
  <c r="L366" i="54"/>
  <c r="J319" i="54"/>
  <c r="G321" i="54"/>
  <c r="L335" i="54"/>
  <c r="K307" i="54"/>
  <c r="L301" i="54"/>
  <c r="L300" i="54"/>
  <c r="L303" i="54"/>
  <c r="G296" i="54"/>
  <c r="H290" i="54"/>
  <c r="G290" i="54" s="1"/>
  <c r="J285" i="54"/>
  <c r="J284" i="54"/>
  <c r="J287" i="54"/>
  <c r="J286" i="54"/>
  <c r="L272" i="54"/>
  <c r="K276" i="54"/>
  <c r="G265" i="54"/>
  <c r="H259" i="54"/>
  <c r="G259" i="54" s="1"/>
  <c r="I257" i="54"/>
  <c r="L271" i="54"/>
  <c r="L270" i="54"/>
  <c r="K245" i="54"/>
  <c r="L239" i="54"/>
  <c r="L238" i="54"/>
  <c r="L241" i="54"/>
  <c r="H228" i="54"/>
  <c r="I226" i="54"/>
  <c r="J222" i="54" s="1"/>
  <c r="K214" i="54"/>
  <c r="J192" i="54"/>
  <c r="J193" i="54"/>
  <c r="J191" i="54"/>
  <c r="L215" i="54"/>
  <c r="G197" i="54"/>
  <c r="G203" i="54"/>
  <c r="L208" i="54"/>
  <c r="L209" i="54"/>
  <c r="L207" i="54"/>
  <c r="L210" i="54"/>
  <c r="J381" i="54" l="1"/>
  <c r="L308" i="54"/>
  <c r="J288" i="54"/>
  <c r="L304" i="54"/>
  <c r="L273" i="54"/>
  <c r="L277" i="54"/>
  <c r="J255" i="54"/>
  <c r="J256" i="54"/>
  <c r="J253" i="54"/>
  <c r="J254" i="54"/>
  <c r="L242" i="54"/>
  <c r="J223" i="54"/>
  <c r="J225" i="54"/>
  <c r="J224" i="54"/>
  <c r="L246" i="54"/>
  <c r="G228" i="54"/>
  <c r="J195" i="54"/>
  <c r="L211" i="54"/>
  <c r="J257" i="54" l="1"/>
  <c r="J226" i="54"/>
  <c r="K181" i="54" l="1"/>
  <c r="I183" i="54" s="1"/>
  <c r="J180" i="54"/>
  <c r="J182" i="54" s="1"/>
  <c r="I180" i="54"/>
  <c r="I182" i="54" s="1"/>
  <c r="H180" i="54"/>
  <c r="H182" i="54" s="1"/>
  <c r="G180" i="54"/>
  <c r="G182" i="54" s="1"/>
  <c r="F180" i="54"/>
  <c r="F182" i="54" s="1"/>
  <c r="E180" i="54"/>
  <c r="E182" i="54" s="1"/>
  <c r="D180" i="54"/>
  <c r="K179" i="54"/>
  <c r="K178" i="54"/>
  <c r="K177" i="54"/>
  <c r="K176" i="54"/>
  <c r="E172" i="54"/>
  <c r="D172" i="54"/>
  <c r="F172" i="54" s="1"/>
  <c r="F171" i="54"/>
  <c r="F170" i="54"/>
  <c r="F169" i="54"/>
  <c r="I169" i="54" s="1"/>
  <c r="F165" i="54"/>
  <c r="H165" i="54" s="1"/>
  <c r="F164" i="54"/>
  <c r="H164" i="54" s="1"/>
  <c r="F163" i="54"/>
  <c r="H163" i="54" s="1"/>
  <c r="F162" i="54"/>
  <c r="I162" i="54" s="1"/>
  <c r="F161" i="54"/>
  <c r="H161" i="54" s="1"/>
  <c r="F160" i="54"/>
  <c r="H160" i="54" s="1"/>
  <c r="K150" i="54"/>
  <c r="D152" i="54" s="1"/>
  <c r="J149" i="54"/>
  <c r="J151" i="54" s="1"/>
  <c r="I149" i="54"/>
  <c r="I151" i="54" s="1"/>
  <c r="H149" i="54"/>
  <c r="H151" i="54" s="1"/>
  <c r="G149" i="54"/>
  <c r="G151" i="54" s="1"/>
  <c r="F149" i="54"/>
  <c r="F151" i="54" s="1"/>
  <c r="E149" i="54"/>
  <c r="E151" i="54" s="1"/>
  <c r="D149" i="54"/>
  <c r="D151" i="54" s="1"/>
  <c r="K148" i="54"/>
  <c r="K147" i="54"/>
  <c r="K146" i="54"/>
  <c r="K145" i="54"/>
  <c r="E141" i="54"/>
  <c r="D141" i="54"/>
  <c r="F141" i="54" s="1"/>
  <c r="F140" i="54"/>
  <c r="F139" i="54"/>
  <c r="I139" i="54" s="1"/>
  <c r="F138" i="54"/>
  <c r="I138" i="54" s="1"/>
  <c r="F134" i="54"/>
  <c r="H134" i="54" s="1"/>
  <c r="F133" i="54"/>
  <c r="H133" i="54" s="1"/>
  <c r="F132" i="54"/>
  <c r="I132" i="54" s="1"/>
  <c r="F131" i="54"/>
  <c r="I131" i="54" s="1"/>
  <c r="F130" i="54"/>
  <c r="I130" i="54" s="1"/>
  <c r="F129" i="54"/>
  <c r="H129" i="54" s="1"/>
  <c r="K119" i="54"/>
  <c r="D121" i="54" s="1"/>
  <c r="J118" i="54"/>
  <c r="J120" i="54" s="1"/>
  <c r="I118" i="54"/>
  <c r="I120" i="54" s="1"/>
  <c r="H118" i="54"/>
  <c r="H120" i="54" s="1"/>
  <c r="G118" i="54"/>
  <c r="G120" i="54" s="1"/>
  <c r="F118" i="54"/>
  <c r="F120" i="54" s="1"/>
  <c r="E118" i="54"/>
  <c r="E120" i="54" s="1"/>
  <c r="D118" i="54"/>
  <c r="D120" i="54" s="1"/>
  <c r="K117" i="54"/>
  <c r="K116" i="54"/>
  <c r="K115" i="54"/>
  <c r="K114" i="54"/>
  <c r="E110" i="54"/>
  <c r="D110" i="54"/>
  <c r="F110" i="54" s="1"/>
  <c r="F109" i="54"/>
  <c r="F108" i="54"/>
  <c r="I108" i="54" s="1"/>
  <c r="F107" i="54"/>
  <c r="I107" i="54" s="1"/>
  <c r="F103" i="54"/>
  <c r="H103" i="54" s="1"/>
  <c r="F102" i="54"/>
  <c r="H102" i="54" s="1"/>
  <c r="F101" i="54"/>
  <c r="I101" i="54" s="1"/>
  <c r="F100" i="54"/>
  <c r="I100" i="54" s="1"/>
  <c r="F99" i="54"/>
  <c r="I99" i="54" s="1"/>
  <c r="F98" i="54"/>
  <c r="J89" i="54"/>
  <c r="K88" i="54"/>
  <c r="H90" i="54" s="1"/>
  <c r="J87" i="54"/>
  <c r="I87" i="54"/>
  <c r="I89" i="54" s="1"/>
  <c r="H87" i="54"/>
  <c r="H89" i="54" s="1"/>
  <c r="G87" i="54"/>
  <c r="G89" i="54" s="1"/>
  <c r="F87" i="54"/>
  <c r="F89" i="54" s="1"/>
  <c r="E87" i="54"/>
  <c r="E89" i="54" s="1"/>
  <c r="D87" i="54"/>
  <c r="D89" i="54" s="1"/>
  <c r="K86" i="54"/>
  <c r="K85" i="54"/>
  <c r="K84" i="54"/>
  <c r="K83" i="54"/>
  <c r="E79" i="54"/>
  <c r="D79" i="54"/>
  <c r="F79" i="54" s="1"/>
  <c r="G77" i="54" s="1"/>
  <c r="F78" i="54"/>
  <c r="I77" i="54"/>
  <c r="F77" i="54"/>
  <c r="F76" i="54"/>
  <c r="F72" i="54"/>
  <c r="H72" i="54" s="1"/>
  <c r="F71" i="54"/>
  <c r="H71" i="54" s="1"/>
  <c r="F70" i="54"/>
  <c r="I70" i="54" s="1"/>
  <c r="F69" i="54"/>
  <c r="I69" i="54" s="1"/>
  <c r="F68" i="54"/>
  <c r="I68" i="54" s="1"/>
  <c r="F67" i="54"/>
  <c r="I67" i="54" s="1"/>
  <c r="L60" i="54"/>
  <c r="D58" i="54"/>
  <c r="K57" i="54"/>
  <c r="J59" i="54" s="1"/>
  <c r="J56" i="54"/>
  <c r="J58" i="54" s="1"/>
  <c r="I56" i="54"/>
  <c r="I58" i="54" s="1"/>
  <c r="H56" i="54"/>
  <c r="H58" i="54" s="1"/>
  <c r="G56" i="54"/>
  <c r="G58" i="54" s="1"/>
  <c r="F56" i="54"/>
  <c r="E56" i="54"/>
  <c r="E58" i="54" s="1"/>
  <c r="D56" i="54"/>
  <c r="K55" i="54"/>
  <c r="K54" i="54"/>
  <c r="K53" i="54"/>
  <c r="K52" i="54"/>
  <c r="E48" i="54"/>
  <c r="D48" i="54"/>
  <c r="F48" i="54" s="1"/>
  <c r="G47" i="54" s="1"/>
  <c r="F47" i="54"/>
  <c r="F46" i="54"/>
  <c r="I46" i="54" s="1"/>
  <c r="F45" i="54"/>
  <c r="I45" i="54" s="1"/>
  <c r="I48" i="54" s="1"/>
  <c r="F41" i="54"/>
  <c r="H41" i="54" s="1"/>
  <c r="F40" i="54"/>
  <c r="H40" i="54" s="1"/>
  <c r="F39" i="54"/>
  <c r="I39" i="54" s="1"/>
  <c r="F38" i="54"/>
  <c r="I38" i="54" s="1"/>
  <c r="F37" i="54"/>
  <c r="I37" i="54" s="1"/>
  <c r="F36" i="54"/>
  <c r="G171" i="54" l="1"/>
  <c r="G170" i="54"/>
  <c r="H183" i="54"/>
  <c r="J183" i="54"/>
  <c r="K180" i="54"/>
  <c r="L177" i="54" s="1"/>
  <c r="I163" i="54"/>
  <c r="F166" i="54"/>
  <c r="I170" i="54"/>
  <c r="I172" i="54" s="1"/>
  <c r="D182" i="54"/>
  <c r="K182" i="54" s="1"/>
  <c r="H162" i="54"/>
  <c r="H166" i="54" s="1"/>
  <c r="E183" i="54"/>
  <c r="I160" i="54"/>
  <c r="G169" i="54"/>
  <c r="G172" i="54" s="1"/>
  <c r="F183" i="54"/>
  <c r="I161" i="54"/>
  <c r="D183" i="54"/>
  <c r="G183" i="54"/>
  <c r="I141" i="54"/>
  <c r="G152" i="54"/>
  <c r="H152" i="54"/>
  <c r="E152" i="54"/>
  <c r="F152" i="54"/>
  <c r="H131" i="54"/>
  <c r="I129" i="54"/>
  <c r="I133" i="54" s="1"/>
  <c r="J129" i="54" s="1"/>
  <c r="F135" i="54"/>
  <c r="G140" i="54"/>
  <c r="K151" i="54"/>
  <c r="G138" i="54"/>
  <c r="H130" i="54"/>
  <c r="H135" i="54" s="1"/>
  <c r="H132" i="54"/>
  <c r="G139" i="54"/>
  <c r="K149" i="54"/>
  <c r="I152" i="54"/>
  <c r="J152" i="54"/>
  <c r="I110" i="54"/>
  <c r="E121" i="54"/>
  <c r="K118" i="54"/>
  <c r="L117" i="54" s="1"/>
  <c r="G109" i="54"/>
  <c r="H100" i="54"/>
  <c r="F104" i="54"/>
  <c r="H98" i="54"/>
  <c r="K120" i="54"/>
  <c r="I98" i="54"/>
  <c r="G107" i="54"/>
  <c r="F121" i="54"/>
  <c r="G121" i="54"/>
  <c r="H99" i="54"/>
  <c r="H101" i="54"/>
  <c r="G108" i="54"/>
  <c r="I121" i="54"/>
  <c r="H121" i="54"/>
  <c r="J121" i="54"/>
  <c r="J90" i="54"/>
  <c r="G76" i="54"/>
  <c r="F73" i="54"/>
  <c r="I90" i="54"/>
  <c r="K87" i="54"/>
  <c r="L86" i="54" s="1"/>
  <c r="G78" i="54"/>
  <c r="H68" i="54"/>
  <c r="H70" i="54"/>
  <c r="K89" i="54"/>
  <c r="I71" i="54"/>
  <c r="J68" i="54" s="1"/>
  <c r="H69" i="54"/>
  <c r="E90" i="54"/>
  <c r="F90" i="54"/>
  <c r="I76" i="54"/>
  <c r="I79" i="54" s="1"/>
  <c r="G90" i="54"/>
  <c r="D90" i="54"/>
  <c r="H67" i="54"/>
  <c r="H59" i="54"/>
  <c r="K56" i="54"/>
  <c r="L52" i="54" s="1"/>
  <c r="D59" i="54"/>
  <c r="F42" i="54"/>
  <c r="E59" i="54"/>
  <c r="F59" i="54"/>
  <c r="G59" i="54"/>
  <c r="I59" i="54"/>
  <c r="H36" i="54"/>
  <c r="H38" i="54"/>
  <c r="I36" i="54"/>
  <c r="G45" i="54"/>
  <c r="F58" i="54"/>
  <c r="K58" i="54" s="1"/>
  <c r="H37" i="54"/>
  <c r="H39" i="54"/>
  <c r="G46" i="54"/>
  <c r="D17" i="54"/>
  <c r="F1004" i="54"/>
  <c r="H1004" i="54" s="1"/>
  <c r="F1003" i="54"/>
  <c r="H1003" i="54" s="1"/>
  <c r="F1002" i="54"/>
  <c r="I1002" i="54" s="1"/>
  <c r="F1001" i="54"/>
  <c r="H1001" i="54" s="1"/>
  <c r="F1000" i="54"/>
  <c r="I1000" i="54" s="1"/>
  <c r="F999" i="54"/>
  <c r="H999" i="54" s="1"/>
  <c r="J491" i="54"/>
  <c r="J1020" i="54" s="1"/>
  <c r="I491" i="54"/>
  <c r="I1020" i="54" s="1"/>
  <c r="H491" i="54"/>
  <c r="H1020" i="54" s="1"/>
  <c r="G491" i="54"/>
  <c r="F491" i="54"/>
  <c r="F1020" i="54" s="1"/>
  <c r="E491" i="54"/>
  <c r="E1020" i="54" s="1"/>
  <c r="D491" i="54"/>
  <c r="J489" i="54"/>
  <c r="J1018" i="54" s="1"/>
  <c r="I489" i="54"/>
  <c r="I1018" i="54" s="1"/>
  <c r="H489" i="54"/>
  <c r="H1018" i="54" s="1"/>
  <c r="G489" i="54"/>
  <c r="G1018" i="54" s="1"/>
  <c r="F489" i="54"/>
  <c r="F1018" i="54" s="1"/>
  <c r="E489" i="54"/>
  <c r="E1018" i="54" s="1"/>
  <c r="D489" i="54"/>
  <c r="D1018" i="54" s="1"/>
  <c r="J488" i="54"/>
  <c r="J1017" i="54" s="1"/>
  <c r="I488" i="54"/>
  <c r="I1017" i="54" s="1"/>
  <c r="H488" i="54"/>
  <c r="H1017" i="54" s="1"/>
  <c r="G488" i="54"/>
  <c r="G1017" i="54" s="1"/>
  <c r="F488" i="54"/>
  <c r="F1017" i="54" s="1"/>
  <c r="E488" i="54"/>
  <c r="E1017" i="54" s="1"/>
  <c r="D488" i="54"/>
  <c r="J487" i="54"/>
  <c r="J1016" i="54" s="1"/>
  <c r="I487" i="54"/>
  <c r="I1016" i="54" s="1"/>
  <c r="H487" i="54"/>
  <c r="G487" i="54"/>
  <c r="G1016" i="54" s="1"/>
  <c r="F487" i="54"/>
  <c r="F1016" i="54" s="1"/>
  <c r="E487" i="54"/>
  <c r="E1016" i="54" s="1"/>
  <c r="D487" i="54"/>
  <c r="D1016" i="54" s="1"/>
  <c r="J486" i="54"/>
  <c r="J1015" i="54" s="1"/>
  <c r="I486" i="54"/>
  <c r="I1015" i="54" s="1"/>
  <c r="H486" i="54"/>
  <c r="H1015" i="54" s="1"/>
  <c r="G486" i="54"/>
  <c r="G1015" i="54" s="1"/>
  <c r="F486" i="54"/>
  <c r="F1015" i="54" s="1"/>
  <c r="E486" i="54"/>
  <c r="E1015" i="54" s="1"/>
  <c r="D486" i="54"/>
  <c r="E481" i="54"/>
  <c r="D481" i="54"/>
  <c r="D1010" i="54" s="1"/>
  <c r="E480" i="54"/>
  <c r="E1009" i="54" s="1"/>
  <c r="D480" i="54"/>
  <c r="D1009" i="54" s="1"/>
  <c r="E479" i="54"/>
  <c r="E1008" i="54" s="1"/>
  <c r="D479" i="54"/>
  <c r="F475" i="54"/>
  <c r="H475" i="54" s="1"/>
  <c r="F474" i="54"/>
  <c r="H474" i="54" s="1"/>
  <c r="F473" i="54"/>
  <c r="H473" i="54" s="1"/>
  <c r="F472" i="54"/>
  <c r="I472" i="54" s="1"/>
  <c r="F471" i="54"/>
  <c r="H471" i="54" s="1"/>
  <c r="F470" i="54"/>
  <c r="I470" i="54" s="1"/>
  <c r="K26" i="54"/>
  <c r="J28" i="54" s="1"/>
  <c r="J25" i="54"/>
  <c r="J27" i="54" s="1"/>
  <c r="I25" i="54"/>
  <c r="H25" i="54"/>
  <c r="G25" i="54"/>
  <c r="F25" i="54"/>
  <c r="E25" i="54"/>
  <c r="E27" i="54" s="1"/>
  <c r="D25" i="54"/>
  <c r="K24" i="54"/>
  <c r="K23" i="54"/>
  <c r="K22" i="54"/>
  <c r="K21" i="54"/>
  <c r="E17" i="54"/>
  <c r="F16" i="54"/>
  <c r="F15" i="54"/>
  <c r="I15" i="54" s="1"/>
  <c r="F14" i="54"/>
  <c r="F10" i="54"/>
  <c r="H10" i="54" s="1"/>
  <c r="F9" i="54"/>
  <c r="H9" i="54" s="1"/>
  <c r="F8" i="54"/>
  <c r="H8" i="54" s="1"/>
  <c r="F7" i="54"/>
  <c r="H7" i="54" s="1"/>
  <c r="F6" i="54"/>
  <c r="H6" i="54" s="1"/>
  <c r="F5" i="54"/>
  <c r="K958" i="32"/>
  <c r="D960" i="32" s="1"/>
  <c r="J957" i="32"/>
  <c r="J959" i="32" s="1"/>
  <c r="I957" i="32"/>
  <c r="I959" i="32" s="1"/>
  <c r="H957" i="32"/>
  <c r="H959" i="32" s="1"/>
  <c r="G957" i="32"/>
  <c r="G959" i="32" s="1"/>
  <c r="F957" i="32"/>
  <c r="F959" i="32" s="1"/>
  <c r="E957" i="32"/>
  <c r="E959" i="32" s="1"/>
  <c r="D957" i="32"/>
  <c r="D959" i="32" s="1"/>
  <c r="K956" i="32"/>
  <c r="K955" i="32"/>
  <c r="K954" i="32"/>
  <c r="K953" i="32"/>
  <c r="E949" i="32"/>
  <c r="D949" i="32"/>
  <c r="F948" i="32"/>
  <c r="F947" i="32"/>
  <c r="I947" i="32" s="1"/>
  <c r="F946" i="32"/>
  <c r="F942" i="32"/>
  <c r="H942" i="32" s="1"/>
  <c r="F941" i="32"/>
  <c r="H941" i="32" s="1"/>
  <c r="F940" i="32"/>
  <c r="I940" i="32" s="1"/>
  <c r="F939" i="32"/>
  <c r="H939" i="32" s="1"/>
  <c r="F938" i="32"/>
  <c r="I938" i="32" s="1"/>
  <c r="F937" i="32"/>
  <c r="G929" i="32"/>
  <c r="D929" i="32"/>
  <c r="D928" i="32"/>
  <c r="K927" i="32"/>
  <c r="J929" i="32" s="1"/>
  <c r="J926" i="32"/>
  <c r="J928" i="32" s="1"/>
  <c r="I926" i="32"/>
  <c r="I928" i="32" s="1"/>
  <c r="H926" i="32"/>
  <c r="H928" i="32" s="1"/>
  <c r="G926" i="32"/>
  <c r="G928" i="32" s="1"/>
  <c r="F926" i="32"/>
  <c r="F928" i="32" s="1"/>
  <c r="E926" i="32"/>
  <c r="E928" i="32" s="1"/>
  <c r="D926" i="32"/>
  <c r="K925" i="32"/>
  <c r="K924" i="32"/>
  <c r="K923" i="32"/>
  <c r="K922" i="32"/>
  <c r="E918" i="32"/>
  <c r="D918" i="32"/>
  <c r="F917" i="32"/>
  <c r="F916" i="32"/>
  <c r="I916" i="32" s="1"/>
  <c r="F915" i="32"/>
  <c r="I915" i="32" s="1"/>
  <c r="I918" i="32" s="1"/>
  <c r="F911" i="32"/>
  <c r="H911" i="32" s="1"/>
  <c r="F910" i="32"/>
  <c r="H910" i="32" s="1"/>
  <c r="F909" i="32"/>
  <c r="I909" i="32" s="1"/>
  <c r="F908" i="32"/>
  <c r="I908" i="32" s="1"/>
  <c r="F907" i="32"/>
  <c r="I907" i="32" s="1"/>
  <c r="F906" i="32"/>
  <c r="H906" i="32" s="1"/>
  <c r="K896" i="32"/>
  <c r="D898" i="32" s="1"/>
  <c r="J895" i="32"/>
  <c r="J897" i="32" s="1"/>
  <c r="I895" i="32"/>
  <c r="I897" i="32" s="1"/>
  <c r="H895" i="32"/>
  <c r="H897" i="32" s="1"/>
  <c r="G895" i="32"/>
  <c r="G897" i="32" s="1"/>
  <c r="F895" i="32"/>
  <c r="F897" i="32" s="1"/>
  <c r="E895" i="32"/>
  <c r="E897" i="32" s="1"/>
  <c r="D895" i="32"/>
  <c r="D897" i="32" s="1"/>
  <c r="K894" i="32"/>
  <c r="K893" i="32"/>
  <c r="K892" i="32"/>
  <c r="K891" i="32"/>
  <c r="E887" i="32"/>
  <c r="D887" i="32"/>
  <c r="F886" i="32"/>
  <c r="F885" i="32"/>
  <c r="F884" i="32"/>
  <c r="F880" i="32"/>
  <c r="H880" i="32" s="1"/>
  <c r="F879" i="32"/>
  <c r="H879" i="32" s="1"/>
  <c r="F878" i="32"/>
  <c r="H878" i="32" s="1"/>
  <c r="F877" i="32"/>
  <c r="I877" i="32" s="1"/>
  <c r="F876" i="32"/>
  <c r="F875" i="32"/>
  <c r="L176" i="54" l="1"/>
  <c r="L179" i="54"/>
  <c r="L178" i="54"/>
  <c r="G166" i="54"/>
  <c r="L184" i="54"/>
  <c r="K183" i="54"/>
  <c r="I164" i="54"/>
  <c r="J162" i="54" s="1"/>
  <c r="K152" i="54"/>
  <c r="J132" i="54"/>
  <c r="J131" i="54"/>
  <c r="L153" i="54"/>
  <c r="G135" i="54"/>
  <c r="L147" i="54"/>
  <c r="L146" i="54"/>
  <c r="L145" i="54"/>
  <c r="G141" i="54"/>
  <c r="J130" i="54"/>
  <c r="L148" i="54"/>
  <c r="L116" i="54"/>
  <c r="L114" i="54"/>
  <c r="L115" i="54"/>
  <c r="H104" i="54"/>
  <c r="G104" i="54" s="1"/>
  <c r="K121" i="54"/>
  <c r="L122" i="54"/>
  <c r="G110" i="54"/>
  <c r="I102" i="54"/>
  <c r="G79" i="54"/>
  <c r="L83" i="54"/>
  <c r="L85" i="54"/>
  <c r="L84" i="54"/>
  <c r="J70" i="54"/>
  <c r="J69" i="54"/>
  <c r="H73" i="54"/>
  <c r="K90" i="54"/>
  <c r="J67" i="54"/>
  <c r="L54" i="54"/>
  <c r="L55" i="54"/>
  <c r="L53" i="54"/>
  <c r="G48" i="54"/>
  <c r="K59" i="54"/>
  <c r="I40" i="54"/>
  <c r="H42" i="54"/>
  <c r="H472" i="54"/>
  <c r="I999" i="54"/>
  <c r="I1003" i="54" s="1"/>
  <c r="J1001" i="54" s="1"/>
  <c r="I6" i="54"/>
  <c r="D28" i="54"/>
  <c r="G28" i="54"/>
  <c r="H1000" i="54"/>
  <c r="H1005" i="54" s="1"/>
  <c r="I8" i="54"/>
  <c r="G490" i="54"/>
  <c r="G1019" i="54" s="1"/>
  <c r="I490" i="54"/>
  <c r="I1019" i="54" s="1"/>
  <c r="I1021" i="54" s="1"/>
  <c r="F11" i="54"/>
  <c r="F1009" i="54"/>
  <c r="I1009" i="54" s="1"/>
  <c r="I1001" i="54"/>
  <c r="K25" i="54"/>
  <c r="L22" i="54" s="1"/>
  <c r="H1002" i="54"/>
  <c r="D27" i="54"/>
  <c r="F17" i="54"/>
  <c r="G16" i="54" s="1"/>
  <c r="F490" i="54"/>
  <c r="F1019" i="54" s="1"/>
  <c r="F1021" i="54" s="1"/>
  <c r="I473" i="54"/>
  <c r="E28" i="54"/>
  <c r="I14" i="54"/>
  <c r="I17" i="54" s="1"/>
  <c r="G27" i="54"/>
  <c r="E490" i="54"/>
  <c r="E1019" i="54" s="1"/>
  <c r="E1021" i="54" s="1"/>
  <c r="H1016" i="54"/>
  <c r="K1016" i="54" s="1"/>
  <c r="K487" i="54"/>
  <c r="I5" i="54"/>
  <c r="I7" i="54"/>
  <c r="H490" i="54"/>
  <c r="H1019" i="54" s="1"/>
  <c r="F27" i="54"/>
  <c r="F28" i="54"/>
  <c r="E1010" i="54"/>
  <c r="E1011" i="54" s="1"/>
  <c r="F481" i="54"/>
  <c r="H5" i="54"/>
  <c r="H11" i="54" s="1"/>
  <c r="J490" i="54"/>
  <c r="J1019" i="54" s="1"/>
  <c r="J1021" i="54" s="1"/>
  <c r="H27" i="54"/>
  <c r="H28" i="54"/>
  <c r="E482" i="54"/>
  <c r="G1020" i="54"/>
  <c r="I27" i="54"/>
  <c r="I28" i="54"/>
  <c r="D1008" i="54"/>
  <c r="F479" i="54"/>
  <c r="D482" i="54"/>
  <c r="D490" i="54"/>
  <c r="K489" i="54"/>
  <c r="H470" i="54"/>
  <c r="D1015" i="54"/>
  <c r="K1015" i="54" s="1"/>
  <c r="K486" i="54"/>
  <c r="D1017" i="54"/>
  <c r="K1017" i="54" s="1"/>
  <c r="K488" i="54"/>
  <c r="F480" i="54"/>
  <c r="I471" i="54"/>
  <c r="F476" i="54"/>
  <c r="D1020" i="54"/>
  <c r="K491" i="54"/>
  <c r="H493" i="54" s="1"/>
  <c r="K1018" i="54"/>
  <c r="F1005" i="54"/>
  <c r="E960" i="32"/>
  <c r="F949" i="32"/>
  <c r="G947" i="32" s="1"/>
  <c r="I937" i="32"/>
  <c r="I939" i="32"/>
  <c r="H937" i="32"/>
  <c r="F943" i="32"/>
  <c r="K959" i="32"/>
  <c r="F960" i="32"/>
  <c r="I946" i="32"/>
  <c r="I949" i="32" s="1"/>
  <c r="G960" i="32"/>
  <c r="H960" i="32"/>
  <c r="H938" i="32"/>
  <c r="H940" i="32"/>
  <c r="K957" i="32"/>
  <c r="L956" i="32" s="1"/>
  <c r="I960" i="32"/>
  <c r="J960" i="32"/>
  <c r="H929" i="32"/>
  <c r="E929" i="32"/>
  <c r="F929" i="32"/>
  <c r="K926" i="32"/>
  <c r="L922" i="32" s="1"/>
  <c r="F918" i="32"/>
  <c r="G917" i="32" s="1"/>
  <c r="K928" i="32"/>
  <c r="H908" i="32"/>
  <c r="I906" i="32"/>
  <c r="H907" i="32"/>
  <c r="H912" i="32" s="1"/>
  <c r="H909" i="32"/>
  <c r="I929" i="32"/>
  <c r="F912" i="32"/>
  <c r="F887" i="32"/>
  <c r="G885" i="32" s="1"/>
  <c r="I875" i="32"/>
  <c r="E898" i="32"/>
  <c r="F898" i="32"/>
  <c r="I885" i="32"/>
  <c r="H877" i="32"/>
  <c r="H875" i="32"/>
  <c r="I878" i="32"/>
  <c r="F881" i="32"/>
  <c r="I876" i="32"/>
  <c r="K897" i="32"/>
  <c r="I884" i="32"/>
  <c r="G898" i="32"/>
  <c r="H898" i="32"/>
  <c r="H876" i="32"/>
  <c r="H881" i="32" s="1"/>
  <c r="K895" i="32"/>
  <c r="L892" i="32" s="1"/>
  <c r="I898" i="32"/>
  <c r="J898" i="32"/>
  <c r="H1021" i="54" l="1"/>
  <c r="H476" i="54"/>
  <c r="L494" i="54" s="1"/>
  <c r="L180" i="54"/>
  <c r="J160" i="54"/>
  <c r="J163" i="54"/>
  <c r="J161" i="54"/>
  <c r="J133" i="54"/>
  <c r="L149" i="54"/>
  <c r="L118" i="54"/>
  <c r="J99" i="54"/>
  <c r="J100" i="54"/>
  <c r="J101" i="54"/>
  <c r="J98" i="54"/>
  <c r="L87" i="54"/>
  <c r="J71" i="54"/>
  <c r="G73" i="54"/>
  <c r="L91" i="54"/>
  <c r="L56" i="54"/>
  <c r="G42" i="54"/>
  <c r="J39" i="54"/>
  <c r="J37" i="54"/>
  <c r="J38" i="54"/>
  <c r="J36" i="54"/>
  <c r="F1010" i="54"/>
  <c r="F493" i="54"/>
  <c r="G492" i="54"/>
  <c r="L21" i="54"/>
  <c r="L24" i="54"/>
  <c r="E492" i="54"/>
  <c r="E493" i="54"/>
  <c r="I493" i="54"/>
  <c r="I492" i="54"/>
  <c r="G15" i="54"/>
  <c r="J999" i="54"/>
  <c r="J493" i="54"/>
  <c r="J1002" i="54"/>
  <c r="F492" i="54"/>
  <c r="H492" i="54"/>
  <c r="G1005" i="54"/>
  <c r="J1024" i="54" s="1"/>
  <c r="J1025" i="54" s="1"/>
  <c r="J1026" i="54" s="1"/>
  <c r="J1000" i="54"/>
  <c r="J1003" i="54" s="1"/>
  <c r="K28" i="54"/>
  <c r="L23" i="54"/>
  <c r="K27" i="54"/>
  <c r="G14" i="54"/>
  <c r="I480" i="54"/>
  <c r="F1008" i="54"/>
  <c r="D1011" i="54"/>
  <c r="F1011" i="54" s="1"/>
  <c r="G1009" i="54" s="1"/>
  <c r="D1019" i="54"/>
  <c r="D1021" i="54" s="1"/>
  <c r="K490" i="54"/>
  <c r="L488" i="54" s="1"/>
  <c r="G1021" i="54"/>
  <c r="J492" i="54"/>
  <c r="G11" i="54"/>
  <c r="L29" i="54"/>
  <c r="D493" i="54"/>
  <c r="G493" i="54"/>
  <c r="F482" i="54"/>
  <c r="G480" i="54" s="1"/>
  <c r="K1020" i="54"/>
  <c r="I474" i="54"/>
  <c r="I479" i="54"/>
  <c r="I9" i="54"/>
  <c r="J5" i="54" s="1"/>
  <c r="D492" i="54"/>
  <c r="G946" i="32"/>
  <c r="G948" i="32"/>
  <c r="I941" i="32"/>
  <c r="J937" i="32" s="1"/>
  <c r="H943" i="32"/>
  <c r="L961" i="32" s="1"/>
  <c r="K960" i="32"/>
  <c r="L955" i="32"/>
  <c r="L953" i="32"/>
  <c r="L954" i="32"/>
  <c r="K929" i="32"/>
  <c r="L925" i="32"/>
  <c r="L924" i="32"/>
  <c r="L923" i="32"/>
  <c r="G915" i="32"/>
  <c r="G916" i="32"/>
  <c r="G912" i="32"/>
  <c r="L930" i="32"/>
  <c r="I910" i="32"/>
  <c r="G886" i="32"/>
  <c r="G884" i="32"/>
  <c r="I887" i="32"/>
  <c r="K898" i="32"/>
  <c r="I879" i="32"/>
  <c r="L899" i="32"/>
  <c r="G881" i="32"/>
  <c r="L894" i="32"/>
  <c r="L893" i="32"/>
  <c r="L891" i="32"/>
  <c r="I1024" i="54" l="1"/>
  <c r="I1025" i="54" s="1"/>
  <c r="I1026" i="54" s="1"/>
  <c r="I1027" i="54" s="1"/>
  <c r="H1024" i="54"/>
  <c r="H1025" i="54" s="1"/>
  <c r="H1026" i="54" s="1"/>
  <c r="H1027" i="54" s="1"/>
  <c r="G1024" i="54"/>
  <c r="G1025" i="54" s="1"/>
  <c r="G1026" i="54" s="1"/>
  <c r="G1027" i="54" s="1"/>
  <c r="E1024" i="54"/>
  <c r="E1025" i="54" s="1"/>
  <c r="E1026" i="54" s="1"/>
  <c r="E1027" i="54" s="1"/>
  <c r="F1024" i="54"/>
  <c r="F1025" i="54" s="1"/>
  <c r="F1026" i="54" s="1"/>
  <c r="F1027" i="54" s="1"/>
  <c r="G476" i="54"/>
  <c r="J164" i="54"/>
  <c r="J102" i="54"/>
  <c r="J40" i="54"/>
  <c r="L25" i="54"/>
  <c r="G17" i="54"/>
  <c r="I482" i="54"/>
  <c r="G481" i="54"/>
  <c r="G479" i="54"/>
  <c r="J7" i="54"/>
  <c r="L489" i="54"/>
  <c r="K493" i="54"/>
  <c r="J1022" i="54"/>
  <c r="I1022" i="54"/>
  <c r="H1022" i="54"/>
  <c r="F1022" i="54"/>
  <c r="L1023" i="54"/>
  <c r="E1022" i="54"/>
  <c r="G1010" i="54"/>
  <c r="L487" i="54"/>
  <c r="D1022" i="54"/>
  <c r="D1024" i="54"/>
  <c r="K1019" i="54"/>
  <c r="L486" i="54"/>
  <c r="I1008" i="54"/>
  <c r="I1011" i="54" s="1"/>
  <c r="G1008" i="54"/>
  <c r="J473" i="54"/>
  <c r="J470" i="54"/>
  <c r="J472" i="54"/>
  <c r="K492" i="54"/>
  <c r="K1021" i="54"/>
  <c r="J8" i="54"/>
  <c r="J6" i="54"/>
  <c r="G1022" i="54"/>
  <c r="J471" i="54"/>
  <c r="G949" i="32"/>
  <c r="G943" i="32"/>
  <c r="J940" i="32"/>
  <c r="J939" i="32"/>
  <c r="J938" i="32"/>
  <c r="L957" i="32"/>
  <c r="L926" i="32"/>
  <c r="G918" i="32"/>
  <c r="J908" i="32"/>
  <c r="J907" i="32"/>
  <c r="J909" i="32"/>
  <c r="J906" i="32"/>
  <c r="L895" i="32"/>
  <c r="G887" i="32"/>
  <c r="J875" i="32"/>
  <c r="J877" i="32"/>
  <c r="J878" i="32"/>
  <c r="J876" i="32"/>
  <c r="G482" i="54" l="1"/>
  <c r="J9" i="54"/>
  <c r="L490" i="54"/>
  <c r="K1022" i="54"/>
  <c r="K1024" i="54"/>
  <c r="D1028" i="54" s="1"/>
  <c r="L1017" i="54"/>
  <c r="L1016" i="54"/>
  <c r="L1018" i="54"/>
  <c r="L1015" i="54"/>
  <c r="D1025" i="54"/>
  <c r="D1026" i="54" s="1"/>
  <c r="D1027" i="54" s="1"/>
  <c r="K1027" i="54" s="1"/>
  <c r="J474" i="54"/>
  <c r="G1011" i="54"/>
  <c r="J941" i="32"/>
  <c r="J910" i="32"/>
  <c r="J879" i="32"/>
  <c r="J1028" i="54" l="1"/>
  <c r="E1028" i="54"/>
  <c r="I1028" i="54"/>
  <c r="F1028" i="54"/>
  <c r="G1028" i="54"/>
  <c r="H1028" i="54"/>
  <c r="L1019" i="54"/>
  <c r="K1028" i="54" l="1"/>
  <c r="J866" i="32"/>
  <c r="K865" i="32"/>
  <c r="I867" i="32" s="1"/>
  <c r="J864" i="32"/>
  <c r="I864" i="32"/>
  <c r="I866" i="32" s="1"/>
  <c r="H864" i="32"/>
  <c r="H866" i="32" s="1"/>
  <c r="G864" i="32"/>
  <c r="G866" i="32" s="1"/>
  <c r="F864" i="32"/>
  <c r="F866" i="32" s="1"/>
  <c r="E864" i="32"/>
  <c r="E866" i="32" s="1"/>
  <c r="D864" i="32"/>
  <c r="K863" i="32"/>
  <c r="K862" i="32"/>
  <c r="K861" i="32"/>
  <c r="K860" i="32"/>
  <c r="E856" i="32"/>
  <c r="D856" i="32"/>
  <c r="F856" i="32" s="1"/>
  <c r="F855" i="32"/>
  <c r="F854" i="32"/>
  <c r="I854" i="32" s="1"/>
  <c r="F853" i="32"/>
  <c r="I853" i="32" s="1"/>
  <c r="F849" i="32"/>
  <c r="H849" i="32" s="1"/>
  <c r="F848" i="32"/>
  <c r="H848" i="32" s="1"/>
  <c r="F847" i="32"/>
  <c r="H847" i="32" s="1"/>
  <c r="F846" i="32"/>
  <c r="I846" i="32" s="1"/>
  <c r="F845" i="32"/>
  <c r="H845" i="32" s="1"/>
  <c r="F844" i="32"/>
  <c r="K834" i="32"/>
  <c r="D836" i="32" s="1"/>
  <c r="J833" i="32"/>
  <c r="J835" i="32" s="1"/>
  <c r="I833" i="32"/>
  <c r="I835" i="32" s="1"/>
  <c r="H833" i="32"/>
  <c r="H835" i="32" s="1"/>
  <c r="G833" i="32"/>
  <c r="F833" i="32"/>
  <c r="F835" i="32" s="1"/>
  <c r="E833" i="32"/>
  <c r="E835" i="32" s="1"/>
  <c r="D833" i="32"/>
  <c r="D835" i="32" s="1"/>
  <c r="K832" i="32"/>
  <c r="K831" i="32"/>
  <c r="K830" i="32"/>
  <c r="K829" i="32"/>
  <c r="E825" i="32"/>
  <c r="D825" i="32"/>
  <c r="F824" i="32"/>
  <c r="F823" i="32"/>
  <c r="I823" i="32" s="1"/>
  <c r="F822" i="32"/>
  <c r="I822" i="32" s="1"/>
  <c r="F818" i="32"/>
  <c r="H818" i="32" s="1"/>
  <c r="F817" i="32"/>
  <c r="H817" i="32" s="1"/>
  <c r="F816" i="32"/>
  <c r="I816" i="32" s="1"/>
  <c r="F815" i="32"/>
  <c r="H815" i="32" s="1"/>
  <c r="F814" i="32"/>
  <c r="I814" i="32" s="1"/>
  <c r="F813" i="32"/>
  <c r="K803" i="32"/>
  <c r="J805" i="32" s="1"/>
  <c r="J802" i="32"/>
  <c r="J804" i="32" s="1"/>
  <c r="I802" i="32"/>
  <c r="I804" i="32" s="1"/>
  <c r="H802" i="32"/>
  <c r="H804" i="32" s="1"/>
  <c r="G802" i="32"/>
  <c r="G804" i="32" s="1"/>
  <c r="F802" i="32"/>
  <c r="F804" i="32" s="1"/>
  <c r="E802" i="32"/>
  <c r="E804" i="32" s="1"/>
  <c r="D802" i="32"/>
  <c r="D804" i="32" s="1"/>
  <c r="K801" i="32"/>
  <c r="K800" i="32"/>
  <c r="K799" i="32"/>
  <c r="K798" i="32"/>
  <c r="E794" i="32"/>
  <c r="D794" i="32"/>
  <c r="F793" i="32"/>
  <c r="I792" i="32"/>
  <c r="F792" i="32"/>
  <c r="F791" i="32"/>
  <c r="I791" i="32" s="1"/>
  <c r="F787" i="32"/>
  <c r="H787" i="32" s="1"/>
  <c r="F786" i="32"/>
  <c r="H786" i="32" s="1"/>
  <c r="F785" i="32"/>
  <c r="I785" i="32" s="1"/>
  <c r="F784" i="32"/>
  <c r="H784" i="32" s="1"/>
  <c r="F783" i="32"/>
  <c r="F782" i="32"/>
  <c r="J773" i="32"/>
  <c r="F773" i="32"/>
  <c r="E773" i="32"/>
  <c r="K772" i="32"/>
  <c r="D774" i="32" s="1"/>
  <c r="J771" i="32"/>
  <c r="I771" i="32"/>
  <c r="I773" i="32" s="1"/>
  <c r="H771" i="32"/>
  <c r="H773" i="32" s="1"/>
  <c r="G771" i="32"/>
  <c r="G773" i="32" s="1"/>
  <c r="F771" i="32"/>
  <c r="E771" i="32"/>
  <c r="D771" i="32"/>
  <c r="D773" i="32" s="1"/>
  <c r="K770" i="32"/>
  <c r="K769" i="32"/>
  <c r="K768" i="32"/>
  <c r="K767" i="32"/>
  <c r="E763" i="32"/>
  <c r="D763" i="32"/>
  <c r="F762" i="32"/>
  <c r="F761" i="32"/>
  <c r="I761" i="32" s="1"/>
  <c r="F760" i="32"/>
  <c r="I760" i="32" s="1"/>
  <c r="F756" i="32"/>
  <c r="H756" i="32" s="1"/>
  <c r="F755" i="32"/>
  <c r="H755" i="32" s="1"/>
  <c r="F754" i="32"/>
  <c r="H754" i="32" s="1"/>
  <c r="F753" i="32"/>
  <c r="I753" i="32" s="1"/>
  <c r="F752" i="32"/>
  <c r="H752" i="32" s="1"/>
  <c r="F751" i="32"/>
  <c r="K741" i="32"/>
  <c r="D743" i="32" s="1"/>
  <c r="J740" i="32"/>
  <c r="J742" i="32" s="1"/>
  <c r="I740" i="32"/>
  <c r="I742" i="32" s="1"/>
  <c r="H740" i="32"/>
  <c r="H742" i="32" s="1"/>
  <c r="G740" i="32"/>
  <c r="G742" i="32" s="1"/>
  <c r="F740" i="32"/>
  <c r="F742" i="32" s="1"/>
  <c r="E740" i="32"/>
  <c r="E742" i="32" s="1"/>
  <c r="D740" i="32"/>
  <c r="D742" i="32" s="1"/>
  <c r="K739" i="32"/>
  <c r="K738" i="32"/>
  <c r="K737" i="32"/>
  <c r="K736" i="32"/>
  <c r="E732" i="32"/>
  <c r="D732" i="32"/>
  <c r="F731" i="32"/>
  <c r="F730" i="32"/>
  <c r="I730" i="32" s="1"/>
  <c r="F729" i="32"/>
  <c r="F725" i="32"/>
  <c r="H725" i="32" s="1"/>
  <c r="F724" i="32"/>
  <c r="H724" i="32" s="1"/>
  <c r="F723" i="32"/>
  <c r="I723" i="32" s="1"/>
  <c r="F722" i="32"/>
  <c r="I722" i="32" s="1"/>
  <c r="F721" i="32"/>
  <c r="I721" i="32" s="1"/>
  <c r="F720" i="32"/>
  <c r="H720" i="32" s="1"/>
  <c r="I709" i="32"/>
  <c r="I711" i="32" s="1"/>
  <c r="K710" i="32"/>
  <c r="J712" i="32" s="1"/>
  <c r="J709" i="32"/>
  <c r="H709" i="32"/>
  <c r="H711" i="32" s="1"/>
  <c r="G709" i="32"/>
  <c r="G711" i="32" s="1"/>
  <c r="F709" i="32"/>
  <c r="F711" i="32" s="1"/>
  <c r="E709" i="32"/>
  <c r="E711" i="32" s="1"/>
  <c r="D709" i="32"/>
  <c r="D711" i="32" s="1"/>
  <c r="K708" i="32"/>
  <c r="K707" i="32"/>
  <c r="K706" i="32"/>
  <c r="K705" i="32"/>
  <c r="E701" i="32"/>
  <c r="D701" i="32"/>
  <c r="F700" i="32"/>
  <c r="F699" i="32"/>
  <c r="I699" i="32" s="1"/>
  <c r="F698" i="32"/>
  <c r="I698" i="32" s="1"/>
  <c r="I701" i="32" s="1"/>
  <c r="F694" i="32"/>
  <c r="H694" i="32" s="1"/>
  <c r="F693" i="32"/>
  <c r="H693" i="32" s="1"/>
  <c r="F692" i="32"/>
  <c r="I692" i="32" s="1"/>
  <c r="F691" i="32"/>
  <c r="I691" i="32" s="1"/>
  <c r="F690" i="32"/>
  <c r="I690" i="32" s="1"/>
  <c r="F689" i="32"/>
  <c r="K679" i="32"/>
  <c r="D681" i="32" s="1"/>
  <c r="J678" i="32"/>
  <c r="J680" i="32" s="1"/>
  <c r="I678" i="32"/>
  <c r="I680" i="32" s="1"/>
  <c r="H678" i="32"/>
  <c r="H680" i="32" s="1"/>
  <c r="G678" i="32"/>
  <c r="G680" i="32" s="1"/>
  <c r="F678" i="32"/>
  <c r="F680" i="32" s="1"/>
  <c r="E678" i="32"/>
  <c r="E680" i="32" s="1"/>
  <c r="D678" i="32"/>
  <c r="D680" i="32" s="1"/>
  <c r="K677" i="32"/>
  <c r="K676" i="32"/>
  <c r="K675" i="32"/>
  <c r="K674" i="32"/>
  <c r="E670" i="32"/>
  <c r="D670" i="32"/>
  <c r="F669" i="32"/>
  <c r="F668" i="32"/>
  <c r="I668" i="32" s="1"/>
  <c r="F667" i="32"/>
  <c r="I667" i="32" s="1"/>
  <c r="F663" i="32"/>
  <c r="H663" i="32" s="1"/>
  <c r="F662" i="32"/>
  <c r="H662" i="32" s="1"/>
  <c r="F661" i="32"/>
  <c r="I661" i="32" s="1"/>
  <c r="F660" i="32"/>
  <c r="H660" i="32" s="1"/>
  <c r="F659" i="32"/>
  <c r="I659" i="32" s="1"/>
  <c r="F658" i="32"/>
  <c r="E649" i="32"/>
  <c r="K648" i="32"/>
  <c r="D650" i="32" s="1"/>
  <c r="J647" i="32"/>
  <c r="J649" i="32" s="1"/>
  <c r="I647" i="32"/>
  <c r="I649" i="32" s="1"/>
  <c r="H647" i="32"/>
  <c r="H649" i="32" s="1"/>
  <c r="G647" i="32"/>
  <c r="F647" i="32"/>
  <c r="F649" i="32" s="1"/>
  <c r="E647" i="32"/>
  <c r="D647" i="32"/>
  <c r="D649" i="32" s="1"/>
  <c r="K646" i="32"/>
  <c r="K645" i="32"/>
  <c r="K644" i="32"/>
  <c r="K643" i="32"/>
  <c r="E639" i="32"/>
  <c r="D639" i="32"/>
  <c r="F638" i="32"/>
  <c r="F637" i="32"/>
  <c r="I637" i="32" s="1"/>
  <c r="F636" i="32"/>
  <c r="I636" i="32" s="1"/>
  <c r="F632" i="32"/>
  <c r="H632" i="32" s="1"/>
  <c r="F631" i="32"/>
  <c r="H631" i="32" s="1"/>
  <c r="F630" i="32"/>
  <c r="I630" i="32" s="1"/>
  <c r="F629" i="32"/>
  <c r="H629" i="32" s="1"/>
  <c r="F628" i="32"/>
  <c r="I628" i="32" s="1"/>
  <c r="F627" i="32"/>
  <c r="J867" i="32" l="1"/>
  <c r="K864" i="32"/>
  <c r="L862" i="32" s="1"/>
  <c r="I856" i="32"/>
  <c r="I847" i="32"/>
  <c r="I844" i="32"/>
  <c r="F850" i="32"/>
  <c r="I845" i="32"/>
  <c r="I848" i="32"/>
  <c r="J846" i="32" s="1"/>
  <c r="G854" i="32"/>
  <c r="G855" i="32"/>
  <c r="D867" i="32"/>
  <c r="H844" i="32"/>
  <c r="H846" i="32"/>
  <c r="E867" i="32"/>
  <c r="G853" i="32"/>
  <c r="G856" i="32" s="1"/>
  <c r="F867" i="32"/>
  <c r="D866" i="32"/>
  <c r="K866" i="32" s="1"/>
  <c r="G867" i="32"/>
  <c r="H867" i="32"/>
  <c r="F825" i="32"/>
  <c r="G823" i="32" s="1"/>
  <c r="F819" i="32"/>
  <c r="G836" i="32"/>
  <c r="H836" i="32"/>
  <c r="I836" i="32"/>
  <c r="E836" i="32"/>
  <c r="F836" i="32"/>
  <c r="K833" i="32"/>
  <c r="L831" i="32" s="1"/>
  <c r="I815" i="32"/>
  <c r="H813" i="32"/>
  <c r="H816" i="32"/>
  <c r="I813" i="32"/>
  <c r="H814" i="32"/>
  <c r="I825" i="32"/>
  <c r="G835" i="32"/>
  <c r="K835" i="32" s="1"/>
  <c r="J836" i="32"/>
  <c r="I805" i="32"/>
  <c r="I794" i="32"/>
  <c r="K802" i="32"/>
  <c r="L801" i="32" s="1"/>
  <c r="F794" i="32"/>
  <c r="G792" i="32" s="1"/>
  <c r="F788" i="32"/>
  <c r="H783" i="32"/>
  <c r="I783" i="32"/>
  <c r="H785" i="32"/>
  <c r="I782" i="32"/>
  <c r="K804" i="32"/>
  <c r="H782" i="32"/>
  <c r="E805" i="32"/>
  <c r="I784" i="32"/>
  <c r="F805" i="32"/>
  <c r="D805" i="32"/>
  <c r="G805" i="32"/>
  <c r="H805" i="32"/>
  <c r="G774" i="32"/>
  <c r="I763" i="32"/>
  <c r="F757" i="32"/>
  <c r="H753" i="32"/>
  <c r="K773" i="32"/>
  <c r="E774" i="32"/>
  <c r="F774" i="32"/>
  <c r="F763" i="32"/>
  <c r="G762" i="32" s="1"/>
  <c r="H751" i="32"/>
  <c r="H757" i="32" s="1"/>
  <c r="I754" i="32"/>
  <c r="I751" i="32"/>
  <c r="I752" i="32"/>
  <c r="H774" i="32"/>
  <c r="K771" i="32"/>
  <c r="L768" i="32" s="1"/>
  <c r="I774" i="32"/>
  <c r="J774" i="32"/>
  <c r="E743" i="32"/>
  <c r="F732" i="32"/>
  <c r="G731" i="32" s="1"/>
  <c r="K740" i="32"/>
  <c r="L736" i="32" s="1"/>
  <c r="F726" i="32"/>
  <c r="H722" i="32"/>
  <c r="I720" i="32"/>
  <c r="K742" i="32"/>
  <c r="I724" i="32"/>
  <c r="J722" i="32" s="1"/>
  <c r="F743" i="32"/>
  <c r="I729" i="32"/>
  <c r="I732" i="32" s="1"/>
  <c r="G743" i="32"/>
  <c r="H743" i="32"/>
  <c r="H721" i="32"/>
  <c r="H723" i="32"/>
  <c r="I743" i="32"/>
  <c r="J743" i="32"/>
  <c r="H712" i="32"/>
  <c r="I712" i="32"/>
  <c r="K709" i="32"/>
  <c r="L707" i="32" s="1"/>
  <c r="F701" i="32"/>
  <c r="G700" i="32" s="1"/>
  <c r="F695" i="32"/>
  <c r="D712" i="32"/>
  <c r="H689" i="32"/>
  <c r="H691" i="32"/>
  <c r="E712" i="32"/>
  <c r="G698" i="32"/>
  <c r="F712" i="32"/>
  <c r="G712" i="32"/>
  <c r="I689" i="32"/>
  <c r="H690" i="32"/>
  <c r="H692" i="32"/>
  <c r="G699" i="32"/>
  <c r="J711" i="32"/>
  <c r="K711" i="32" s="1"/>
  <c r="I670" i="32"/>
  <c r="E681" i="32"/>
  <c r="K678" i="32"/>
  <c r="L674" i="32" s="1"/>
  <c r="F670" i="32"/>
  <c r="G668" i="32" s="1"/>
  <c r="I660" i="32"/>
  <c r="H659" i="32"/>
  <c r="F664" i="32"/>
  <c r="H658" i="32"/>
  <c r="H661" i="32"/>
  <c r="I658" i="32"/>
  <c r="I662" i="32" s="1"/>
  <c r="J660" i="32" s="1"/>
  <c r="K680" i="32"/>
  <c r="F681" i="32"/>
  <c r="G681" i="32"/>
  <c r="H681" i="32"/>
  <c r="I681" i="32"/>
  <c r="J681" i="32"/>
  <c r="I639" i="32"/>
  <c r="F650" i="32"/>
  <c r="I650" i="32"/>
  <c r="G650" i="32"/>
  <c r="E650" i="32"/>
  <c r="K647" i="32"/>
  <c r="L645" i="32" s="1"/>
  <c r="F639" i="32"/>
  <c r="G637" i="32" s="1"/>
  <c r="H628" i="32"/>
  <c r="I627" i="32"/>
  <c r="I629" i="32"/>
  <c r="H627" i="32"/>
  <c r="H630" i="32"/>
  <c r="F633" i="32"/>
  <c r="G649" i="32"/>
  <c r="K649" i="32" s="1"/>
  <c r="G636" i="32"/>
  <c r="H650" i="32"/>
  <c r="J650" i="32"/>
  <c r="J845" i="32" l="1"/>
  <c r="L863" i="32"/>
  <c r="L861" i="32"/>
  <c r="L860" i="32"/>
  <c r="H850" i="32"/>
  <c r="J844" i="32"/>
  <c r="J847" i="32"/>
  <c r="K867" i="32"/>
  <c r="G822" i="32"/>
  <c r="G824" i="32"/>
  <c r="G825" i="32" s="1"/>
  <c r="I817" i="32"/>
  <c r="J816" i="32" s="1"/>
  <c r="K836" i="32"/>
  <c r="L829" i="32"/>
  <c r="L830" i="32"/>
  <c r="L832" i="32"/>
  <c r="H819" i="32"/>
  <c r="L800" i="32"/>
  <c r="L798" i="32"/>
  <c r="L799" i="32"/>
  <c r="H788" i="32"/>
  <c r="L806" i="32" s="1"/>
  <c r="G793" i="32"/>
  <c r="G791" i="32"/>
  <c r="G794" i="32" s="1"/>
  <c r="I786" i="32"/>
  <c r="K805" i="32"/>
  <c r="L770" i="32"/>
  <c r="L767" i="32"/>
  <c r="L769" i="32"/>
  <c r="G760" i="32"/>
  <c r="G761" i="32"/>
  <c r="K774" i="32"/>
  <c r="I755" i="32"/>
  <c r="L775" i="32"/>
  <c r="G757" i="32"/>
  <c r="K743" i="32"/>
  <c r="G729" i="32"/>
  <c r="G730" i="32"/>
  <c r="L737" i="32"/>
  <c r="L739" i="32"/>
  <c r="L738" i="32"/>
  <c r="J721" i="32"/>
  <c r="J723" i="32"/>
  <c r="J720" i="32"/>
  <c r="J724" i="32" s="1"/>
  <c r="H726" i="32"/>
  <c r="L744" i="32" s="1"/>
  <c r="L706" i="32"/>
  <c r="L705" i="32"/>
  <c r="L708" i="32"/>
  <c r="K712" i="32"/>
  <c r="H695" i="32"/>
  <c r="I693" i="32"/>
  <c r="J689" i="32" s="1"/>
  <c r="G701" i="32"/>
  <c r="H664" i="32"/>
  <c r="G664" i="32" s="1"/>
  <c r="K681" i="32"/>
  <c r="L676" i="32"/>
  <c r="L675" i="32"/>
  <c r="L677" i="32"/>
  <c r="G669" i="32"/>
  <c r="G667" i="32"/>
  <c r="G670" i="32" s="1"/>
  <c r="J659" i="32"/>
  <c r="J658" i="32"/>
  <c r="J661" i="32"/>
  <c r="G638" i="32"/>
  <c r="G639" i="32"/>
  <c r="K650" i="32"/>
  <c r="L644" i="32"/>
  <c r="L646" i="32"/>
  <c r="L643" i="32"/>
  <c r="L647" i="32" s="1"/>
  <c r="I631" i="32"/>
  <c r="J628" i="32" s="1"/>
  <c r="H633" i="32"/>
  <c r="L864" i="32" l="1"/>
  <c r="L868" i="32"/>
  <c r="G850" i="32"/>
  <c r="J848" i="32"/>
  <c r="J815" i="32"/>
  <c r="J813" i="32"/>
  <c r="J814" i="32"/>
  <c r="L833" i="32"/>
  <c r="L837" i="32"/>
  <c r="G819" i="32"/>
  <c r="L802" i="32"/>
  <c r="G788" i="32"/>
  <c r="J783" i="32"/>
  <c r="J785" i="32"/>
  <c r="J782" i="32"/>
  <c r="J784" i="32"/>
  <c r="L771" i="32"/>
  <c r="G763" i="32"/>
  <c r="J753" i="32"/>
  <c r="J751" i="32"/>
  <c r="J754" i="32"/>
  <c r="J752" i="32"/>
  <c r="L740" i="32"/>
  <c r="G732" i="32"/>
  <c r="G726" i="32"/>
  <c r="L709" i="32"/>
  <c r="L713" i="32"/>
  <c r="G695" i="32"/>
  <c r="J690" i="32"/>
  <c r="J691" i="32"/>
  <c r="J692" i="32"/>
  <c r="L682" i="32"/>
  <c r="L678" i="32"/>
  <c r="J662" i="32"/>
  <c r="J629" i="32"/>
  <c r="J631" i="32" s="1"/>
  <c r="J630" i="32"/>
  <c r="J627" i="32"/>
  <c r="G633" i="32"/>
  <c r="L651" i="32"/>
  <c r="J817" i="32" l="1"/>
  <c r="J786" i="32"/>
  <c r="J755" i="32"/>
  <c r="J693" i="32"/>
  <c r="D618" i="32"/>
  <c r="K617" i="32"/>
  <c r="I619" i="32" s="1"/>
  <c r="J616" i="32"/>
  <c r="J618" i="32" s="1"/>
  <c r="I616" i="32"/>
  <c r="I618" i="32" s="1"/>
  <c r="H616" i="32"/>
  <c r="H618" i="32" s="1"/>
  <c r="G616" i="32"/>
  <c r="G618" i="32" s="1"/>
  <c r="F616" i="32"/>
  <c r="F618" i="32" s="1"/>
  <c r="E616" i="32"/>
  <c r="E618" i="32" s="1"/>
  <c r="D616" i="32"/>
  <c r="K615" i="32"/>
  <c r="K614" i="32"/>
  <c r="K613" i="32"/>
  <c r="K612" i="32"/>
  <c r="E608" i="32"/>
  <c r="D608" i="32"/>
  <c r="F608" i="32" s="1"/>
  <c r="F607" i="32"/>
  <c r="F606" i="32"/>
  <c r="I606" i="32" s="1"/>
  <c r="F605" i="32"/>
  <c r="I605" i="32" s="1"/>
  <c r="F601" i="32"/>
  <c r="H601" i="32" s="1"/>
  <c r="F600" i="32"/>
  <c r="H600" i="32" s="1"/>
  <c r="F599" i="32"/>
  <c r="H599" i="32" s="1"/>
  <c r="F598" i="32"/>
  <c r="I598" i="32" s="1"/>
  <c r="F597" i="32"/>
  <c r="I597" i="32" s="1"/>
  <c r="F596" i="32"/>
  <c r="G585" i="32"/>
  <c r="G587" i="32" s="1"/>
  <c r="D587" i="32"/>
  <c r="K586" i="32"/>
  <c r="J588" i="32" s="1"/>
  <c r="J585" i="32"/>
  <c r="J587" i="32" s="1"/>
  <c r="I585" i="32"/>
  <c r="I587" i="32" s="1"/>
  <c r="H585" i="32"/>
  <c r="H587" i="32" s="1"/>
  <c r="F585" i="32"/>
  <c r="E585" i="32"/>
  <c r="E587" i="32" s="1"/>
  <c r="D585" i="32"/>
  <c r="K584" i="32"/>
  <c r="K583" i="32"/>
  <c r="K582" i="32"/>
  <c r="K581" i="32"/>
  <c r="E577" i="32"/>
  <c r="D577" i="32"/>
  <c r="F576" i="32"/>
  <c r="F575" i="32"/>
  <c r="I575" i="32" s="1"/>
  <c r="F574" i="32"/>
  <c r="F570" i="32"/>
  <c r="H570" i="32" s="1"/>
  <c r="F569" i="32"/>
  <c r="H569" i="32" s="1"/>
  <c r="F568" i="32"/>
  <c r="H568" i="32" s="1"/>
  <c r="F567" i="32"/>
  <c r="I567" i="32" s="1"/>
  <c r="F566" i="32"/>
  <c r="I566" i="32" s="1"/>
  <c r="F565" i="32"/>
  <c r="H565" i="32" s="1"/>
  <c r="G619" i="32" l="1"/>
  <c r="H619" i="32"/>
  <c r="J619" i="32"/>
  <c r="D619" i="32"/>
  <c r="E619" i="32"/>
  <c r="F619" i="32"/>
  <c r="K616" i="32"/>
  <c r="L613" i="32" s="1"/>
  <c r="G607" i="32"/>
  <c r="F602" i="32"/>
  <c r="I608" i="32"/>
  <c r="K618" i="32"/>
  <c r="H598" i="32"/>
  <c r="I596" i="32"/>
  <c r="G605" i="32"/>
  <c r="H597" i="32"/>
  <c r="G606" i="32"/>
  <c r="H596" i="32"/>
  <c r="I599" i="32"/>
  <c r="D588" i="32"/>
  <c r="E588" i="32"/>
  <c r="F588" i="32"/>
  <c r="G588" i="32"/>
  <c r="I588" i="32"/>
  <c r="K585" i="32"/>
  <c r="L584" i="32" s="1"/>
  <c r="F577" i="32"/>
  <c r="G576" i="32" s="1"/>
  <c r="I565" i="32"/>
  <c r="I574" i="32"/>
  <c r="I577" i="32" s="1"/>
  <c r="H588" i="32"/>
  <c r="H567" i="32"/>
  <c r="F587" i="32"/>
  <c r="K587" i="32" s="1"/>
  <c r="H566" i="32"/>
  <c r="I568" i="32"/>
  <c r="F571" i="32"/>
  <c r="I556" i="32"/>
  <c r="D556" i="32"/>
  <c r="K555" i="32"/>
  <c r="J557" i="32" s="1"/>
  <c r="J554" i="32"/>
  <c r="J556" i="32" s="1"/>
  <c r="I554" i="32"/>
  <c r="H554" i="32"/>
  <c r="H556" i="32" s="1"/>
  <c r="G554" i="32"/>
  <c r="G556" i="32" s="1"/>
  <c r="F554" i="32"/>
  <c r="F556" i="32" s="1"/>
  <c r="E554" i="32"/>
  <c r="D554" i="32"/>
  <c r="K553" i="32"/>
  <c r="K552" i="32"/>
  <c r="K551" i="32"/>
  <c r="K550" i="32"/>
  <c r="E546" i="32"/>
  <c r="D546" i="32"/>
  <c r="F545" i="32"/>
  <c r="F544" i="32"/>
  <c r="I544" i="32" s="1"/>
  <c r="F543" i="32"/>
  <c r="F539" i="32"/>
  <c r="H539" i="32" s="1"/>
  <c r="F538" i="32"/>
  <c r="H538" i="32" s="1"/>
  <c r="F537" i="32"/>
  <c r="I537" i="32" s="1"/>
  <c r="F536" i="32"/>
  <c r="I536" i="32" s="1"/>
  <c r="H535" i="32"/>
  <c r="F535" i="32"/>
  <c r="I535" i="32" s="1"/>
  <c r="F534" i="32"/>
  <c r="D525" i="32"/>
  <c r="K524" i="32"/>
  <c r="J526" i="32" s="1"/>
  <c r="J523" i="32"/>
  <c r="J525" i="32" s="1"/>
  <c r="I523" i="32"/>
  <c r="I525" i="32" s="1"/>
  <c r="H523" i="32"/>
  <c r="H525" i="32" s="1"/>
  <c r="G523" i="32"/>
  <c r="G525" i="32" s="1"/>
  <c r="F523" i="32"/>
  <c r="F525" i="32" s="1"/>
  <c r="E523" i="32"/>
  <c r="D523" i="32"/>
  <c r="K522" i="32"/>
  <c r="K521" i="32"/>
  <c r="K520" i="32"/>
  <c r="K519" i="32"/>
  <c r="E515" i="32"/>
  <c r="F515" i="32" s="1"/>
  <c r="D515" i="32"/>
  <c r="F514" i="32"/>
  <c r="F513" i="32"/>
  <c r="I513" i="32" s="1"/>
  <c r="F512" i="32"/>
  <c r="F508" i="32"/>
  <c r="H508" i="32" s="1"/>
  <c r="F507" i="32"/>
  <c r="H507" i="32" s="1"/>
  <c r="F506" i="32"/>
  <c r="I506" i="32" s="1"/>
  <c r="F505" i="32"/>
  <c r="I505" i="32" s="1"/>
  <c r="F504" i="32"/>
  <c r="I504" i="32" s="1"/>
  <c r="F503" i="32"/>
  <c r="D461" i="32"/>
  <c r="K460" i="32"/>
  <c r="J462" i="32" s="1"/>
  <c r="J459" i="32"/>
  <c r="J461" i="32" s="1"/>
  <c r="I459" i="32"/>
  <c r="I461" i="32" s="1"/>
  <c r="H459" i="32"/>
  <c r="H461" i="32" s="1"/>
  <c r="G459" i="32"/>
  <c r="G461" i="32" s="1"/>
  <c r="F459" i="32"/>
  <c r="E459" i="32"/>
  <c r="E461" i="32" s="1"/>
  <c r="D459" i="32"/>
  <c r="K458" i="32"/>
  <c r="K457" i="32"/>
  <c r="K456" i="32"/>
  <c r="K455" i="32"/>
  <c r="E451" i="32"/>
  <c r="D451" i="32"/>
  <c r="F450" i="32"/>
  <c r="F449" i="32"/>
  <c r="F448" i="32"/>
  <c r="I448" i="32" s="1"/>
  <c r="F444" i="32"/>
  <c r="H444" i="32" s="1"/>
  <c r="F443" i="32"/>
  <c r="H443" i="32" s="1"/>
  <c r="F442" i="32"/>
  <c r="I442" i="32" s="1"/>
  <c r="F441" i="32"/>
  <c r="I441" i="32" s="1"/>
  <c r="F440" i="32"/>
  <c r="H440" i="32" s="1"/>
  <c r="F439" i="32"/>
  <c r="K619" i="32" l="1"/>
  <c r="L615" i="32"/>
  <c r="L614" i="32"/>
  <c r="L612" i="32"/>
  <c r="H602" i="32"/>
  <c r="L620" i="32" s="1"/>
  <c r="G608" i="32"/>
  <c r="I600" i="32"/>
  <c r="J596" i="32" s="1"/>
  <c r="L581" i="32"/>
  <c r="L583" i="32"/>
  <c r="L582" i="32"/>
  <c r="K588" i="32"/>
  <c r="G574" i="32"/>
  <c r="G575" i="32"/>
  <c r="H571" i="32"/>
  <c r="L589" i="32" s="1"/>
  <c r="I569" i="32"/>
  <c r="J568" i="32" s="1"/>
  <c r="K554" i="32"/>
  <c r="L550" i="32" s="1"/>
  <c r="F546" i="32"/>
  <c r="G544" i="32" s="1"/>
  <c r="F540" i="32"/>
  <c r="H537" i="32"/>
  <c r="H536" i="32"/>
  <c r="E556" i="32"/>
  <c r="K556" i="32" s="1"/>
  <c r="I534" i="32"/>
  <c r="F557" i="32"/>
  <c r="I543" i="32"/>
  <c r="I546" i="32" s="1"/>
  <c r="G557" i="32"/>
  <c r="D557" i="32"/>
  <c r="H534" i="32"/>
  <c r="E557" i="32"/>
  <c r="H557" i="32"/>
  <c r="I557" i="32"/>
  <c r="K523" i="32"/>
  <c r="L520" i="32" s="1"/>
  <c r="G512" i="32"/>
  <c r="I512" i="32"/>
  <c r="I515" i="32" s="1"/>
  <c r="G514" i="32"/>
  <c r="F509" i="32"/>
  <c r="D526" i="32"/>
  <c r="H503" i="32"/>
  <c r="H505" i="32"/>
  <c r="E525" i="32"/>
  <c r="K525" i="32" s="1"/>
  <c r="E526" i="32"/>
  <c r="I503" i="32"/>
  <c r="F526" i="32"/>
  <c r="H506" i="32"/>
  <c r="I526" i="32"/>
  <c r="G526" i="32"/>
  <c r="H526" i="32"/>
  <c r="H504" i="32"/>
  <c r="G513" i="32"/>
  <c r="G515" i="32" s="1"/>
  <c r="K459" i="32"/>
  <c r="L455" i="32" s="1"/>
  <c r="H462" i="32"/>
  <c r="F445" i="32"/>
  <c r="D462" i="32"/>
  <c r="E462" i="32"/>
  <c r="F462" i="32"/>
  <c r="F451" i="32"/>
  <c r="G450" i="32" s="1"/>
  <c r="H441" i="32"/>
  <c r="I439" i="32"/>
  <c r="G448" i="32"/>
  <c r="F461" i="32"/>
  <c r="K461" i="32" s="1"/>
  <c r="G462" i="32"/>
  <c r="I462" i="32"/>
  <c r="H439" i="32"/>
  <c r="H442" i="32"/>
  <c r="I440" i="32"/>
  <c r="I449" i="32"/>
  <c r="I451" i="32" s="1"/>
  <c r="L616" i="32" l="1"/>
  <c r="G602" i="32"/>
  <c r="J597" i="32"/>
  <c r="J598" i="32"/>
  <c r="J599" i="32"/>
  <c r="L585" i="32"/>
  <c r="J565" i="32"/>
  <c r="G577" i="32"/>
  <c r="G571" i="32"/>
  <c r="J567" i="32"/>
  <c r="J566" i="32"/>
  <c r="H540" i="32"/>
  <c r="L558" i="32" s="1"/>
  <c r="K557" i="32"/>
  <c r="L552" i="32"/>
  <c r="L551" i="32"/>
  <c r="L553" i="32"/>
  <c r="G543" i="32"/>
  <c r="G545" i="32"/>
  <c r="I538" i="32"/>
  <c r="J534" i="32" s="1"/>
  <c r="L521" i="32"/>
  <c r="L522" i="32"/>
  <c r="L519" i="32"/>
  <c r="H509" i="32"/>
  <c r="G509" i="32" s="1"/>
  <c r="K526" i="32"/>
  <c r="I507" i="32"/>
  <c r="G449" i="32"/>
  <c r="G451" i="32" s="1"/>
  <c r="L457" i="32"/>
  <c r="L456" i="32"/>
  <c r="L458" i="32"/>
  <c r="K462" i="32"/>
  <c r="H445" i="32"/>
  <c r="G445" i="32" s="1"/>
  <c r="I443" i="32"/>
  <c r="J440" i="32" s="1"/>
  <c r="J600" i="32" l="1"/>
  <c r="J569" i="32"/>
  <c r="L554" i="32"/>
  <c r="G546" i="32"/>
  <c r="G540" i="32"/>
  <c r="J537" i="32"/>
  <c r="J536" i="32"/>
  <c r="J535" i="32"/>
  <c r="L523" i="32"/>
  <c r="L527" i="32"/>
  <c r="J506" i="32"/>
  <c r="J504" i="32"/>
  <c r="J505" i="32"/>
  <c r="J503" i="32"/>
  <c r="L459" i="32"/>
  <c r="L463" i="32"/>
  <c r="J441" i="32"/>
  <c r="J442" i="32"/>
  <c r="J439" i="32"/>
  <c r="J538" i="32" l="1"/>
  <c r="J507" i="32"/>
  <c r="J443" i="32"/>
  <c r="F430" i="32" l="1"/>
  <c r="K429" i="32"/>
  <c r="J431" i="32" s="1"/>
  <c r="J428" i="32"/>
  <c r="J430" i="32" s="1"/>
  <c r="I428" i="32"/>
  <c r="I430" i="32" s="1"/>
  <c r="H428" i="32"/>
  <c r="H430" i="32" s="1"/>
  <c r="G428" i="32"/>
  <c r="G430" i="32" s="1"/>
  <c r="F428" i="32"/>
  <c r="E428" i="32"/>
  <c r="E430" i="32" s="1"/>
  <c r="D428" i="32"/>
  <c r="D430" i="32" s="1"/>
  <c r="K427" i="32"/>
  <c r="K426" i="32"/>
  <c r="K425" i="32"/>
  <c r="K424" i="32"/>
  <c r="E420" i="32"/>
  <c r="F420" i="32" s="1"/>
  <c r="D420" i="32"/>
  <c r="F419" i="32"/>
  <c r="F418" i="32"/>
  <c r="I418" i="32" s="1"/>
  <c r="F417" i="32"/>
  <c r="I417" i="32" s="1"/>
  <c r="F413" i="32"/>
  <c r="H413" i="32" s="1"/>
  <c r="F412" i="32"/>
  <c r="H412" i="32" s="1"/>
  <c r="F411" i="32"/>
  <c r="I411" i="32" s="1"/>
  <c r="F410" i="32"/>
  <c r="H410" i="32" s="1"/>
  <c r="F409" i="32"/>
  <c r="F408" i="32"/>
  <c r="H408" i="32" s="1"/>
  <c r="G431" i="32" l="1"/>
  <c r="I431" i="32"/>
  <c r="I420" i="32"/>
  <c r="G417" i="32"/>
  <c r="F431" i="32"/>
  <c r="I408" i="32"/>
  <c r="F414" i="32"/>
  <c r="I410" i="32"/>
  <c r="K430" i="32"/>
  <c r="G419" i="32"/>
  <c r="H411" i="32"/>
  <c r="K428" i="32"/>
  <c r="L424" i="32" s="1"/>
  <c r="D431" i="32"/>
  <c r="E431" i="32"/>
  <c r="H431" i="32"/>
  <c r="H409" i="32"/>
  <c r="H414" i="32" s="1"/>
  <c r="G418" i="32"/>
  <c r="I409" i="32"/>
  <c r="G420" i="32" l="1"/>
  <c r="L425" i="32"/>
  <c r="L432" i="32"/>
  <c r="G414" i="32"/>
  <c r="I412" i="32"/>
  <c r="K431" i="32"/>
  <c r="L426" i="32"/>
  <c r="L427" i="32"/>
  <c r="L428" i="32" l="1"/>
  <c r="J411" i="32"/>
  <c r="J408" i="32"/>
  <c r="J410" i="32"/>
  <c r="J409" i="32"/>
  <c r="J412" i="32" l="1"/>
  <c r="D399" i="32" l="1"/>
  <c r="K398" i="32"/>
  <c r="J400" i="32" s="1"/>
  <c r="J397" i="32"/>
  <c r="J399" i="32" s="1"/>
  <c r="I397" i="32"/>
  <c r="I399" i="32" s="1"/>
  <c r="H397" i="32"/>
  <c r="H399" i="32" s="1"/>
  <c r="G397" i="32"/>
  <c r="G399" i="32" s="1"/>
  <c r="F397" i="32"/>
  <c r="F399" i="32" s="1"/>
  <c r="E397" i="32"/>
  <c r="E399" i="32" s="1"/>
  <c r="D397" i="32"/>
  <c r="K396" i="32"/>
  <c r="K395" i="32"/>
  <c r="K394" i="32"/>
  <c r="K393" i="32"/>
  <c r="E389" i="32"/>
  <c r="D389" i="32"/>
  <c r="F388" i="32"/>
  <c r="F387" i="32"/>
  <c r="I387" i="32" s="1"/>
  <c r="F386" i="32"/>
  <c r="I386" i="32" s="1"/>
  <c r="F382" i="32"/>
  <c r="H382" i="32" s="1"/>
  <c r="F381" i="32"/>
  <c r="H381" i="32" s="1"/>
  <c r="F380" i="32"/>
  <c r="I380" i="32" s="1"/>
  <c r="F379" i="32"/>
  <c r="H379" i="32" s="1"/>
  <c r="F378" i="32"/>
  <c r="I378" i="32" s="1"/>
  <c r="F377" i="32"/>
  <c r="H377" i="32" s="1"/>
  <c r="D368" i="32"/>
  <c r="K367" i="32"/>
  <c r="J369" i="32" s="1"/>
  <c r="J366" i="32"/>
  <c r="J368" i="32" s="1"/>
  <c r="I366" i="32"/>
  <c r="I368" i="32" s="1"/>
  <c r="H366" i="32"/>
  <c r="H368" i="32" s="1"/>
  <c r="G366" i="32"/>
  <c r="G368" i="32" s="1"/>
  <c r="F366" i="32"/>
  <c r="E366" i="32"/>
  <c r="E368" i="32" s="1"/>
  <c r="D366" i="32"/>
  <c r="K365" i="32"/>
  <c r="K364" i="32"/>
  <c r="K363" i="32"/>
  <c r="K362" i="32"/>
  <c r="E358" i="32"/>
  <c r="D358" i="32"/>
  <c r="F358" i="32" s="1"/>
  <c r="F357" i="32"/>
  <c r="F356" i="32"/>
  <c r="I356" i="32" s="1"/>
  <c r="F355" i="32"/>
  <c r="I355" i="32" s="1"/>
  <c r="I358" i="32" s="1"/>
  <c r="F351" i="32"/>
  <c r="H351" i="32" s="1"/>
  <c r="F350" i="32"/>
  <c r="H350" i="32" s="1"/>
  <c r="F349" i="32"/>
  <c r="I349" i="32" s="1"/>
  <c r="F348" i="32"/>
  <c r="I348" i="32" s="1"/>
  <c r="F347" i="32"/>
  <c r="I347" i="32" s="1"/>
  <c r="F346" i="32"/>
  <c r="L308" i="32"/>
  <c r="D1027" i="30"/>
  <c r="E335" i="32"/>
  <c r="F335" i="32"/>
  <c r="F337" i="32" s="1"/>
  <c r="G335" i="32"/>
  <c r="H335" i="32"/>
  <c r="H337" i="32" s="1"/>
  <c r="I335" i="32"/>
  <c r="I337" i="32" s="1"/>
  <c r="J337" i="32"/>
  <c r="K336" i="32"/>
  <c r="D338" i="32" s="1"/>
  <c r="J335" i="32"/>
  <c r="D335" i="32"/>
  <c r="D337" i="32" s="1"/>
  <c r="K334" i="32"/>
  <c r="K333" i="32"/>
  <c r="K332" i="32"/>
  <c r="K331" i="32"/>
  <c r="E327" i="32"/>
  <c r="D327" i="32"/>
  <c r="F326" i="32"/>
  <c r="F325" i="32"/>
  <c r="I325" i="32" s="1"/>
  <c r="F324" i="32"/>
  <c r="I324" i="32" s="1"/>
  <c r="F320" i="32"/>
  <c r="H320" i="32" s="1"/>
  <c r="F319" i="32"/>
  <c r="H319" i="32" s="1"/>
  <c r="F318" i="32"/>
  <c r="I318" i="32" s="1"/>
  <c r="F317" i="32"/>
  <c r="I317" i="32" s="1"/>
  <c r="F316" i="32"/>
  <c r="H316" i="32" s="1"/>
  <c r="F315" i="32"/>
  <c r="J306" i="32"/>
  <c r="K305" i="32"/>
  <c r="I307" i="32" s="1"/>
  <c r="J304" i="32"/>
  <c r="I304" i="32"/>
  <c r="I306" i="32" s="1"/>
  <c r="H304" i="32"/>
  <c r="H306" i="32" s="1"/>
  <c r="G304" i="32"/>
  <c r="G306" i="32" s="1"/>
  <c r="F304" i="32"/>
  <c r="F306" i="32" s="1"/>
  <c r="E304" i="32"/>
  <c r="E306" i="32" s="1"/>
  <c r="D304" i="32"/>
  <c r="K303" i="32"/>
  <c r="K302" i="32"/>
  <c r="K301" i="32"/>
  <c r="K300" i="32"/>
  <c r="E296" i="32"/>
  <c r="D296" i="32"/>
  <c r="F295" i="32"/>
  <c r="F294" i="32"/>
  <c r="F293" i="32"/>
  <c r="I293" i="32" s="1"/>
  <c r="F289" i="32"/>
  <c r="H289" i="32" s="1"/>
  <c r="F288" i="32"/>
  <c r="H288" i="32" s="1"/>
  <c r="F287" i="32"/>
  <c r="H287" i="32" s="1"/>
  <c r="F286" i="32"/>
  <c r="H286" i="32" s="1"/>
  <c r="F285" i="32"/>
  <c r="H285" i="32" s="1"/>
  <c r="F284" i="32"/>
  <c r="E265" i="32"/>
  <c r="F265" i="32" s="1"/>
  <c r="G264" i="32" s="1"/>
  <c r="D265" i="32"/>
  <c r="D275" i="32"/>
  <c r="K274" i="32"/>
  <c r="D276" i="32" s="1"/>
  <c r="J273" i="32"/>
  <c r="J275" i="32" s="1"/>
  <c r="I273" i="32"/>
  <c r="I275" i="32" s="1"/>
  <c r="H273" i="32"/>
  <c r="H275" i="32" s="1"/>
  <c r="G273" i="32"/>
  <c r="G275" i="32" s="1"/>
  <c r="F273" i="32"/>
  <c r="F275" i="32" s="1"/>
  <c r="E273" i="32"/>
  <c r="E275" i="32" s="1"/>
  <c r="D273" i="32"/>
  <c r="K272" i="32"/>
  <c r="K271" i="32"/>
  <c r="K270" i="32"/>
  <c r="K269" i="32"/>
  <c r="F264" i="32"/>
  <c r="F263" i="32"/>
  <c r="I263" i="32" s="1"/>
  <c r="F262" i="32"/>
  <c r="I262" i="32" s="1"/>
  <c r="F258" i="32"/>
  <c r="H258" i="32" s="1"/>
  <c r="F257" i="32"/>
  <c r="H257" i="32" s="1"/>
  <c r="F256" i="32"/>
  <c r="I256" i="32" s="1"/>
  <c r="F255" i="32"/>
  <c r="H255" i="32" s="1"/>
  <c r="F254" i="32"/>
  <c r="I254" i="32" s="1"/>
  <c r="F253" i="32"/>
  <c r="J244" i="32"/>
  <c r="I244" i="32"/>
  <c r="K243" i="32"/>
  <c r="J245" i="32" s="1"/>
  <c r="J242" i="32"/>
  <c r="I242" i="32"/>
  <c r="H242" i="32"/>
  <c r="H244" i="32" s="1"/>
  <c r="G242" i="32"/>
  <c r="G244" i="32" s="1"/>
  <c r="F242" i="32"/>
  <c r="F244" i="32" s="1"/>
  <c r="E242" i="32"/>
  <c r="E244" i="32" s="1"/>
  <c r="D242" i="32"/>
  <c r="D244" i="32" s="1"/>
  <c r="K241" i="32"/>
  <c r="K240" i="32"/>
  <c r="K239" i="32"/>
  <c r="K238" i="32"/>
  <c r="E234" i="32"/>
  <c r="D234" i="32"/>
  <c r="F233" i="32"/>
  <c r="F232" i="32"/>
  <c r="I232" i="32" s="1"/>
  <c r="F231" i="32"/>
  <c r="I231" i="32" s="1"/>
  <c r="F227" i="32"/>
  <c r="H227" i="32" s="1"/>
  <c r="F226" i="32"/>
  <c r="H226" i="32" s="1"/>
  <c r="F225" i="32"/>
  <c r="H225" i="32" s="1"/>
  <c r="F224" i="32"/>
  <c r="I224" i="32" s="1"/>
  <c r="F223" i="32"/>
  <c r="I223" i="32" s="1"/>
  <c r="F222" i="32"/>
  <c r="I389" i="32" l="1"/>
  <c r="F389" i="32"/>
  <c r="G388" i="32" s="1"/>
  <c r="E400" i="32"/>
  <c r="F400" i="32"/>
  <c r="G400" i="32"/>
  <c r="H400" i="32"/>
  <c r="D400" i="32"/>
  <c r="I400" i="32"/>
  <c r="K399" i="32"/>
  <c r="I377" i="32"/>
  <c r="I379" i="32"/>
  <c r="G386" i="32"/>
  <c r="H378" i="32"/>
  <c r="H383" i="32" s="1"/>
  <c r="H380" i="32"/>
  <c r="G387" i="32"/>
  <c r="K397" i="32"/>
  <c r="L396" i="32" s="1"/>
  <c r="F383" i="32"/>
  <c r="D369" i="32"/>
  <c r="E369" i="32"/>
  <c r="I369" i="32"/>
  <c r="K366" i="32"/>
  <c r="L364" i="32" s="1"/>
  <c r="H347" i="32"/>
  <c r="H349" i="32"/>
  <c r="F352" i="32"/>
  <c r="G356" i="32"/>
  <c r="G357" i="32"/>
  <c r="H348" i="32"/>
  <c r="I346" i="32"/>
  <c r="G355" i="32"/>
  <c r="F368" i="32"/>
  <c r="K368" i="32" s="1"/>
  <c r="F369" i="32"/>
  <c r="H346" i="32"/>
  <c r="G369" i="32"/>
  <c r="H369" i="32"/>
  <c r="K335" i="32"/>
  <c r="L333" i="32" s="1"/>
  <c r="H338" i="32"/>
  <c r="F327" i="32"/>
  <c r="G324" i="32" s="1"/>
  <c r="I338" i="32"/>
  <c r="J338" i="32"/>
  <c r="E338" i="32"/>
  <c r="F338" i="32"/>
  <c r="G338" i="32"/>
  <c r="E337" i="32"/>
  <c r="I327" i="32"/>
  <c r="I315" i="32"/>
  <c r="I316" i="32"/>
  <c r="H317" i="32"/>
  <c r="F321" i="32"/>
  <c r="H315" i="32"/>
  <c r="H318" i="32"/>
  <c r="G337" i="32"/>
  <c r="F296" i="32"/>
  <c r="G295" i="32" s="1"/>
  <c r="D307" i="32"/>
  <c r="E307" i="32"/>
  <c r="J307" i="32"/>
  <c r="K304" i="32"/>
  <c r="L302" i="32" s="1"/>
  <c r="I294" i="32"/>
  <c r="I296" i="32" s="1"/>
  <c r="I284" i="32"/>
  <c r="I285" i="32"/>
  <c r="I287" i="32"/>
  <c r="F290" i="32"/>
  <c r="D306" i="32"/>
  <c r="K306" i="32" s="1"/>
  <c r="H284" i="32"/>
  <c r="H290" i="32" s="1"/>
  <c r="I286" i="32"/>
  <c r="F307" i="32"/>
  <c r="G307" i="32"/>
  <c r="H307" i="32"/>
  <c r="G262" i="32"/>
  <c r="G263" i="32"/>
  <c r="I265" i="32"/>
  <c r="K273" i="32"/>
  <c r="L272" i="32" s="1"/>
  <c r="K275" i="32"/>
  <c r="F259" i="32"/>
  <c r="E276" i="32"/>
  <c r="I253" i="32"/>
  <c r="I255" i="32"/>
  <c r="F276" i="32"/>
  <c r="H253" i="32"/>
  <c r="G276" i="32"/>
  <c r="H276" i="32"/>
  <c r="H254" i="32"/>
  <c r="H256" i="32"/>
  <c r="I276" i="32"/>
  <c r="J276" i="32"/>
  <c r="I222" i="32"/>
  <c r="I245" i="32"/>
  <c r="K242" i="32"/>
  <c r="L241" i="32" s="1"/>
  <c r="I234" i="32"/>
  <c r="F234" i="32"/>
  <c r="G232" i="32" s="1"/>
  <c r="H223" i="32"/>
  <c r="I225" i="32"/>
  <c r="F228" i="32"/>
  <c r="I226" i="32"/>
  <c r="J223" i="32" s="1"/>
  <c r="K244" i="32"/>
  <c r="D245" i="32"/>
  <c r="H222" i="32"/>
  <c r="H224" i="32"/>
  <c r="E245" i="32"/>
  <c r="F245" i="32"/>
  <c r="G245" i="32"/>
  <c r="H245" i="32"/>
  <c r="K212" i="32"/>
  <c r="D214" i="32" s="1"/>
  <c r="J211" i="32"/>
  <c r="J213" i="32" s="1"/>
  <c r="I211" i="32"/>
  <c r="I213" i="32" s="1"/>
  <c r="H211" i="32"/>
  <c r="H213" i="32" s="1"/>
  <c r="G211" i="32"/>
  <c r="G213" i="32" s="1"/>
  <c r="F211" i="32"/>
  <c r="F213" i="32" s="1"/>
  <c r="E211" i="32"/>
  <c r="E213" i="32" s="1"/>
  <c r="D211" i="32"/>
  <c r="D213" i="32" s="1"/>
  <c r="K210" i="32"/>
  <c r="K209" i="32"/>
  <c r="K208" i="32"/>
  <c r="K207" i="32"/>
  <c r="E203" i="32"/>
  <c r="D203" i="32"/>
  <c r="F202" i="32"/>
  <c r="F201" i="32"/>
  <c r="I201" i="32" s="1"/>
  <c r="F200" i="32"/>
  <c r="I200" i="32" s="1"/>
  <c r="F196" i="32"/>
  <c r="H196" i="32" s="1"/>
  <c r="F195" i="32"/>
  <c r="H195" i="32" s="1"/>
  <c r="F194" i="32"/>
  <c r="I194" i="32" s="1"/>
  <c r="F193" i="32"/>
  <c r="H193" i="32" s="1"/>
  <c r="F192" i="32"/>
  <c r="I192" i="32" s="1"/>
  <c r="F191" i="32"/>
  <c r="H191" i="32" s="1"/>
  <c r="D172" i="32"/>
  <c r="D182" i="32"/>
  <c r="K181" i="32"/>
  <c r="J183" i="32" s="1"/>
  <c r="J180" i="32"/>
  <c r="J182" i="32" s="1"/>
  <c r="I180" i="32"/>
  <c r="I182" i="32" s="1"/>
  <c r="H180" i="32"/>
  <c r="H182" i="32" s="1"/>
  <c r="G180" i="32"/>
  <c r="G182" i="32" s="1"/>
  <c r="F180" i="32"/>
  <c r="F182" i="32" s="1"/>
  <c r="E180" i="32"/>
  <c r="E182" i="32" s="1"/>
  <c r="D180" i="32"/>
  <c r="K179" i="32"/>
  <c r="K178" i="32"/>
  <c r="K177" i="32"/>
  <c r="K176" i="32"/>
  <c r="E172" i="32"/>
  <c r="F171" i="32"/>
  <c r="F170" i="32"/>
  <c r="I170" i="32" s="1"/>
  <c r="F169" i="32"/>
  <c r="F165" i="32"/>
  <c r="H165" i="32" s="1"/>
  <c r="F164" i="32"/>
  <c r="H164" i="32" s="1"/>
  <c r="F163" i="32"/>
  <c r="I163" i="32" s="1"/>
  <c r="F162" i="32"/>
  <c r="I162" i="32" s="1"/>
  <c r="F161" i="32"/>
  <c r="I161" i="32" s="1"/>
  <c r="F160" i="32"/>
  <c r="D151" i="32"/>
  <c r="K150" i="32"/>
  <c r="J152" i="32" s="1"/>
  <c r="J149" i="32"/>
  <c r="J151" i="32" s="1"/>
  <c r="I149" i="32"/>
  <c r="I151" i="32" s="1"/>
  <c r="H149" i="32"/>
  <c r="H151" i="32" s="1"/>
  <c r="G149" i="32"/>
  <c r="G151" i="32" s="1"/>
  <c r="F149" i="32"/>
  <c r="F151" i="32" s="1"/>
  <c r="E149" i="32"/>
  <c r="D149" i="32"/>
  <c r="K148" i="32"/>
  <c r="K147" i="32"/>
  <c r="K146" i="32"/>
  <c r="K145" i="32"/>
  <c r="E141" i="32"/>
  <c r="D141" i="32"/>
  <c r="F140" i="32"/>
  <c r="F139" i="32"/>
  <c r="I139" i="32" s="1"/>
  <c r="F138" i="32"/>
  <c r="I138" i="32" s="1"/>
  <c r="F134" i="32"/>
  <c r="H134" i="32" s="1"/>
  <c r="F133" i="32"/>
  <c r="H133" i="32" s="1"/>
  <c r="F132" i="32"/>
  <c r="I132" i="32" s="1"/>
  <c r="F131" i="32"/>
  <c r="I131" i="32" s="1"/>
  <c r="F130" i="32"/>
  <c r="I130" i="32" s="1"/>
  <c r="F129" i="32"/>
  <c r="K119" i="32"/>
  <c r="D121" i="32" s="1"/>
  <c r="J118" i="32"/>
  <c r="J120" i="32" s="1"/>
  <c r="I118" i="32"/>
  <c r="I120" i="32" s="1"/>
  <c r="H118" i="32"/>
  <c r="H120" i="32" s="1"/>
  <c r="G118" i="32"/>
  <c r="G120" i="32" s="1"/>
  <c r="F118" i="32"/>
  <c r="F120" i="32" s="1"/>
  <c r="E118" i="32"/>
  <c r="E120" i="32" s="1"/>
  <c r="D118" i="32"/>
  <c r="D120" i="32" s="1"/>
  <c r="K117" i="32"/>
  <c r="K116" i="32"/>
  <c r="K115" i="32"/>
  <c r="K114" i="32"/>
  <c r="E110" i="32"/>
  <c r="D110" i="32"/>
  <c r="F109" i="32"/>
  <c r="F108" i="32"/>
  <c r="I108" i="32" s="1"/>
  <c r="F107" i="32"/>
  <c r="I107" i="32" s="1"/>
  <c r="F103" i="32"/>
  <c r="H103" i="32" s="1"/>
  <c r="F102" i="32"/>
  <c r="H102" i="32" s="1"/>
  <c r="F101" i="32"/>
  <c r="I101" i="32" s="1"/>
  <c r="F100" i="32"/>
  <c r="I100" i="32" s="1"/>
  <c r="F99" i="32"/>
  <c r="H99" i="32" s="1"/>
  <c r="F98" i="32"/>
  <c r="G87" i="32"/>
  <c r="D79" i="32"/>
  <c r="K400" i="32" l="1"/>
  <c r="L395" i="32"/>
  <c r="L401" i="32"/>
  <c r="G383" i="32"/>
  <c r="L394" i="32"/>
  <c r="L393" i="32"/>
  <c r="L397" i="32" s="1"/>
  <c r="G389" i="32"/>
  <c r="I381" i="32"/>
  <c r="J377" i="32" s="1"/>
  <c r="G358" i="32"/>
  <c r="K369" i="32"/>
  <c r="L363" i="32"/>
  <c r="L362" i="32"/>
  <c r="L365" i="32"/>
  <c r="I350" i="32"/>
  <c r="J346" i="32" s="1"/>
  <c r="H352" i="32"/>
  <c r="L334" i="32"/>
  <c r="L331" i="32"/>
  <c r="L332" i="32"/>
  <c r="L335" i="32" s="1"/>
  <c r="K338" i="32"/>
  <c r="G326" i="32"/>
  <c r="G325" i="32"/>
  <c r="I319" i="32"/>
  <c r="K337" i="32"/>
  <c r="H321" i="32"/>
  <c r="L303" i="32"/>
  <c r="K307" i="32"/>
  <c r="G293" i="32"/>
  <c r="G294" i="32"/>
  <c r="G296" i="32"/>
  <c r="I288" i="32"/>
  <c r="J284" i="32" s="1"/>
  <c r="L300" i="32"/>
  <c r="L301" i="32"/>
  <c r="G290" i="32"/>
  <c r="G265" i="32"/>
  <c r="L269" i="32"/>
  <c r="L270" i="32"/>
  <c r="L271" i="32"/>
  <c r="K276" i="32"/>
  <c r="I257" i="32"/>
  <c r="J255" i="32" s="1"/>
  <c r="H259" i="32"/>
  <c r="L239" i="32"/>
  <c r="L240" i="32"/>
  <c r="L238" i="32"/>
  <c r="G231" i="32"/>
  <c r="G233" i="32"/>
  <c r="H228" i="32"/>
  <c r="K245" i="32"/>
  <c r="J225" i="32"/>
  <c r="J222" i="32"/>
  <c r="J224" i="32"/>
  <c r="I214" i="32"/>
  <c r="E214" i="32"/>
  <c r="H214" i="32"/>
  <c r="F203" i="32"/>
  <c r="G201" i="32" s="1"/>
  <c r="I203" i="32"/>
  <c r="G202" i="32"/>
  <c r="F214" i="32"/>
  <c r="G214" i="32"/>
  <c r="K213" i="32"/>
  <c r="I193" i="32"/>
  <c r="F197" i="32"/>
  <c r="I191" i="32"/>
  <c r="I195" i="32" s="1"/>
  <c r="J193" i="32" s="1"/>
  <c r="G200" i="32"/>
  <c r="H192" i="32"/>
  <c r="H194" i="32"/>
  <c r="H197" i="32" s="1"/>
  <c r="K211" i="32"/>
  <c r="L207" i="32" s="1"/>
  <c r="J214" i="32"/>
  <c r="K180" i="32"/>
  <c r="L177" i="32" s="1"/>
  <c r="F172" i="32"/>
  <c r="G169" i="32" s="1"/>
  <c r="K182" i="32"/>
  <c r="I169" i="32"/>
  <c r="I172" i="32" s="1"/>
  <c r="F166" i="32"/>
  <c r="D183" i="32"/>
  <c r="H160" i="32"/>
  <c r="H162" i="32"/>
  <c r="E183" i="32"/>
  <c r="I160" i="32"/>
  <c r="F183" i="32"/>
  <c r="G183" i="32"/>
  <c r="H183" i="32"/>
  <c r="H161" i="32"/>
  <c r="H163" i="32"/>
  <c r="I183" i="32"/>
  <c r="D152" i="32"/>
  <c r="G152" i="32"/>
  <c r="F152" i="32"/>
  <c r="F141" i="32"/>
  <c r="G140" i="32" s="1"/>
  <c r="E152" i="32"/>
  <c r="K149" i="32"/>
  <c r="L148" i="32" s="1"/>
  <c r="E151" i="32"/>
  <c r="K151" i="32" s="1"/>
  <c r="I141" i="32"/>
  <c r="F135" i="32"/>
  <c r="H152" i="32"/>
  <c r="H129" i="32"/>
  <c r="H130" i="32"/>
  <c r="H132" i="32"/>
  <c r="I152" i="32"/>
  <c r="I129" i="32"/>
  <c r="H131" i="32"/>
  <c r="F121" i="32"/>
  <c r="E121" i="32"/>
  <c r="G121" i="32"/>
  <c r="K118" i="32"/>
  <c r="L115" i="32" s="1"/>
  <c r="F110" i="32"/>
  <c r="G108" i="32" s="1"/>
  <c r="I98" i="32"/>
  <c r="H101" i="32"/>
  <c r="H100" i="32"/>
  <c r="H98" i="32"/>
  <c r="H104" i="32" s="1"/>
  <c r="F104" i="32"/>
  <c r="I110" i="32"/>
  <c r="K120" i="32"/>
  <c r="H121" i="32"/>
  <c r="I121" i="32"/>
  <c r="I99" i="32"/>
  <c r="J121" i="32"/>
  <c r="K88" i="32"/>
  <c r="D90" i="32" s="1"/>
  <c r="J87" i="32"/>
  <c r="J89" i="32" s="1"/>
  <c r="I87" i="32"/>
  <c r="I89" i="32" s="1"/>
  <c r="H87" i="32"/>
  <c r="H89" i="32" s="1"/>
  <c r="G89" i="32"/>
  <c r="F87" i="32"/>
  <c r="F89" i="32" s="1"/>
  <c r="E87" i="32"/>
  <c r="D87" i="32"/>
  <c r="D89" i="32" s="1"/>
  <c r="K86" i="32"/>
  <c r="K85" i="32"/>
  <c r="K84" i="32"/>
  <c r="K83" i="32"/>
  <c r="E79" i="32"/>
  <c r="F79" i="32" s="1"/>
  <c r="F78" i="32"/>
  <c r="F77" i="32"/>
  <c r="I77" i="32" s="1"/>
  <c r="F76" i="32"/>
  <c r="F72" i="32"/>
  <c r="H72" i="32" s="1"/>
  <c r="F71" i="32"/>
  <c r="H71" i="32" s="1"/>
  <c r="F70" i="32"/>
  <c r="I70" i="32" s="1"/>
  <c r="F69" i="32"/>
  <c r="I69" i="32" s="1"/>
  <c r="F68" i="32"/>
  <c r="I68" i="32" s="1"/>
  <c r="F67" i="32"/>
  <c r="K57" i="32"/>
  <c r="D59" i="32" s="1"/>
  <c r="J56" i="32"/>
  <c r="J58" i="32" s="1"/>
  <c r="I56" i="32"/>
  <c r="I58" i="32" s="1"/>
  <c r="H56" i="32"/>
  <c r="H58" i="32" s="1"/>
  <c r="G56" i="32"/>
  <c r="G58" i="32" s="1"/>
  <c r="F56" i="32"/>
  <c r="F58" i="32" s="1"/>
  <c r="E56" i="32"/>
  <c r="E58" i="32" s="1"/>
  <c r="D56" i="32"/>
  <c r="D58" i="32" s="1"/>
  <c r="K55" i="32"/>
  <c r="K54" i="32"/>
  <c r="K53" i="32"/>
  <c r="K52" i="32"/>
  <c r="E48" i="32"/>
  <c r="D48" i="32"/>
  <c r="F47" i="32"/>
  <c r="F46" i="32"/>
  <c r="I46" i="32" s="1"/>
  <c r="F45" i="32"/>
  <c r="I45" i="32" s="1"/>
  <c r="F41" i="32"/>
  <c r="H41" i="32" s="1"/>
  <c r="F40" i="32"/>
  <c r="F39" i="32"/>
  <c r="H39" i="32" s="1"/>
  <c r="F38" i="32"/>
  <c r="I38" i="32" s="1"/>
  <c r="F37" i="32"/>
  <c r="H37" i="32" s="1"/>
  <c r="F36" i="32"/>
  <c r="H36" i="32" s="1"/>
  <c r="I28" i="32"/>
  <c r="K26" i="32"/>
  <c r="J28" i="32" s="1"/>
  <c r="J25" i="32"/>
  <c r="J27" i="32" s="1"/>
  <c r="I25" i="32"/>
  <c r="I27" i="32" s="1"/>
  <c r="H25" i="32"/>
  <c r="H27" i="32" s="1"/>
  <c r="G25" i="32"/>
  <c r="G27" i="32" s="1"/>
  <c r="F25" i="32"/>
  <c r="E25" i="32"/>
  <c r="E27" i="32" s="1"/>
  <c r="D25" i="32"/>
  <c r="D27" i="32" s="1"/>
  <c r="K24" i="32"/>
  <c r="K23" i="32"/>
  <c r="K22" i="32"/>
  <c r="K21" i="32"/>
  <c r="E17" i="32"/>
  <c r="D17" i="32"/>
  <c r="F16" i="32"/>
  <c r="F15" i="32"/>
  <c r="I15" i="32" s="1"/>
  <c r="F14" i="32"/>
  <c r="I14" i="32" s="1"/>
  <c r="I17" i="32" s="1"/>
  <c r="F10" i="32"/>
  <c r="H10" i="32" s="1"/>
  <c r="F9" i="32"/>
  <c r="H9" i="32" s="1"/>
  <c r="F8" i="32"/>
  <c r="H8" i="32" s="1"/>
  <c r="F7" i="32"/>
  <c r="I7" i="32" s="1"/>
  <c r="F6" i="32"/>
  <c r="I6" i="32" s="1"/>
  <c r="F5" i="32"/>
  <c r="H5" i="32" s="1"/>
  <c r="F1004" i="32"/>
  <c r="H1004" i="32" s="1"/>
  <c r="F1003" i="32"/>
  <c r="H1003" i="32" s="1"/>
  <c r="F1002" i="32"/>
  <c r="H1002" i="32" s="1"/>
  <c r="F1001" i="32"/>
  <c r="F1000" i="32"/>
  <c r="H1000" i="32" s="1"/>
  <c r="F999" i="32"/>
  <c r="J491" i="32"/>
  <c r="J1020" i="32" s="1"/>
  <c r="I491" i="32"/>
  <c r="H491" i="32"/>
  <c r="H1020" i="32" s="1"/>
  <c r="G491" i="32"/>
  <c r="G1020" i="32" s="1"/>
  <c r="F491" i="32"/>
  <c r="F1020" i="32" s="1"/>
  <c r="E491" i="32"/>
  <c r="E1020" i="32" s="1"/>
  <c r="D491" i="32"/>
  <c r="D1020" i="32" s="1"/>
  <c r="J489" i="32"/>
  <c r="J1018" i="32" s="1"/>
  <c r="I489" i="32"/>
  <c r="I1018" i="32" s="1"/>
  <c r="H489" i="32"/>
  <c r="H1018" i="32" s="1"/>
  <c r="G489" i="32"/>
  <c r="G1018" i="32" s="1"/>
  <c r="F489" i="32"/>
  <c r="F1018" i="32" s="1"/>
  <c r="E489" i="32"/>
  <c r="E1018" i="32" s="1"/>
  <c r="D489" i="32"/>
  <c r="D1018" i="32" s="1"/>
  <c r="J488" i="32"/>
  <c r="J1017" i="32" s="1"/>
  <c r="I488" i="32"/>
  <c r="I1017" i="32" s="1"/>
  <c r="H488" i="32"/>
  <c r="H1017" i="32" s="1"/>
  <c r="G488" i="32"/>
  <c r="G1017" i="32" s="1"/>
  <c r="F488" i="32"/>
  <c r="F1017" i="32" s="1"/>
  <c r="E488" i="32"/>
  <c r="E1017" i="32" s="1"/>
  <c r="D488" i="32"/>
  <c r="D1017" i="32" s="1"/>
  <c r="J487" i="32"/>
  <c r="J1016" i="32" s="1"/>
  <c r="I487" i="32"/>
  <c r="I1016" i="32" s="1"/>
  <c r="H487" i="32"/>
  <c r="H1016" i="32" s="1"/>
  <c r="G487" i="32"/>
  <c r="G1016" i="32" s="1"/>
  <c r="F487" i="32"/>
  <c r="F1016" i="32" s="1"/>
  <c r="E487" i="32"/>
  <c r="E1016" i="32" s="1"/>
  <c r="D487" i="32"/>
  <c r="D1016" i="32" s="1"/>
  <c r="J486" i="32"/>
  <c r="J1015" i="32" s="1"/>
  <c r="I486" i="32"/>
  <c r="I1015" i="32" s="1"/>
  <c r="H486" i="32"/>
  <c r="H1015" i="32" s="1"/>
  <c r="G486" i="32"/>
  <c r="G1015" i="32" s="1"/>
  <c r="F486" i="32"/>
  <c r="F1015" i="32" s="1"/>
  <c r="E486" i="32"/>
  <c r="E1015" i="32" s="1"/>
  <c r="D486" i="32"/>
  <c r="E481" i="32"/>
  <c r="E1010" i="32" s="1"/>
  <c r="D481" i="32"/>
  <c r="D1010" i="32" s="1"/>
  <c r="E480" i="32"/>
  <c r="E1009" i="32" s="1"/>
  <c r="D480" i="32"/>
  <c r="D1009" i="32" s="1"/>
  <c r="E479" i="32"/>
  <c r="E1008" i="32" s="1"/>
  <c r="D479" i="32"/>
  <c r="D1008" i="32" s="1"/>
  <c r="F475" i="32"/>
  <c r="H475" i="32" s="1"/>
  <c r="F474" i="32"/>
  <c r="H474" i="32" s="1"/>
  <c r="F473" i="32"/>
  <c r="F472" i="32"/>
  <c r="H472" i="32" s="1"/>
  <c r="F471" i="32"/>
  <c r="F470" i="32"/>
  <c r="J490" i="32"/>
  <c r="J1019" i="32" s="1"/>
  <c r="D490" i="32"/>
  <c r="I1002" i="32" l="1"/>
  <c r="I470" i="32"/>
  <c r="F476" i="32"/>
  <c r="J378" i="32"/>
  <c r="J380" i="32"/>
  <c r="J379" i="32"/>
  <c r="J381" i="32" s="1"/>
  <c r="L366" i="32"/>
  <c r="G352" i="32"/>
  <c r="L370" i="32"/>
  <c r="J347" i="32"/>
  <c r="J348" i="32"/>
  <c r="J349" i="32"/>
  <c r="G327" i="32"/>
  <c r="J316" i="32"/>
  <c r="J317" i="32"/>
  <c r="J318" i="32"/>
  <c r="J315" i="32"/>
  <c r="L339" i="32"/>
  <c r="G321" i="32"/>
  <c r="L304" i="32"/>
  <c r="J286" i="32"/>
  <c r="J285" i="32"/>
  <c r="J287" i="32"/>
  <c r="L273" i="32"/>
  <c r="L277" i="32"/>
  <c r="G259" i="32"/>
  <c r="J254" i="32"/>
  <c r="J256" i="32"/>
  <c r="J253" i="32"/>
  <c r="G234" i="32"/>
  <c r="L242" i="32"/>
  <c r="J226" i="32"/>
  <c r="L246" i="32"/>
  <c r="G228" i="32"/>
  <c r="K214" i="32"/>
  <c r="J191" i="32"/>
  <c r="J192" i="32"/>
  <c r="L208" i="32"/>
  <c r="L209" i="32"/>
  <c r="L215" i="32"/>
  <c r="G197" i="32"/>
  <c r="J194" i="32"/>
  <c r="L210" i="32"/>
  <c r="G203" i="32"/>
  <c r="L179" i="32"/>
  <c r="L178" i="32"/>
  <c r="L176" i="32"/>
  <c r="G170" i="32"/>
  <c r="G171" i="32"/>
  <c r="G172" i="32"/>
  <c r="H166" i="32"/>
  <c r="K183" i="32"/>
  <c r="I164" i="32"/>
  <c r="J160" i="32" s="1"/>
  <c r="K152" i="32"/>
  <c r="G138" i="32"/>
  <c r="G139" i="32"/>
  <c r="L146" i="32"/>
  <c r="L147" i="32"/>
  <c r="L145" i="32"/>
  <c r="I133" i="32"/>
  <c r="J129" i="32" s="1"/>
  <c r="H135" i="32"/>
  <c r="L116" i="32"/>
  <c r="L117" i="32"/>
  <c r="L114" i="32"/>
  <c r="I102" i="32"/>
  <c r="J100" i="32" s="1"/>
  <c r="G104" i="32"/>
  <c r="L122" i="32"/>
  <c r="K121" i="32"/>
  <c r="G109" i="32"/>
  <c r="G107" i="32"/>
  <c r="G90" i="32"/>
  <c r="H90" i="32"/>
  <c r="K87" i="32"/>
  <c r="L86" i="32" s="1"/>
  <c r="G76" i="32"/>
  <c r="I76" i="32"/>
  <c r="I79" i="32" s="1"/>
  <c r="G78" i="32"/>
  <c r="H69" i="32"/>
  <c r="F73" i="32"/>
  <c r="H67" i="32"/>
  <c r="E89" i="32"/>
  <c r="K89" i="32" s="1"/>
  <c r="E90" i="32"/>
  <c r="I67" i="32"/>
  <c r="F90" i="32"/>
  <c r="H68" i="32"/>
  <c r="H70" i="32"/>
  <c r="G77" i="32"/>
  <c r="I90" i="32"/>
  <c r="J90" i="32"/>
  <c r="I48" i="32"/>
  <c r="I36" i="32"/>
  <c r="F48" i="32"/>
  <c r="G47" i="32" s="1"/>
  <c r="I39" i="32"/>
  <c r="H40" i="32"/>
  <c r="I37" i="32"/>
  <c r="F42" i="32"/>
  <c r="H38" i="32"/>
  <c r="H42" i="32" s="1"/>
  <c r="K58" i="32"/>
  <c r="E59" i="32"/>
  <c r="F59" i="32"/>
  <c r="G59" i="32"/>
  <c r="H59" i="32"/>
  <c r="K56" i="32"/>
  <c r="L55" i="32" s="1"/>
  <c r="I59" i="32"/>
  <c r="J59" i="32"/>
  <c r="E28" i="32"/>
  <c r="F28" i="32"/>
  <c r="H6" i="32"/>
  <c r="H11" i="32" s="1"/>
  <c r="H490" i="32"/>
  <c r="H1019" i="32" s="1"/>
  <c r="H1021" i="32" s="1"/>
  <c r="D28" i="32"/>
  <c r="F17" i="32"/>
  <c r="G14" i="32" s="1"/>
  <c r="K25" i="32"/>
  <c r="L24" i="32" s="1"/>
  <c r="H7" i="32"/>
  <c r="I8" i="32"/>
  <c r="F11" i="32"/>
  <c r="G16" i="32"/>
  <c r="G15" i="32"/>
  <c r="I5" i="32"/>
  <c r="F27" i="32"/>
  <c r="K27" i="32" s="1"/>
  <c r="G28" i="32"/>
  <c r="H28" i="32"/>
  <c r="F1009" i="32"/>
  <c r="I1009" i="32" s="1"/>
  <c r="K491" i="32"/>
  <c r="I493" i="32" s="1"/>
  <c r="F480" i="32"/>
  <c r="I480" i="32" s="1"/>
  <c r="E490" i="32"/>
  <c r="E1019" i="32" s="1"/>
  <c r="E1021" i="32" s="1"/>
  <c r="F490" i="32"/>
  <c r="F1019" i="32" s="1"/>
  <c r="F1021" i="32" s="1"/>
  <c r="D1019" i="32"/>
  <c r="D1021" i="32" s="1"/>
  <c r="I473" i="32"/>
  <c r="H473" i="32"/>
  <c r="G490" i="32"/>
  <c r="I490" i="32"/>
  <c r="I1019" i="32" s="1"/>
  <c r="I471" i="32"/>
  <c r="H471" i="32"/>
  <c r="I1001" i="32"/>
  <c r="H1001" i="32"/>
  <c r="E1011" i="32"/>
  <c r="E482" i="32"/>
  <c r="I472" i="32"/>
  <c r="K487" i="32"/>
  <c r="K1018" i="32"/>
  <c r="D1015" i="32"/>
  <c r="K1015" i="32" s="1"/>
  <c r="K486" i="32"/>
  <c r="K1017" i="32"/>
  <c r="H470" i="32"/>
  <c r="F479" i="32"/>
  <c r="F1010" i="32"/>
  <c r="I1020" i="32"/>
  <c r="F481" i="32"/>
  <c r="K1016" i="32"/>
  <c r="K488" i="32"/>
  <c r="K489" i="32"/>
  <c r="D482" i="32"/>
  <c r="J1021" i="32"/>
  <c r="J492" i="32"/>
  <c r="I999" i="32"/>
  <c r="H999" i="32"/>
  <c r="F1005" i="32"/>
  <c r="F1008" i="32"/>
  <c r="D1011" i="32"/>
  <c r="D492" i="32"/>
  <c r="I1000" i="32"/>
  <c r="H1005" i="32" l="1"/>
  <c r="J350" i="32"/>
  <c r="J319" i="32"/>
  <c r="J288" i="32"/>
  <c r="J257" i="32"/>
  <c r="L211" i="32"/>
  <c r="J195" i="32"/>
  <c r="L180" i="32"/>
  <c r="L184" i="32"/>
  <c r="G166" i="32"/>
  <c r="J162" i="32"/>
  <c r="J161" i="32"/>
  <c r="J163" i="32"/>
  <c r="L149" i="32"/>
  <c r="G141" i="32"/>
  <c r="L153" i="32"/>
  <c r="G135" i="32"/>
  <c r="J131" i="32"/>
  <c r="J132" i="32"/>
  <c r="J130" i="32"/>
  <c r="L118" i="32"/>
  <c r="G110" i="32"/>
  <c r="J101" i="32"/>
  <c r="J98" i="32"/>
  <c r="J99" i="32"/>
  <c r="K90" i="32"/>
  <c r="L85" i="32"/>
  <c r="L84" i="32"/>
  <c r="L83" i="32"/>
  <c r="G79" i="32"/>
  <c r="H73" i="32"/>
  <c r="L91" i="32" s="1"/>
  <c r="I71" i="32"/>
  <c r="J67" i="32" s="1"/>
  <c r="I40" i="32"/>
  <c r="J38" i="32" s="1"/>
  <c r="K59" i="32"/>
  <c r="G46" i="32"/>
  <c r="G45" i="32"/>
  <c r="G42" i="32"/>
  <c r="L60" i="32"/>
  <c r="L52" i="32"/>
  <c r="L54" i="32"/>
  <c r="L53" i="32"/>
  <c r="L29" i="32"/>
  <c r="G11" i="32"/>
  <c r="H492" i="32"/>
  <c r="L21" i="32"/>
  <c r="J493" i="32"/>
  <c r="F492" i="32"/>
  <c r="E492" i="32"/>
  <c r="E493" i="32"/>
  <c r="D493" i="32"/>
  <c r="H493" i="32"/>
  <c r="F493" i="32"/>
  <c r="K28" i="32"/>
  <c r="G493" i="32"/>
  <c r="L23" i="32"/>
  <c r="L22" i="32"/>
  <c r="G17" i="32"/>
  <c r="I9" i="32"/>
  <c r="J5" i="32" s="1"/>
  <c r="F1011" i="32"/>
  <c r="G1009" i="32" s="1"/>
  <c r="K490" i="32"/>
  <c r="L486" i="32" s="1"/>
  <c r="I1021" i="32"/>
  <c r="H476" i="32"/>
  <c r="I1003" i="32"/>
  <c r="J1002" i="32" s="1"/>
  <c r="K1020" i="32"/>
  <c r="I1022" i="32" s="1"/>
  <c r="I1008" i="32"/>
  <c r="I1011" i="32" s="1"/>
  <c r="J1001" i="32"/>
  <c r="I479" i="32"/>
  <c r="I482" i="32" s="1"/>
  <c r="G1005" i="32"/>
  <c r="D1024" i="32" s="1"/>
  <c r="I492" i="32"/>
  <c r="F482" i="32"/>
  <c r="G480" i="32" s="1"/>
  <c r="I474" i="32"/>
  <c r="J470" i="32" s="1"/>
  <c r="G1019" i="32"/>
  <c r="K1019" i="32" s="1"/>
  <c r="G492" i="32"/>
  <c r="K1024" i="32" l="1"/>
  <c r="D1028" i="32" s="1"/>
  <c r="J999" i="32"/>
  <c r="J1000" i="32"/>
  <c r="J164" i="32"/>
  <c r="J133" i="32"/>
  <c r="J102" i="32"/>
  <c r="L87" i="32"/>
  <c r="G73" i="32"/>
  <c r="J69" i="32"/>
  <c r="J68" i="32"/>
  <c r="J70" i="32"/>
  <c r="G48" i="32"/>
  <c r="J37" i="32"/>
  <c r="J36" i="32"/>
  <c r="J39" i="32"/>
  <c r="L56" i="32"/>
  <c r="L25" i="32"/>
  <c r="L1023" i="32"/>
  <c r="K493" i="32"/>
  <c r="G479" i="32"/>
  <c r="L487" i="32"/>
  <c r="L488" i="32"/>
  <c r="L489" i="32"/>
  <c r="K492" i="32"/>
  <c r="G1008" i="32"/>
  <c r="J8" i="32"/>
  <c r="J7" i="32"/>
  <c r="J6" i="32"/>
  <c r="G1010" i="32"/>
  <c r="L494" i="32"/>
  <c r="G476" i="32"/>
  <c r="I1024" i="32"/>
  <c r="H1024" i="32"/>
  <c r="J1024" i="32"/>
  <c r="J1025" i="32" s="1"/>
  <c r="J1026" i="32" s="1"/>
  <c r="J472" i="32"/>
  <c r="J471" i="32"/>
  <c r="G1022" i="32"/>
  <c r="E1022" i="32"/>
  <c r="F1022" i="32"/>
  <c r="D1022" i="32"/>
  <c r="J1022" i="32"/>
  <c r="H1022" i="32"/>
  <c r="L1017" i="32"/>
  <c r="J473" i="32"/>
  <c r="L1018" i="32"/>
  <c r="G481" i="32"/>
  <c r="L1015" i="32"/>
  <c r="D1025" i="32"/>
  <c r="D1026" i="32" s="1"/>
  <c r="D1027" i="32" s="1"/>
  <c r="G1024" i="32"/>
  <c r="G1021" i="32"/>
  <c r="K1021" i="32" s="1"/>
  <c r="E1024" i="32"/>
  <c r="F1024" i="32"/>
  <c r="L1016" i="32"/>
  <c r="J1003" i="32" l="1"/>
  <c r="J474" i="32"/>
  <c r="J71" i="32"/>
  <c r="J40" i="32"/>
  <c r="J9" i="32"/>
  <c r="L490" i="32"/>
  <c r="G482" i="32"/>
  <c r="G1011" i="32"/>
  <c r="G1025" i="32"/>
  <c r="G1026" i="32" s="1"/>
  <c r="G1027" i="32" s="1"/>
  <c r="G1028" i="32"/>
  <c r="H1028" i="32"/>
  <c r="H1025" i="32"/>
  <c r="H1026" i="32" s="1"/>
  <c r="H1027" i="32" s="1"/>
  <c r="F1025" i="32"/>
  <c r="F1026" i="32" s="1"/>
  <c r="F1027" i="32" s="1"/>
  <c r="F1028" i="32"/>
  <c r="E1025" i="32"/>
  <c r="E1026" i="32" s="1"/>
  <c r="E1027" i="32" s="1"/>
  <c r="E1028" i="32"/>
  <c r="L1019" i="32"/>
  <c r="K1022" i="32"/>
  <c r="J1028" i="32"/>
  <c r="I1028" i="32"/>
  <c r="I1025" i="32"/>
  <c r="I1026" i="32" s="1"/>
  <c r="I1027" i="32" s="1"/>
  <c r="K1027" i="32" l="1"/>
  <c r="F988" i="30" l="1"/>
  <c r="F990" i="30" s="1"/>
  <c r="D1021" i="30"/>
  <c r="K989" i="30"/>
  <c r="D991" i="30" s="1"/>
  <c r="J988" i="30"/>
  <c r="J990" i="30" s="1"/>
  <c r="I988" i="30"/>
  <c r="I990" i="30" s="1"/>
  <c r="H988" i="30"/>
  <c r="H990" i="30" s="1"/>
  <c r="G988" i="30"/>
  <c r="G990" i="30" s="1"/>
  <c r="E988" i="30"/>
  <c r="E990" i="30" s="1"/>
  <c r="D988" i="30"/>
  <c r="D990" i="30" s="1"/>
  <c r="K987" i="30"/>
  <c r="K986" i="30"/>
  <c r="K985" i="30"/>
  <c r="K984" i="30"/>
  <c r="E980" i="30"/>
  <c r="D980" i="30"/>
  <c r="F979" i="30"/>
  <c r="F978" i="30"/>
  <c r="I978" i="30" s="1"/>
  <c r="F977" i="30"/>
  <c r="F973" i="30"/>
  <c r="H973" i="30" s="1"/>
  <c r="F972" i="30"/>
  <c r="H972" i="30" s="1"/>
  <c r="F971" i="30"/>
  <c r="I971" i="30" s="1"/>
  <c r="F970" i="30"/>
  <c r="I970" i="30" s="1"/>
  <c r="F969" i="30"/>
  <c r="F968" i="30"/>
  <c r="D957" i="30"/>
  <c r="F980" i="30" l="1"/>
  <c r="G977" i="30" s="1"/>
  <c r="I968" i="30"/>
  <c r="E991" i="30"/>
  <c r="F991" i="30"/>
  <c r="G991" i="30"/>
  <c r="H991" i="30"/>
  <c r="I991" i="30"/>
  <c r="K990" i="30"/>
  <c r="J991" i="30"/>
  <c r="H970" i="30"/>
  <c r="H968" i="30"/>
  <c r="F974" i="30"/>
  <c r="I977" i="30"/>
  <c r="I980" i="30" s="1"/>
  <c r="H969" i="30"/>
  <c r="H971" i="30"/>
  <c r="K988" i="30"/>
  <c r="L985" i="30" s="1"/>
  <c r="I969" i="30"/>
  <c r="G979" i="30" l="1"/>
  <c r="G978" i="30"/>
  <c r="G980" i="30"/>
  <c r="H974" i="30"/>
  <c r="L992" i="30" s="1"/>
  <c r="K991" i="30"/>
  <c r="L987" i="30"/>
  <c r="L984" i="30"/>
  <c r="L986" i="30"/>
  <c r="I972" i="30"/>
  <c r="G974" i="30" l="1"/>
  <c r="J971" i="30"/>
  <c r="J970" i="30"/>
  <c r="J968" i="30"/>
  <c r="J969" i="30"/>
  <c r="L988" i="30"/>
  <c r="J972" i="30" l="1"/>
  <c r="K958" i="30" l="1"/>
  <c r="J957" i="30"/>
  <c r="J959" i="30" s="1"/>
  <c r="I957" i="30"/>
  <c r="I959" i="30" s="1"/>
  <c r="H957" i="30"/>
  <c r="H959" i="30" s="1"/>
  <c r="G957" i="30"/>
  <c r="F957" i="30"/>
  <c r="F959" i="30" s="1"/>
  <c r="E957" i="30"/>
  <c r="E959" i="30" s="1"/>
  <c r="D959" i="30"/>
  <c r="K956" i="30"/>
  <c r="K955" i="30"/>
  <c r="K954" i="30"/>
  <c r="K953" i="30"/>
  <c r="E949" i="30"/>
  <c r="D949" i="30"/>
  <c r="F948" i="30"/>
  <c r="F947" i="30"/>
  <c r="I947" i="30" s="1"/>
  <c r="F946" i="30"/>
  <c r="F942" i="30"/>
  <c r="H942" i="30" s="1"/>
  <c r="F941" i="30"/>
  <c r="H941" i="30" s="1"/>
  <c r="F940" i="30"/>
  <c r="I940" i="30" s="1"/>
  <c r="F939" i="30"/>
  <c r="I939" i="30" s="1"/>
  <c r="F938" i="30"/>
  <c r="I938" i="30" s="1"/>
  <c r="F937" i="30"/>
  <c r="H937" i="30" s="1"/>
  <c r="J928" i="30"/>
  <c r="K927" i="30"/>
  <c r="D929" i="30" s="1"/>
  <c r="J926" i="30"/>
  <c r="I926" i="30"/>
  <c r="I928" i="30" s="1"/>
  <c r="H926" i="30"/>
  <c r="H928" i="30" s="1"/>
  <c r="G926" i="30"/>
  <c r="G928" i="30" s="1"/>
  <c r="F926" i="30"/>
  <c r="F928" i="30" s="1"/>
  <c r="E926" i="30"/>
  <c r="E928" i="30" s="1"/>
  <c r="D926" i="30"/>
  <c r="D928" i="30" s="1"/>
  <c r="K925" i="30"/>
  <c r="K924" i="30"/>
  <c r="K923" i="30"/>
  <c r="K922" i="30"/>
  <c r="E918" i="30"/>
  <c r="D918" i="30"/>
  <c r="F917" i="30"/>
  <c r="F916" i="30"/>
  <c r="F915" i="30"/>
  <c r="I915" i="30" s="1"/>
  <c r="F911" i="30"/>
  <c r="H911" i="30" s="1"/>
  <c r="F910" i="30"/>
  <c r="H910" i="30" s="1"/>
  <c r="F909" i="30"/>
  <c r="H909" i="30" s="1"/>
  <c r="F908" i="30"/>
  <c r="I908" i="30" s="1"/>
  <c r="F907" i="30"/>
  <c r="H907" i="30" s="1"/>
  <c r="F906" i="30"/>
  <c r="L899" i="30"/>
  <c r="J897" i="30"/>
  <c r="K896" i="30"/>
  <c r="D898" i="30" s="1"/>
  <c r="J895" i="30"/>
  <c r="I895" i="30"/>
  <c r="I897" i="30" s="1"/>
  <c r="H895" i="30"/>
  <c r="H897" i="30" s="1"/>
  <c r="G895" i="30"/>
  <c r="G897" i="30" s="1"/>
  <c r="F895" i="30"/>
  <c r="F897" i="30" s="1"/>
  <c r="E895" i="30"/>
  <c r="E897" i="30" s="1"/>
  <c r="D895" i="30"/>
  <c r="D897" i="30" s="1"/>
  <c r="K894" i="30"/>
  <c r="K893" i="30"/>
  <c r="K892" i="30"/>
  <c r="K891" i="30"/>
  <c r="E887" i="30"/>
  <c r="D887" i="30"/>
  <c r="F886" i="30"/>
  <c r="F885" i="30"/>
  <c r="F884" i="30"/>
  <c r="I884" i="30" s="1"/>
  <c r="F880" i="30"/>
  <c r="H880" i="30" s="1"/>
  <c r="F879" i="30"/>
  <c r="H879" i="30" s="1"/>
  <c r="I878" i="30"/>
  <c r="F878" i="30"/>
  <c r="H878" i="30" s="1"/>
  <c r="F877" i="30"/>
  <c r="I877" i="30" s="1"/>
  <c r="F876" i="30"/>
  <c r="F875" i="30"/>
  <c r="D856" i="30"/>
  <c r="I866" i="30"/>
  <c r="K865" i="30"/>
  <c r="J867" i="30" s="1"/>
  <c r="J864" i="30"/>
  <c r="J866" i="30" s="1"/>
  <c r="I864" i="30"/>
  <c r="H864" i="30"/>
  <c r="H866" i="30" s="1"/>
  <c r="G864" i="30"/>
  <c r="G866" i="30" s="1"/>
  <c r="F864" i="30"/>
  <c r="E864" i="30"/>
  <c r="E866" i="30" s="1"/>
  <c r="D864" i="30"/>
  <c r="D866" i="30" s="1"/>
  <c r="K863" i="30"/>
  <c r="K862" i="30"/>
  <c r="K861" i="30"/>
  <c r="K860" i="30"/>
  <c r="E856" i="30"/>
  <c r="F855" i="30"/>
  <c r="F854" i="30"/>
  <c r="F853" i="30"/>
  <c r="I853" i="30" s="1"/>
  <c r="F849" i="30"/>
  <c r="H849" i="30" s="1"/>
  <c r="F848" i="30"/>
  <c r="H848" i="30" s="1"/>
  <c r="F847" i="30"/>
  <c r="H847" i="30" s="1"/>
  <c r="F846" i="30"/>
  <c r="H846" i="30" s="1"/>
  <c r="F845" i="30"/>
  <c r="I845" i="30" s="1"/>
  <c r="F844" i="30"/>
  <c r="K834" i="30"/>
  <c r="J836" i="30" s="1"/>
  <c r="J833" i="30"/>
  <c r="J835" i="30" s="1"/>
  <c r="I833" i="30"/>
  <c r="I835" i="30" s="1"/>
  <c r="H833" i="30"/>
  <c r="H835" i="30" s="1"/>
  <c r="G833" i="30"/>
  <c r="G835" i="30" s="1"/>
  <c r="F833" i="30"/>
  <c r="F835" i="30" s="1"/>
  <c r="E833" i="30"/>
  <c r="E835" i="30" s="1"/>
  <c r="D833" i="30"/>
  <c r="K832" i="30"/>
  <c r="K831" i="30"/>
  <c r="K830" i="30"/>
  <c r="K829" i="30"/>
  <c r="E825" i="30"/>
  <c r="D825" i="30"/>
  <c r="F824" i="30"/>
  <c r="F823" i="30"/>
  <c r="I823" i="30" s="1"/>
  <c r="F822" i="30"/>
  <c r="F818" i="30"/>
  <c r="H818" i="30" s="1"/>
  <c r="F817" i="30"/>
  <c r="H817" i="30" s="1"/>
  <c r="F816" i="30"/>
  <c r="I816" i="30" s="1"/>
  <c r="F815" i="30"/>
  <c r="I815" i="30" s="1"/>
  <c r="F814" i="30"/>
  <c r="I814" i="30" s="1"/>
  <c r="F813" i="30"/>
  <c r="E804" i="30"/>
  <c r="K803" i="30"/>
  <c r="D805" i="30" s="1"/>
  <c r="J802" i="30"/>
  <c r="J804" i="30" s="1"/>
  <c r="I802" i="30"/>
  <c r="I804" i="30" s="1"/>
  <c r="H802" i="30"/>
  <c r="H804" i="30" s="1"/>
  <c r="G802" i="30"/>
  <c r="G804" i="30" s="1"/>
  <c r="F802" i="30"/>
  <c r="F804" i="30" s="1"/>
  <c r="E802" i="30"/>
  <c r="D802" i="30"/>
  <c r="D804" i="30" s="1"/>
  <c r="K801" i="30"/>
  <c r="K800" i="30"/>
  <c r="K799" i="30"/>
  <c r="K798" i="30"/>
  <c r="E794" i="30"/>
  <c r="D794" i="30"/>
  <c r="F793" i="30"/>
  <c r="F792" i="30"/>
  <c r="I792" i="30" s="1"/>
  <c r="I791" i="30"/>
  <c r="F791" i="30"/>
  <c r="F787" i="30"/>
  <c r="H787" i="30" s="1"/>
  <c r="F786" i="30"/>
  <c r="H786" i="30" s="1"/>
  <c r="F785" i="30"/>
  <c r="I785" i="30" s="1"/>
  <c r="F784" i="30"/>
  <c r="H784" i="30" s="1"/>
  <c r="F783" i="30"/>
  <c r="I783" i="30" s="1"/>
  <c r="F782" i="30"/>
  <c r="I771" i="30"/>
  <c r="I773" i="30" s="1"/>
  <c r="D763" i="30"/>
  <c r="K772" i="30"/>
  <c r="D774" i="30" s="1"/>
  <c r="J771" i="30"/>
  <c r="J773" i="30" s="1"/>
  <c r="H771" i="30"/>
  <c r="H773" i="30" s="1"/>
  <c r="G771" i="30"/>
  <c r="G773" i="30" s="1"/>
  <c r="F771" i="30"/>
  <c r="F773" i="30" s="1"/>
  <c r="E771" i="30"/>
  <c r="E773" i="30" s="1"/>
  <c r="D771" i="30"/>
  <c r="D773" i="30" s="1"/>
  <c r="K770" i="30"/>
  <c r="K769" i="30"/>
  <c r="K768" i="30"/>
  <c r="K767" i="30"/>
  <c r="E763" i="30"/>
  <c r="F762" i="30"/>
  <c r="F761" i="30"/>
  <c r="I761" i="30" s="1"/>
  <c r="F760" i="30"/>
  <c r="I760" i="30" s="1"/>
  <c r="F756" i="30"/>
  <c r="H756" i="30" s="1"/>
  <c r="F755" i="30"/>
  <c r="H755" i="30" s="1"/>
  <c r="F754" i="30"/>
  <c r="I754" i="30" s="1"/>
  <c r="F753" i="30"/>
  <c r="I753" i="30" s="1"/>
  <c r="F752" i="30"/>
  <c r="I752" i="30" s="1"/>
  <c r="F751" i="30"/>
  <c r="H751" i="30" s="1"/>
  <c r="D740" i="30"/>
  <c r="K741" i="30"/>
  <c r="J743" i="30" s="1"/>
  <c r="J740" i="30"/>
  <c r="J742" i="30" s="1"/>
  <c r="I740" i="30"/>
  <c r="I742" i="30" s="1"/>
  <c r="H740" i="30"/>
  <c r="H742" i="30" s="1"/>
  <c r="G740" i="30"/>
  <c r="G742" i="30" s="1"/>
  <c r="F740" i="30"/>
  <c r="F742" i="30" s="1"/>
  <c r="E740" i="30"/>
  <c r="E742" i="30" s="1"/>
  <c r="K739" i="30"/>
  <c r="K738" i="30"/>
  <c r="K737" i="30"/>
  <c r="K736" i="30"/>
  <c r="E732" i="30"/>
  <c r="D732" i="30"/>
  <c r="F731" i="30"/>
  <c r="F730" i="30"/>
  <c r="I730" i="30" s="1"/>
  <c r="F729" i="30"/>
  <c r="I729" i="30" s="1"/>
  <c r="I732" i="30" s="1"/>
  <c r="F725" i="30"/>
  <c r="H725" i="30" s="1"/>
  <c r="F724" i="30"/>
  <c r="H724" i="30" s="1"/>
  <c r="F723" i="30"/>
  <c r="I723" i="30" s="1"/>
  <c r="F722" i="30"/>
  <c r="I722" i="30" s="1"/>
  <c r="F721" i="30"/>
  <c r="I721" i="30" s="1"/>
  <c r="F720" i="30"/>
  <c r="K710" i="30"/>
  <c r="D712" i="30" s="1"/>
  <c r="J709" i="30"/>
  <c r="J711" i="30" s="1"/>
  <c r="I709" i="30"/>
  <c r="I711" i="30" s="1"/>
  <c r="H709" i="30"/>
  <c r="H711" i="30" s="1"/>
  <c r="G709" i="30"/>
  <c r="G711" i="30" s="1"/>
  <c r="F709" i="30"/>
  <c r="F711" i="30" s="1"/>
  <c r="E709" i="30"/>
  <c r="E711" i="30" s="1"/>
  <c r="D709" i="30"/>
  <c r="D711" i="30" s="1"/>
  <c r="K708" i="30"/>
  <c r="K707" i="30"/>
  <c r="K706" i="30"/>
  <c r="K705" i="30"/>
  <c r="E701" i="30"/>
  <c r="D701" i="30"/>
  <c r="F700" i="30"/>
  <c r="F699" i="30"/>
  <c r="I699" i="30" s="1"/>
  <c r="F698" i="30"/>
  <c r="I698" i="30" s="1"/>
  <c r="F694" i="30"/>
  <c r="H694" i="30" s="1"/>
  <c r="F693" i="30"/>
  <c r="H693" i="30" s="1"/>
  <c r="F692" i="30"/>
  <c r="I692" i="30" s="1"/>
  <c r="F691" i="30"/>
  <c r="I691" i="30" s="1"/>
  <c r="F690" i="30"/>
  <c r="I690" i="30" s="1"/>
  <c r="F689" i="30"/>
  <c r="H689" i="30" s="1"/>
  <c r="K679" i="30"/>
  <c r="D681" i="30" s="1"/>
  <c r="J678" i="30"/>
  <c r="J680" i="30" s="1"/>
  <c r="I678" i="30"/>
  <c r="I680" i="30" s="1"/>
  <c r="H678" i="30"/>
  <c r="H680" i="30" s="1"/>
  <c r="G678" i="30"/>
  <c r="F678" i="30"/>
  <c r="F680" i="30" s="1"/>
  <c r="E678" i="30"/>
  <c r="E680" i="30" s="1"/>
  <c r="D678" i="30"/>
  <c r="D680" i="30" s="1"/>
  <c r="K677" i="30"/>
  <c r="K676" i="30"/>
  <c r="K675" i="30"/>
  <c r="K674" i="30"/>
  <c r="E670" i="30"/>
  <c r="D670" i="30"/>
  <c r="F669" i="30"/>
  <c r="F668" i="30"/>
  <c r="I668" i="30" s="1"/>
  <c r="F667" i="30"/>
  <c r="F663" i="30"/>
  <c r="H663" i="30" s="1"/>
  <c r="F662" i="30"/>
  <c r="H662" i="30" s="1"/>
  <c r="F661" i="30"/>
  <c r="I661" i="30" s="1"/>
  <c r="F660" i="30"/>
  <c r="I660" i="30" s="1"/>
  <c r="F659" i="30"/>
  <c r="I659" i="30" s="1"/>
  <c r="F658" i="30"/>
  <c r="H658" i="30" s="1"/>
  <c r="K648" i="30"/>
  <c r="J650" i="30" s="1"/>
  <c r="J647" i="30"/>
  <c r="J649" i="30" s="1"/>
  <c r="I647" i="30"/>
  <c r="I649" i="30" s="1"/>
  <c r="H647" i="30"/>
  <c r="H649" i="30" s="1"/>
  <c r="G647" i="30"/>
  <c r="G649" i="30" s="1"/>
  <c r="F647" i="30"/>
  <c r="F649" i="30" s="1"/>
  <c r="E647" i="30"/>
  <c r="E649" i="30" s="1"/>
  <c r="D647" i="30"/>
  <c r="K646" i="30"/>
  <c r="K645" i="30"/>
  <c r="K644" i="30"/>
  <c r="K643" i="30"/>
  <c r="E639" i="30"/>
  <c r="D639" i="30"/>
  <c r="F638" i="30"/>
  <c r="F637" i="30"/>
  <c r="I637" i="30" s="1"/>
  <c r="F636" i="30"/>
  <c r="I636" i="30" s="1"/>
  <c r="F632" i="30"/>
  <c r="H632" i="30" s="1"/>
  <c r="F631" i="30"/>
  <c r="H631" i="30" s="1"/>
  <c r="F630" i="30"/>
  <c r="I630" i="30" s="1"/>
  <c r="F629" i="30"/>
  <c r="H629" i="30" s="1"/>
  <c r="F628" i="30"/>
  <c r="I628" i="30" s="1"/>
  <c r="F627" i="30"/>
  <c r="K617" i="30"/>
  <c r="D619" i="30" s="1"/>
  <c r="J616" i="30"/>
  <c r="J618" i="30" s="1"/>
  <c r="I616" i="30"/>
  <c r="I618" i="30" s="1"/>
  <c r="H616" i="30"/>
  <c r="H618" i="30" s="1"/>
  <c r="G616" i="30"/>
  <c r="G618" i="30" s="1"/>
  <c r="F616" i="30"/>
  <c r="F618" i="30" s="1"/>
  <c r="E616" i="30"/>
  <c r="E618" i="30" s="1"/>
  <c r="D616" i="30"/>
  <c r="D618" i="30" s="1"/>
  <c r="K615" i="30"/>
  <c r="K614" i="30"/>
  <c r="K613" i="30"/>
  <c r="K612" i="30"/>
  <c r="E608" i="30"/>
  <c r="D608" i="30"/>
  <c r="F607" i="30"/>
  <c r="F606" i="30"/>
  <c r="I606" i="30" s="1"/>
  <c r="F605" i="30"/>
  <c r="I605" i="30" s="1"/>
  <c r="F601" i="30"/>
  <c r="H601" i="30" s="1"/>
  <c r="F600" i="30"/>
  <c r="H600" i="30" s="1"/>
  <c r="F599" i="30"/>
  <c r="H599" i="30" s="1"/>
  <c r="F598" i="30"/>
  <c r="I598" i="30" s="1"/>
  <c r="F597" i="30"/>
  <c r="H597" i="30" s="1"/>
  <c r="F596" i="30"/>
  <c r="H596" i="30" s="1"/>
  <c r="F585" i="30"/>
  <c r="F587" i="30" s="1"/>
  <c r="G587" i="30"/>
  <c r="K586" i="30"/>
  <c r="D588" i="30" s="1"/>
  <c r="J585" i="30"/>
  <c r="J587" i="30" s="1"/>
  <c r="I585" i="30"/>
  <c r="I587" i="30" s="1"/>
  <c r="H585" i="30"/>
  <c r="H587" i="30" s="1"/>
  <c r="G585" i="30"/>
  <c r="E585" i="30"/>
  <c r="E587" i="30" s="1"/>
  <c r="D585" i="30"/>
  <c r="D587" i="30" s="1"/>
  <c r="K584" i="30"/>
  <c r="K583" i="30"/>
  <c r="K582" i="30"/>
  <c r="K581" i="30"/>
  <c r="E577" i="30"/>
  <c r="D577" i="30"/>
  <c r="F576" i="30"/>
  <c r="F575" i="30"/>
  <c r="F574" i="30"/>
  <c r="I574" i="30" s="1"/>
  <c r="F570" i="30"/>
  <c r="H570" i="30" s="1"/>
  <c r="F569" i="30"/>
  <c r="H569" i="30" s="1"/>
  <c r="F568" i="30"/>
  <c r="H568" i="30" s="1"/>
  <c r="F567" i="30"/>
  <c r="I567" i="30" s="1"/>
  <c r="F566" i="30"/>
  <c r="H566" i="30" s="1"/>
  <c r="F565" i="30"/>
  <c r="K555" i="30"/>
  <c r="D557" i="30" s="1"/>
  <c r="J554" i="30"/>
  <c r="J556" i="30" s="1"/>
  <c r="I554" i="30"/>
  <c r="I556" i="30" s="1"/>
  <c r="H554" i="30"/>
  <c r="H556" i="30" s="1"/>
  <c r="G554" i="30"/>
  <c r="G556" i="30" s="1"/>
  <c r="F554" i="30"/>
  <c r="F556" i="30" s="1"/>
  <c r="E554" i="30"/>
  <c r="E556" i="30" s="1"/>
  <c r="D554" i="30"/>
  <c r="D556" i="30" s="1"/>
  <c r="K553" i="30"/>
  <c r="K552" i="30"/>
  <c r="K551" i="30"/>
  <c r="K550" i="30"/>
  <c r="E546" i="30"/>
  <c r="D546" i="30"/>
  <c r="F546" i="30" s="1"/>
  <c r="F545" i="30"/>
  <c r="F544" i="30"/>
  <c r="I544" i="30" s="1"/>
  <c r="F543" i="30"/>
  <c r="I543" i="30" s="1"/>
  <c r="F539" i="30"/>
  <c r="H539" i="30" s="1"/>
  <c r="F538" i="30"/>
  <c r="H538" i="30" s="1"/>
  <c r="F537" i="30"/>
  <c r="I537" i="30" s="1"/>
  <c r="F536" i="30"/>
  <c r="I536" i="30" s="1"/>
  <c r="F535" i="30"/>
  <c r="I535" i="30" s="1"/>
  <c r="F534" i="30"/>
  <c r="H534" i="30" s="1"/>
  <c r="K524" i="30"/>
  <c r="D526" i="30" s="1"/>
  <c r="J523" i="30"/>
  <c r="J525" i="30" s="1"/>
  <c r="I523" i="30"/>
  <c r="I525" i="30" s="1"/>
  <c r="H523" i="30"/>
  <c r="H525" i="30" s="1"/>
  <c r="G523" i="30"/>
  <c r="G525" i="30" s="1"/>
  <c r="F523" i="30"/>
  <c r="F525" i="30" s="1"/>
  <c r="E523" i="30"/>
  <c r="E525" i="30" s="1"/>
  <c r="D523" i="30"/>
  <c r="D525" i="30" s="1"/>
  <c r="K522" i="30"/>
  <c r="K521" i="30"/>
  <c r="K520" i="30"/>
  <c r="K519" i="30"/>
  <c r="E515" i="30"/>
  <c r="D515" i="30"/>
  <c r="F515" i="30" s="1"/>
  <c r="F514" i="30"/>
  <c r="F513" i="30"/>
  <c r="I513" i="30" s="1"/>
  <c r="F512" i="30"/>
  <c r="I512" i="30" s="1"/>
  <c r="F508" i="30"/>
  <c r="H508" i="30" s="1"/>
  <c r="F507" i="30"/>
  <c r="H507" i="30" s="1"/>
  <c r="F506" i="30"/>
  <c r="I506" i="30" s="1"/>
  <c r="F505" i="30"/>
  <c r="I505" i="30" s="1"/>
  <c r="F504" i="30"/>
  <c r="I504" i="30" s="1"/>
  <c r="F503" i="30"/>
  <c r="K460" i="30"/>
  <c r="J462" i="30" s="1"/>
  <c r="J459" i="30"/>
  <c r="J461" i="30" s="1"/>
  <c r="I459" i="30"/>
  <c r="I461" i="30" s="1"/>
  <c r="H459" i="30"/>
  <c r="H461" i="30" s="1"/>
  <c r="G459" i="30"/>
  <c r="G461" i="30" s="1"/>
  <c r="F459" i="30"/>
  <c r="F461" i="30" s="1"/>
  <c r="E459" i="30"/>
  <c r="D459" i="30"/>
  <c r="D461" i="30" s="1"/>
  <c r="K458" i="30"/>
  <c r="K457" i="30"/>
  <c r="K456" i="30"/>
  <c r="K455" i="30"/>
  <c r="E451" i="30"/>
  <c r="D451" i="30"/>
  <c r="F450" i="30"/>
  <c r="F449" i="30"/>
  <c r="I449" i="30" s="1"/>
  <c r="F448" i="30"/>
  <c r="I448" i="30" s="1"/>
  <c r="F444" i="30"/>
  <c r="H444" i="30" s="1"/>
  <c r="F443" i="30"/>
  <c r="H443" i="30" s="1"/>
  <c r="F442" i="30"/>
  <c r="I442" i="30" s="1"/>
  <c r="F441" i="30"/>
  <c r="I441" i="30" s="1"/>
  <c r="F440" i="30"/>
  <c r="I440" i="30" s="1"/>
  <c r="F439" i="30"/>
  <c r="K429" i="30"/>
  <c r="D431" i="30" s="1"/>
  <c r="J428" i="30"/>
  <c r="J430" i="30" s="1"/>
  <c r="I428" i="30"/>
  <c r="I430" i="30" s="1"/>
  <c r="H428" i="30"/>
  <c r="H430" i="30" s="1"/>
  <c r="G428" i="30"/>
  <c r="G430" i="30" s="1"/>
  <c r="F428" i="30"/>
  <c r="F430" i="30" s="1"/>
  <c r="E428" i="30"/>
  <c r="E430" i="30" s="1"/>
  <c r="D428" i="30"/>
  <c r="K427" i="30"/>
  <c r="K426" i="30"/>
  <c r="K425" i="30"/>
  <c r="K424" i="30"/>
  <c r="E420" i="30"/>
  <c r="D420" i="30"/>
  <c r="F419" i="30"/>
  <c r="F418" i="30"/>
  <c r="I418" i="30" s="1"/>
  <c r="F417" i="30"/>
  <c r="I417" i="30" s="1"/>
  <c r="I420" i="30" s="1"/>
  <c r="F413" i="30"/>
  <c r="H413" i="30" s="1"/>
  <c r="F412" i="30"/>
  <c r="H412" i="30" s="1"/>
  <c r="F411" i="30"/>
  <c r="I411" i="30" s="1"/>
  <c r="F410" i="30"/>
  <c r="I410" i="30" s="1"/>
  <c r="F409" i="30"/>
  <c r="I409" i="30" s="1"/>
  <c r="F408" i="30"/>
  <c r="K398" i="30"/>
  <c r="D400" i="30" s="1"/>
  <c r="J397" i="30"/>
  <c r="J399" i="30" s="1"/>
  <c r="I397" i="30"/>
  <c r="I399" i="30" s="1"/>
  <c r="H397" i="30"/>
  <c r="H399" i="30" s="1"/>
  <c r="G397" i="30"/>
  <c r="G399" i="30" s="1"/>
  <c r="F397" i="30"/>
  <c r="F399" i="30" s="1"/>
  <c r="E397" i="30"/>
  <c r="E399" i="30" s="1"/>
  <c r="D397" i="30"/>
  <c r="D399" i="30" s="1"/>
  <c r="K396" i="30"/>
  <c r="K395" i="30"/>
  <c r="K394" i="30"/>
  <c r="K393" i="30"/>
  <c r="E389" i="30"/>
  <c r="D389" i="30"/>
  <c r="F388" i="30"/>
  <c r="F387" i="30"/>
  <c r="I387" i="30" s="1"/>
  <c r="F386" i="30"/>
  <c r="I386" i="30" s="1"/>
  <c r="F382" i="30"/>
  <c r="H382" i="30" s="1"/>
  <c r="F381" i="30"/>
  <c r="H381" i="30" s="1"/>
  <c r="F380" i="30"/>
  <c r="H380" i="30" s="1"/>
  <c r="F379" i="30"/>
  <c r="I379" i="30" s="1"/>
  <c r="F378" i="30"/>
  <c r="H378" i="30" s="1"/>
  <c r="F377" i="30"/>
  <c r="H377" i="30" s="1"/>
  <c r="K367" i="30"/>
  <c r="D369" i="30" s="1"/>
  <c r="J366" i="30"/>
  <c r="J368" i="30" s="1"/>
  <c r="I366" i="30"/>
  <c r="I368" i="30" s="1"/>
  <c r="H366" i="30"/>
  <c r="H368" i="30" s="1"/>
  <c r="G366" i="30"/>
  <c r="G368" i="30" s="1"/>
  <c r="F366" i="30"/>
  <c r="F368" i="30" s="1"/>
  <c r="E366" i="30"/>
  <c r="E368" i="30" s="1"/>
  <c r="D366" i="30"/>
  <c r="D368" i="30" s="1"/>
  <c r="K365" i="30"/>
  <c r="K364" i="30"/>
  <c r="K363" i="30"/>
  <c r="K362" i="30"/>
  <c r="E358" i="30"/>
  <c r="D358" i="30"/>
  <c r="F357" i="30"/>
  <c r="F356" i="30"/>
  <c r="I356" i="30" s="1"/>
  <c r="F355" i="30"/>
  <c r="F351" i="30"/>
  <c r="H351" i="30" s="1"/>
  <c r="F350" i="30"/>
  <c r="H350" i="30" s="1"/>
  <c r="F349" i="30"/>
  <c r="I349" i="30" s="1"/>
  <c r="F348" i="30"/>
  <c r="I348" i="30" s="1"/>
  <c r="F347" i="30"/>
  <c r="I347" i="30" s="1"/>
  <c r="F346" i="30"/>
  <c r="H346" i="30" s="1"/>
  <c r="K336" i="30"/>
  <c r="D338" i="30" s="1"/>
  <c r="J335" i="30"/>
  <c r="J337" i="30" s="1"/>
  <c r="I335" i="30"/>
  <c r="I337" i="30" s="1"/>
  <c r="H335" i="30"/>
  <c r="H337" i="30" s="1"/>
  <c r="G335" i="30"/>
  <c r="G337" i="30" s="1"/>
  <c r="F335" i="30"/>
  <c r="F337" i="30" s="1"/>
  <c r="E335" i="30"/>
  <c r="E337" i="30" s="1"/>
  <c r="D335" i="30"/>
  <c r="D337" i="30" s="1"/>
  <c r="K334" i="30"/>
  <c r="K333" i="30"/>
  <c r="K332" i="30"/>
  <c r="K331" i="30"/>
  <c r="E327" i="30"/>
  <c r="D327" i="30"/>
  <c r="F326" i="30"/>
  <c r="F325" i="30"/>
  <c r="I325" i="30" s="1"/>
  <c r="F324" i="30"/>
  <c r="I324" i="30" s="1"/>
  <c r="F320" i="30"/>
  <c r="H320" i="30" s="1"/>
  <c r="F319" i="30"/>
  <c r="H319" i="30" s="1"/>
  <c r="F318" i="30"/>
  <c r="H318" i="30" s="1"/>
  <c r="F317" i="30"/>
  <c r="F316" i="30"/>
  <c r="H316" i="30" s="1"/>
  <c r="F315" i="30"/>
  <c r="H315" i="30" s="1"/>
  <c r="K305" i="30"/>
  <c r="J307" i="30" s="1"/>
  <c r="J304" i="30"/>
  <c r="J306" i="30" s="1"/>
  <c r="I304" i="30"/>
  <c r="I306" i="30" s="1"/>
  <c r="H304" i="30"/>
  <c r="H306" i="30" s="1"/>
  <c r="G304" i="30"/>
  <c r="G306" i="30" s="1"/>
  <c r="F304" i="30"/>
  <c r="F306" i="30" s="1"/>
  <c r="E304" i="30"/>
  <c r="E306" i="30" s="1"/>
  <c r="D304" i="30"/>
  <c r="K303" i="30"/>
  <c r="K302" i="30"/>
  <c r="K301" i="30"/>
  <c r="K300" i="30"/>
  <c r="E296" i="30"/>
  <c r="D296" i="30"/>
  <c r="F295" i="30"/>
  <c r="F294" i="30"/>
  <c r="I294" i="30" s="1"/>
  <c r="F293" i="30"/>
  <c r="I293" i="30" s="1"/>
  <c r="F289" i="30"/>
  <c r="H289" i="30" s="1"/>
  <c r="F288" i="30"/>
  <c r="H288" i="30" s="1"/>
  <c r="F287" i="30"/>
  <c r="I287" i="30" s="1"/>
  <c r="F286" i="30"/>
  <c r="I286" i="30" s="1"/>
  <c r="F285" i="30"/>
  <c r="I285" i="30" s="1"/>
  <c r="F284" i="30"/>
  <c r="D960" i="30" l="1"/>
  <c r="L961" i="30"/>
  <c r="F949" i="30"/>
  <c r="G948" i="30" s="1"/>
  <c r="E960" i="30"/>
  <c r="F960" i="30"/>
  <c r="G960" i="30"/>
  <c r="H960" i="30"/>
  <c r="I960" i="30"/>
  <c r="K957" i="30"/>
  <c r="L954" i="30" s="1"/>
  <c r="G946" i="30"/>
  <c r="H939" i="30"/>
  <c r="F943" i="30"/>
  <c r="I937" i="30"/>
  <c r="I941" i="30" s="1"/>
  <c r="J939" i="30" s="1"/>
  <c r="I946" i="30"/>
  <c r="I949" i="30" s="1"/>
  <c r="G959" i="30"/>
  <c r="K959" i="30" s="1"/>
  <c r="H938" i="30"/>
  <c r="H940" i="30"/>
  <c r="G947" i="30"/>
  <c r="J960" i="30"/>
  <c r="J929" i="30"/>
  <c r="F918" i="30"/>
  <c r="G916" i="30" s="1"/>
  <c r="K928" i="30"/>
  <c r="I918" i="30"/>
  <c r="I916" i="30"/>
  <c r="I906" i="30"/>
  <c r="I907" i="30"/>
  <c r="F912" i="30"/>
  <c r="H908" i="30"/>
  <c r="H906" i="30"/>
  <c r="I909" i="30"/>
  <c r="H912" i="30"/>
  <c r="E929" i="30"/>
  <c r="F929" i="30"/>
  <c r="G929" i="30"/>
  <c r="H929" i="30"/>
  <c r="K926" i="30"/>
  <c r="L923" i="30" s="1"/>
  <c r="I929" i="30"/>
  <c r="E898" i="30"/>
  <c r="F887" i="30"/>
  <c r="G885" i="30" s="1"/>
  <c r="I885" i="30"/>
  <c r="I887" i="30" s="1"/>
  <c r="I875" i="30"/>
  <c r="F881" i="30"/>
  <c r="I876" i="30"/>
  <c r="I879" i="30" s="1"/>
  <c r="J877" i="30" s="1"/>
  <c r="H875" i="30"/>
  <c r="H877" i="30"/>
  <c r="K897" i="30"/>
  <c r="G884" i="30"/>
  <c r="F898" i="30"/>
  <c r="G898" i="30"/>
  <c r="H898" i="30"/>
  <c r="H876" i="30"/>
  <c r="K895" i="30"/>
  <c r="I898" i="30"/>
  <c r="J898" i="30"/>
  <c r="E867" i="30"/>
  <c r="I867" i="30"/>
  <c r="F856" i="30"/>
  <c r="G855" i="30" s="1"/>
  <c r="F850" i="30"/>
  <c r="D867" i="30"/>
  <c r="K864" i="30"/>
  <c r="L860" i="30" s="1"/>
  <c r="H844" i="30"/>
  <c r="I844" i="30"/>
  <c r="I846" i="30"/>
  <c r="F866" i="30"/>
  <c r="K866" i="30" s="1"/>
  <c r="F867" i="30"/>
  <c r="G867" i="30"/>
  <c r="H867" i="30"/>
  <c r="H845" i="30"/>
  <c r="I847" i="30"/>
  <c r="I854" i="30"/>
  <c r="I856" i="30" s="1"/>
  <c r="F825" i="30"/>
  <c r="G823" i="30" s="1"/>
  <c r="G824" i="30"/>
  <c r="D836" i="30"/>
  <c r="E836" i="30"/>
  <c r="G836" i="30"/>
  <c r="H836" i="30"/>
  <c r="K833" i="30"/>
  <c r="L829" i="30" s="1"/>
  <c r="D835" i="30"/>
  <c r="K835" i="30" s="1"/>
  <c r="G822" i="30"/>
  <c r="I822" i="30"/>
  <c r="I825" i="30" s="1"/>
  <c r="H815" i="30"/>
  <c r="F819" i="30"/>
  <c r="H813" i="30"/>
  <c r="I813" i="30"/>
  <c r="F836" i="30"/>
  <c r="H814" i="30"/>
  <c r="H816" i="30"/>
  <c r="I836" i="30"/>
  <c r="F794" i="30"/>
  <c r="G793" i="30" s="1"/>
  <c r="E805" i="30"/>
  <c r="F805" i="30"/>
  <c r="G805" i="30"/>
  <c r="H805" i="30"/>
  <c r="K804" i="30"/>
  <c r="I784" i="30"/>
  <c r="F788" i="30"/>
  <c r="H782" i="30"/>
  <c r="I794" i="30"/>
  <c r="I782" i="30"/>
  <c r="H783" i="30"/>
  <c r="H785" i="30"/>
  <c r="K802" i="30"/>
  <c r="L801" i="30" s="1"/>
  <c r="I805" i="30"/>
  <c r="J805" i="30"/>
  <c r="F670" i="30"/>
  <c r="G667" i="30" s="1"/>
  <c r="E774" i="30"/>
  <c r="G774" i="30"/>
  <c r="H774" i="30"/>
  <c r="F763" i="30"/>
  <c r="G761" i="30" s="1"/>
  <c r="H753" i="30"/>
  <c r="F757" i="30"/>
  <c r="I763" i="30"/>
  <c r="K773" i="30"/>
  <c r="I751" i="30"/>
  <c r="F774" i="30"/>
  <c r="H752" i="30"/>
  <c r="H754" i="30"/>
  <c r="K771" i="30"/>
  <c r="I774" i="30"/>
  <c r="J774" i="30"/>
  <c r="H743" i="30"/>
  <c r="F732" i="30"/>
  <c r="G731" i="30" s="1"/>
  <c r="D743" i="30"/>
  <c r="E743" i="30"/>
  <c r="F743" i="30"/>
  <c r="G743" i="30"/>
  <c r="K740" i="30"/>
  <c r="L739" i="30" s="1"/>
  <c r="D742" i="30"/>
  <c r="K742" i="30" s="1"/>
  <c r="H722" i="30"/>
  <c r="F726" i="30"/>
  <c r="H720" i="30"/>
  <c r="I720" i="30"/>
  <c r="H721" i="30"/>
  <c r="H723" i="30"/>
  <c r="I743" i="30"/>
  <c r="G712" i="30"/>
  <c r="F701" i="30"/>
  <c r="G698" i="30" s="1"/>
  <c r="I701" i="30"/>
  <c r="E712" i="30"/>
  <c r="F712" i="30"/>
  <c r="H691" i="30"/>
  <c r="I689" i="30"/>
  <c r="I693" i="30" s="1"/>
  <c r="J689" i="30" s="1"/>
  <c r="F695" i="30"/>
  <c r="K711" i="30"/>
  <c r="H712" i="30"/>
  <c r="H690" i="30"/>
  <c r="H692" i="30"/>
  <c r="K709" i="30"/>
  <c r="L706" i="30" s="1"/>
  <c r="I712" i="30"/>
  <c r="J712" i="30"/>
  <c r="E681" i="30"/>
  <c r="F681" i="30"/>
  <c r="G681" i="30"/>
  <c r="H681" i="30"/>
  <c r="I681" i="30"/>
  <c r="K678" i="30"/>
  <c r="L675" i="30" s="1"/>
  <c r="H660" i="30"/>
  <c r="F664" i="30"/>
  <c r="I658" i="30"/>
  <c r="I662" i="30" s="1"/>
  <c r="G669" i="30"/>
  <c r="I667" i="30"/>
  <c r="I670" i="30" s="1"/>
  <c r="G680" i="30"/>
  <c r="K680" i="30" s="1"/>
  <c r="H659" i="30"/>
  <c r="H661" i="30"/>
  <c r="J681" i="30"/>
  <c r="K647" i="30"/>
  <c r="L643" i="30" s="1"/>
  <c r="D649" i="30"/>
  <c r="K649" i="30" s="1"/>
  <c r="F639" i="30"/>
  <c r="G637" i="30" s="1"/>
  <c r="F633" i="30"/>
  <c r="I639" i="30"/>
  <c r="D650" i="30"/>
  <c r="E650" i="30"/>
  <c r="I627" i="30"/>
  <c r="I629" i="30"/>
  <c r="F650" i="30"/>
  <c r="G650" i="30"/>
  <c r="H627" i="30"/>
  <c r="H650" i="30"/>
  <c r="H628" i="30"/>
  <c r="H630" i="30"/>
  <c r="I650" i="30"/>
  <c r="F608" i="30"/>
  <c r="G605" i="30" s="1"/>
  <c r="G607" i="30"/>
  <c r="I608" i="30"/>
  <c r="I597" i="30"/>
  <c r="F602" i="30"/>
  <c r="H598" i="30"/>
  <c r="H602" i="30" s="1"/>
  <c r="I596" i="30"/>
  <c r="I599" i="30"/>
  <c r="K618" i="30"/>
  <c r="E619" i="30"/>
  <c r="F619" i="30"/>
  <c r="G619" i="30"/>
  <c r="H619" i="30"/>
  <c r="K616" i="30"/>
  <c r="L615" i="30" s="1"/>
  <c r="I619" i="30"/>
  <c r="J619" i="30"/>
  <c r="F577" i="30"/>
  <c r="G575" i="30" s="1"/>
  <c r="F571" i="30"/>
  <c r="H567" i="30"/>
  <c r="G588" i="30"/>
  <c r="I575" i="30"/>
  <c r="I577" i="30" s="1"/>
  <c r="H565" i="30"/>
  <c r="I568" i="30"/>
  <c r="I565" i="30"/>
  <c r="I566" i="30"/>
  <c r="K587" i="30"/>
  <c r="E588" i="30"/>
  <c r="F588" i="30"/>
  <c r="H588" i="30"/>
  <c r="K585" i="30"/>
  <c r="L581" i="30" s="1"/>
  <c r="I588" i="30"/>
  <c r="J588" i="30"/>
  <c r="I557" i="30"/>
  <c r="K554" i="30"/>
  <c r="L553" i="30" s="1"/>
  <c r="K556" i="30"/>
  <c r="I546" i="30"/>
  <c r="G544" i="30"/>
  <c r="H536" i="30"/>
  <c r="F540" i="30"/>
  <c r="I534" i="30"/>
  <c r="I538" i="30" s="1"/>
  <c r="J536" i="30" s="1"/>
  <c r="H537" i="30"/>
  <c r="H535" i="30"/>
  <c r="G545" i="30"/>
  <c r="G543" i="30"/>
  <c r="F557" i="30"/>
  <c r="E557" i="30"/>
  <c r="G557" i="30"/>
  <c r="H557" i="30"/>
  <c r="J557" i="30"/>
  <c r="I503" i="30"/>
  <c r="I507" i="30" s="1"/>
  <c r="J504" i="30" s="1"/>
  <c r="E526" i="30"/>
  <c r="I515" i="30"/>
  <c r="H503" i="30"/>
  <c r="F509" i="30"/>
  <c r="H505" i="30"/>
  <c r="K525" i="30"/>
  <c r="G514" i="30"/>
  <c r="G512" i="30"/>
  <c r="F526" i="30"/>
  <c r="G526" i="30"/>
  <c r="H526" i="30"/>
  <c r="H504" i="30"/>
  <c r="H506" i="30"/>
  <c r="G513" i="30"/>
  <c r="K523" i="30"/>
  <c r="L522" i="30" s="1"/>
  <c r="I526" i="30"/>
  <c r="J526" i="30"/>
  <c r="F451" i="30"/>
  <c r="G449" i="30" s="1"/>
  <c r="K459" i="30"/>
  <c r="L455" i="30" s="1"/>
  <c r="I451" i="30"/>
  <c r="F445" i="30"/>
  <c r="D462" i="30"/>
  <c r="H439" i="30"/>
  <c r="H441" i="30"/>
  <c r="E461" i="30"/>
  <c r="K461" i="30" s="1"/>
  <c r="E462" i="30"/>
  <c r="I439" i="30"/>
  <c r="F462" i="30"/>
  <c r="G462" i="30"/>
  <c r="H440" i="30"/>
  <c r="I462" i="30"/>
  <c r="H462" i="30"/>
  <c r="H442" i="30"/>
  <c r="E431" i="30"/>
  <c r="F431" i="30"/>
  <c r="K428" i="30"/>
  <c r="L426" i="30" s="1"/>
  <c r="D430" i="30"/>
  <c r="K430" i="30" s="1"/>
  <c r="F420" i="30"/>
  <c r="G419" i="30" s="1"/>
  <c r="F414" i="30"/>
  <c r="I408" i="30"/>
  <c r="G431" i="30"/>
  <c r="H408" i="30"/>
  <c r="H431" i="30"/>
  <c r="H409" i="30"/>
  <c r="H411" i="30"/>
  <c r="I431" i="30"/>
  <c r="H410" i="30"/>
  <c r="J431" i="30"/>
  <c r="F389" i="30"/>
  <c r="G388" i="30" s="1"/>
  <c r="I389" i="30"/>
  <c r="F383" i="30"/>
  <c r="H379" i="30"/>
  <c r="H383" i="30" s="1"/>
  <c r="I380" i="30"/>
  <c r="I378" i="30"/>
  <c r="K399" i="30"/>
  <c r="I377" i="30"/>
  <c r="F400" i="30"/>
  <c r="E400" i="30"/>
  <c r="G400" i="30"/>
  <c r="H400" i="30"/>
  <c r="K397" i="30"/>
  <c r="L394" i="30" s="1"/>
  <c r="I400" i="30"/>
  <c r="J400" i="30"/>
  <c r="E369" i="30"/>
  <c r="F369" i="30"/>
  <c r="G369" i="30"/>
  <c r="F358" i="30"/>
  <c r="G357" i="30" s="1"/>
  <c r="F327" i="30"/>
  <c r="G324" i="30" s="1"/>
  <c r="H348" i="30"/>
  <c r="I346" i="30"/>
  <c r="I350" i="30" s="1"/>
  <c r="J348" i="30" s="1"/>
  <c r="F352" i="30"/>
  <c r="K368" i="30"/>
  <c r="I355" i="30"/>
  <c r="I358" i="30" s="1"/>
  <c r="H369" i="30"/>
  <c r="H347" i="30"/>
  <c r="H349" i="30"/>
  <c r="K366" i="30"/>
  <c r="L363" i="30" s="1"/>
  <c r="I369" i="30"/>
  <c r="J369" i="30"/>
  <c r="I327" i="30"/>
  <c r="I315" i="30"/>
  <c r="F321" i="30"/>
  <c r="F338" i="30"/>
  <c r="G338" i="30"/>
  <c r="E338" i="30"/>
  <c r="K337" i="30"/>
  <c r="I318" i="30"/>
  <c r="I317" i="30"/>
  <c r="H317" i="30"/>
  <c r="I316" i="30"/>
  <c r="H321" i="30"/>
  <c r="H338" i="30"/>
  <c r="K335" i="30"/>
  <c r="L331" i="30" s="1"/>
  <c r="I338" i="30"/>
  <c r="J338" i="30"/>
  <c r="F296" i="30"/>
  <c r="G295" i="30" s="1"/>
  <c r="I296" i="30"/>
  <c r="H307" i="30"/>
  <c r="E307" i="30"/>
  <c r="D307" i="30"/>
  <c r="F307" i="30"/>
  <c r="G307" i="30"/>
  <c r="K304" i="30"/>
  <c r="L303" i="30" s="1"/>
  <c r="D306" i="30"/>
  <c r="K306" i="30" s="1"/>
  <c r="I284" i="30"/>
  <c r="I288" i="30" s="1"/>
  <c r="J284" i="30" s="1"/>
  <c r="H286" i="30"/>
  <c r="H285" i="30"/>
  <c r="H287" i="30"/>
  <c r="I307" i="30"/>
  <c r="H284" i="30"/>
  <c r="F290" i="30"/>
  <c r="G949" i="30" l="1"/>
  <c r="H943" i="30"/>
  <c r="J940" i="30"/>
  <c r="J938" i="30"/>
  <c r="L955" i="30"/>
  <c r="K960" i="30"/>
  <c r="L956" i="30"/>
  <c r="L953" i="30"/>
  <c r="J937" i="30"/>
  <c r="G943" i="30"/>
  <c r="G915" i="30"/>
  <c r="G917" i="30"/>
  <c r="G918" i="30"/>
  <c r="I910" i="30"/>
  <c r="J907" i="30" s="1"/>
  <c r="K929" i="30"/>
  <c r="L930" i="30"/>
  <c r="G912" i="30"/>
  <c r="L925" i="30"/>
  <c r="L924" i="30"/>
  <c r="L922" i="30"/>
  <c r="G886" i="30"/>
  <c r="G887" i="30" s="1"/>
  <c r="K898" i="30"/>
  <c r="H881" i="30"/>
  <c r="J878" i="30"/>
  <c r="J876" i="30"/>
  <c r="J875" i="30"/>
  <c r="L891" i="30"/>
  <c r="L892" i="30"/>
  <c r="L893" i="30"/>
  <c r="L894" i="30"/>
  <c r="L861" i="30"/>
  <c r="L863" i="30"/>
  <c r="G854" i="30"/>
  <c r="G853" i="30"/>
  <c r="K867" i="30"/>
  <c r="L862" i="30"/>
  <c r="I848" i="30"/>
  <c r="J845" i="30" s="1"/>
  <c r="H850" i="30"/>
  <c r="L831" i="30"/>
  <c r="L832" i="30"/>
  <c r="L830" i="30"/>
  <c r="G825" i="30"/>
  <c r="K836" i="30"/>
  <c r="H819" i="30"/>
  <c r="L837" i="30" s="1"/>
  <c r="I817" i="30"/>
  <c r="J813" i="30" s="1"/>
  <c r="K805" i="30"/>
  <c r="G791" i="30"/>
  <c r="G792" i="30"/>
  <c r="H788" i="30"/>
  <c r="L806" i="30" s="1"/>
  <c r="L799" i="30"/>
  <c r="L800" i="30"/>
  <c r="L798" i="30"/>
  <c r="I786" i="30"/>
  <c r="G762" i="30"/>
  <c r="G668" i="30"/>
  <c r="G670" i="30" s="1"/>
  <c r="G448" i="30"/>
  <c r="G451" i="30" s="1"/>
  <c r="H571" i="30"/>
  <c r="I319" i="30"/>
  <c r="J317" i="30" s="1"/>
  <c r="H757" i="30"/>
  <c r="L775" i="30" s="1"/>
  <c r="K774" i="30"/>
  <c r="G760" i="30"/>
  <c r="I755" i="30"/>
  <c r="L767" i="30"/>
  <c r="L768" i="30"/>
  <c r="L769" i="30"/>
  <c r="L770" i="30"/>
  <c r="H726" i="30"/>
  <c r="L744" i="30" s="1"/>
  <c r="G730" i="30"/>
  <c r="G729" i="30"/>
  <c r="K743" i="30"/>
  <c r="L738" i="30"/>
  <c r="L737" i="30"/>
  <c r="L736" i="30"/>
  <c r="I724" i="30"/>
  <c r="J720" i="30" s="1"/>
  <c r="G699" i="30"/>
  <c r="G701" i="30" s="1"/>
  <c r="G700" i="30"/>
  <c r="J692" i="30"/>
  <c r="J691" i="30"/>
  <c r="K712" i="30"/>
  <c r="L707" i="30"/>
  <c r="L705" i="30"/>
  <c r="J690" i="30"/>
  <c r="H695" i="30"/>
  <c r="L713" i="30" s="1"/>
  <c r="L708" i="30"/>
  <c r="K681" i="30"/>
  <c r="L677" i="30"/>
  <c r="L676" i="30"/>
  <c r="L674" i="30"/>
  <c r="H664" i="30"/>
  <c r="L682" i="30" s="1"/>
  <c r="J658" i="30"/>
  <c r="J660" i="30"/>
  <c r="J661" i="30"/>
  <c r="J659" i="30"/>
  <c r="L644" i="30"/>
  <c r="L646" i="30"/>
  <c r="L645" i="30"/>
  <c r="G636" i="30"/>
  <c r="G638" i="30"/>
  <c r="K650" i="30"/>
  <c r="I631" i="30"/>
  <c r="J627" i="30" s="1"/>
  <c r="H633" i="30"/>
  <c r="G606" i="30"/>
  <c r="G608" i="30"/>
  <c r="K619" i="30"/>
  <c r="L612" i="30"/>
  <c r="G602" i="30"/>
  <c r="L620" i="30"/>
  <c r="I600" i="30"/>
  <c r="J598" i="30" s="1"/>
  <c r="L614" i="30"/>
  <c r="L613" i="30"/>
  <c r="G574" i="30"/>
  <c r="G576" i="30"/>
  <c r="G577" i="30" s="1"/>
  <c r="K588" i="30"/>
  <c r="I569" i="30"/>
  <c r="J568" i="30" s="1"/>
  <c r="L583" i="30"/>
  <c r="L582" i="30"/>
  <c r="L584" i="30"/>
  <c r="L589" i="30"/>
  <c r="G571" i="30"/>
  <c r="K557" i="30"/>
  <c r="L552" i="30"/>
  <c r="L551" i="30"/>
  <c r="L550" i="30"/>
  <c r="H540" i="30"/>
  <c r="L558" i="30" s="1"/>
  <c r="J534" i="30"/>
  <c r="J535" i="30"/>
  <c r="J537" i="30"/>
  <c r="G546" i="30"/>
  <c r="K526" i="30"/>
  <c r="L521" i="30"/>
  <c r="H509" i="30"/>
  <c r="L527" i="30" s="1"/>
  <c r="J503" i="30"/>
  <c r="G515" i="30"/>
  <c r="J505" i="30"/>
  <c r="J506" i="30"/>
  <c r="L519" i="30"/>
  <c r="L520" i="30"/>
  <c r="G450" i="30"/>
  <c r="L457" i="30"/>
  <c r="L458" i="30"/>
  <c r="L456" i="30"/>
  <c r="I443" i="30"/>
  <c r="H445" i="30"/>
  <c r="K462" i="30"/>
  <c r="L425" i="30"/>
  <c r="L424" i="30"/>
  <c r="L427" i="30"/>
  <c r="G418" i="30"/>
  <c r="G417" i="30"/>
  <c r="K431" i="30"/>
  <c r="H414" i="30"/>
  <c r="I412" i="30"/>
  <c r="J408" i="30" s="1"/>
  <c r="G387" i="30"/>
  <c r="G386" i="30"/>
  <c r="K400" i="30"/>
  <c r="L393" i="30"/>
  <c r="L401" i="30"/>
  <c r="G383" i="30"/>
  <c r="L396" i="30"/>
  <c r="I381" i="30"/>
  <c r="J377" i="30" s="1"/>
  <c r="L395" i="30"/>
  <c r="K369" i="30"/>
  <c r="G355" i="30"/>
  <c r="G356" i="30"/>
  <c r="G358" i="30" s="1"/>
  <c r="H352" i="30"/>
  <c r="L370" i="30" s="1"/>
  <c r="J349" i="30"/>
  <c r="G326" i="30"/>
  <c r="G325" i="30"/>
  <c r="J347" i="30"/>
  <c r="J346" i="30"/>
  <c r="L365" i="30"/>
  <c r="L364" i="30"/>
  <c r="L362" i="30"/>
  <c r="K338" i="30"/>
  <c r="J315" i="30"/>
  <c r="L332" i="30"/>
  <c r="L333" i="30"/>
  <c r="J316" i="30"/>
  <c r="J318" i="30"/>
  <c r="L339" i="30"/>
  <c r="G321" i="30"/>
  <c r="L334" i="30"/>
  <c r="G294" i="30"/>
  <c r="G293" i="30"/>
  <c r="G296" i="30" s="1"/>
  <c r="K307" i="30"/>
  <c r="J285" i="30"/>
  <c r="L302" i="30"/>
  <c r="L300" i="30"/>
  <c r="L301" i="30"/>
  <c r="J286" i="30"/>
  <c r="J287" i="30"/>
  <c r="H290" i="30"/>
  <c r="G290" i="30" s="1"/>
  <c r="J941" i="30" l="1"/>
  <c r="L957" i="30"/>
  <c r="J909" i="30"/>
  <c r="J908" i="30"/>
  <c r="J906" i="30"/>
  <c r="J910" i="30"/>
  <c r="L926" i="30"/>
  <c r="G881" i="30"/>
  <c r="L895" i="30"/>
  <c r="J879" i="30"/>
  <c r="L864" i="30"/>
  <c r="G856" i="30"/>
  <c r="J847" i="30"/>
  <c r="J844" i="30"/>
  <c r="J846" i="30"/>
  <c r="G850" i="30"/>
  <c r="L868" i="30"/>
  <c r="L833" i="30"/>
  <c r="G819" i="30"/>
  <c r="J816" i="30"/>
  <c r="J814" i="30"/>
  <c r="J815" i="30"/>
  <c r="L802" i="30"/>
  <c r="G794" i="30"/>
  <c r="G788" i="30"/>
  <c r="J784" i="30"/>
  <c r="J785" i="30"/>
  <c r="J783" i="30"/>
  <c r="J782" i="30"/>
  <c r="G763" i="30"/>
  <c r="J288" i="30"/>
  <c r="G389" i="30"/>
  <c r="G664" i="30"/>
  <c r="G327" i="30"/>
  <c r="G420" i="30"/>
  <c r="G757" i="30"/>
  <c r="L771" i="30"/>
  <c r="J753" i="30"/>
  <c r="J752" i="30"/>
  <c r="J754" i="30"/>
  <c r="J751" i="30"/>
  <c r="G732" i="30"/>
  <c r="G726" i="30"/>
  <c r="L740" i="30"/>
  <c r="J722" i="30"/>
  <c r="J723" i="30"/>
  <c r="J721" i="30"/>
  <c r="J693" i="30"/>
  <c r="L709" i="30"/>
  <c r="G695" i="30"/>
  <c r="L678" i="30"/>
  <c r="J662" i="30"/>
  <c r="L647" i="30"/>
  <c r="G639" i="30"/>
  <c r="L651" i="30"/>
  <c r="G633" i="30"/>
  <c r="J630" i="30"/>
  <c r="J628" i="30"/>
  <c r="J629" i="30"/>
  <c r="J599" i="30"/>
  <c r="L616" i="30"/>
  <c r="J596" i="30"/>
  <c r="J597" i="30"/>
  <c r="L585" i="30"/>
  <c r="J567" i="30"/>
  <c r="J565" i="30"/>
  <c r="J566" i="30"/>
  <c r="L554" i="30"/>
  <c r="G540" i="30"/>
  <c r="J538" i="30"/>
  <c r="J507" i="30"/>
  <c r="G509" i="30"/>
  <c r="L523" i="30"/>
  <c r="L459" i="30"/>
  <c r="L463" i="30"/>
  <c r="G445" i="30"/>
  <c r="J440" i="30"/>
  <c r="J441" i="30"/>
  <c r="J442" i="30"/>
  <c r="J439" i="30"/>
  <c r="L428" i="30"/>
  <c r="L432" i="30"/>
  <c r="G414" i="30"/>
  <c r="J411" i="30"/>
  <c r="J410" i="30"/>
  <c r="J409" i="30"/>
  <c r="L397" i="30"/>
  <c r="J379" i="30"/>
  <c r="J380" i="30"/>
  <c r="J378" i="30"/>
  <c r="L366" i="30"/>
  <c r="J350" i="30"/>
  <c r="G352" i="30"/>
  <c r="L335" i="30"/>
  <c r="J319" i="30"/>
  <c r="L308" i="30"/>
  <c r="L304" i="30"/>
  <c r="J848" i="30" l="1"/>
  <c r="J817" i="30"/>
  <c r="J786" i="30"/>
  <c r="J412" i="30"/>
  <c r="J755" i="30"/>
  <c r="J724" i="30"/>
  <c r="J631" i="30"/>
  <c r="J600" i="30"/>
  <c r="J569" i="30"/>
  <c r="J443" i="30"/>
  <c r="J381" i="30"/>
  <c r="K274" i="30" l="1"/>
  <c r="D276" i="30" s="1"/>
  <c r="J273" i="30"/>
  <c r="J275" i="30" s="1"/>
  <c r="I273" i="30"/>
  <c r="I275" i="30" s="1"/>
  <c r="H273" i="30"/>
  <c r="H275" i="30" s="1"/>
  <c r="G273" i="30"/>
  <c r="F273" i="30"/>
  <c r="F275" i="30" s="1"/>
  <c r="E273" i="30"/>
  <c r="E275" i="30" s="1"/>
  <c r="D273" i="30"/>
  <c r="D275" i="30" s="1"/>
  <c r="K272" i="30"/>
  <c r="K271" i="30"/>
  <c r="K270" i="30"/>
  <c r="K269" i="30"/>
  <c r="E265" i="30"/>
  <c r="D265" i="30"/>
  <c r="F264" i="30"/>
  <c r="F263" i="30"/>
  <c r="I263" i="30" s="1"/>
  <c r="F262" i="30"/>
  <c r="I262" i="30" s="1"/>
  <c r="F258" i="30"/>
  <c r="H258" i="30" s="1"/>
  <c r="F257" i="30"/>
  <c r="H257" i="30" s="1"/>
  <c r="F256" i="30"/>
  <c r="I256" i="30" s="1"/>
  <c r="F255" i="30"/>
  <c r="I255" i="30" s="1"/>
  <c r="F254" i="30"/>
  <c r="I254" i="30" s="1"/>
  <c r="F253" i="30"/>
  <c r="E242" i="30"/>
  <c r="E244" i="30" s="1"/>
  <c r="E234" i="30"/>
  <c r="F234" i="30" s="1"/>
  <c r="D234" i="30"/>
  <c r="K243" i="30"/>
  <c r="J245" i="30" s="1"/>
  <c r="J242" i="30"/>
  <c r="J244" i="30" s="1"/>
  <c r="I242" i="30"/>
  <c r="I244" i="30" s="1"/>
  <c r="H242" i="30"/>
  <c r="H244" i="30" s="1"/>
  <c r="G242" i="30"/>
  <c r="G244" i="30" s="1"/>
  <c r="F242" i="30"/>
  <c r="D242" i="30"/>
  <c r="D244" i="30" s="1"/>
  <c r="K241" i="30"/>
  <c r="K240" i="30"/>
  <c r="K239" i="30"/>
  <c r="K238" i="30"/>
  <c r="F233" i="30"/>
  <c r="F232" i="30"/>
  <c r="I232" i="30" s="1"/>
  <c r="F231" i="30"/>
  <c r="I231" i="30" s="1"/>
  <c r="F227" i="30"/>
  <c r="H227" i="30" s="1"/>
  <c r="F226" i="30"/>
  <c r="H226" i="30" s="1"/>
  <c r="F225" i="30"/>
  <c r="I225" i="30" s="1"/>
  <c r="F224" i="30"/>
  <c r="H224" i="30" s="1"/>
  <c r="F223" i="30"/>
  <c r="I223" i="30" s="1"/>
  <c r="F222" i="30"/>
  <c r="F213" i="30"/>
  <c r="E213" i="30"/>
  <c r="K212" i="30"/>
  <c r="D214" i="30" s="1"/>
  <c r="J211" i="30"/>
  <c r="J213" i="30" s="1"/>
  <c r="I211" i="30"/>
  <c r="I213" i="30" s="1"/>
  <c r="H211" i="30"/>
  <c r="H213" i="30" s="1"/>
  <c r="G211" i="30"/>
  <c r="G213" i="30" s="1"/>
  <c r="F211" i="30"/>
  <c r="E211" i="30"/>
  <c r="D211" i="30"/>
  <c r="D213" i="30" s="1"/>
  <c r="K210" i="30"/>
  <c r="K209" i="30"/>
  <c r="K208" i="30"/>
  <c r="K207" i="30"/>
  <c r="E203" i="30"/>
  <c r="F202" i="30"/>
  <c r="F201" i="30"/>
  <c r="I201" i="30" s="1"/>
  <c r="F200" i="30"/>
  <c r="F196" i="30"/>
  <c r="H196" i="30" s="1"/>
  <c r="F195" i="30"/>
  <c r="H195" i="30" s="1"/>
  <c r="F194" i="30"/>
  <c r="I194" i="30" s="1"/>
  <c r="F193" i="30"/>
  <c r="I193" i="30" s="1"/>
  <c r="F192" i="30"/>
  <c r="I192" i="30" s="1"/>
  <c r="F191" i="30"/>
  <c r="F160" i="30"/>
  <c r="H160" i="30" s="1"/>
  <c r="F161" i="30"/>
  <c r="H161" i="30" s="1"/>
  <c r="I161" i="30"/>
  <c r="F162" i="30"/>
  <c r="H162" i="30" s="1"/>
  <c r="I162" i="30"/>
  <c r="F163" i="30"/>
  <c r="H163" i="30" s="1"/>
  <c r="F164" i="30"/>
  <c r="H164" i="30" s="1"/>
  <c r="F165" i="30"/>
  <c r="H165" i="30" s="1"/>
  <c r="F169" i="30"/>
  <c r="I169" i="30" s="1"/>
  <c r="F170" i="30"/>
  <c r="I170" i="30" s="1"/>
  <c r="F171" i="30"/>
  <c r="D172" i="30"/>
  <c r="E172" i="30"/>
  <c r="K176" i="30"/>
  <c r="K177" i="30"/>
  <c r="K178" i="30"/>
  <c r="K179" i="30"/>
  <c r="D180" i="30"/>
  <c r="D182" i="30" s="1"/>
  <c r="E180" i="30"/>
  <c r="E182" i="30" s="1"/>
  <c r="F180" i="30"/>
  <c r="G180" i="30"/>
  <c r="G182" i="30" s="1"/>
  <c r="H180" i="30"/>
  <c r="H182" i="30" s="1"/>
  <c r="I180" i="30"/>
  <c r="I182" i="30" s="1"/>
  <c r="J180" i="30"/>
  <c r="K181" i="30"/>
  <c r="D183" i="30" s="1"/>
  <c r="F182" i="30"/>
  <c r="J182" i="30"/>
  <c r="D149" i="30"/>
  <c r="K150" i="30"/>
  <c r="J152" i="30" s="1"/>
  <c r="J149" i="30"/>
  <c r="J151" i="30" s="1"/>
  <c r="I149" i="30"/>
  <c r="I151" i="30" s="1"/>
  <c r="H149" i="30"/>
  <c r="H151" i="30" s="1"/>
  <c r="G149" i="30"/>
  <c r="G151" i="30" s="1"/>
  <c r="F149" i="30"/>
  <c r="F151" i="30" s="1"/>
  <c r="E149" i="30"/>
  <c r="E151" i="30" s="1"/>
  <c r="K148" i="30"/>
  <c r="K147" i="30"/>
  <c r="K146" i="30"/>
  <c r="K145" i="30"/>
  <c r="E141" i="30"/>
  <c r="D141" i="30"/>
  <c r="F140" i="30"/>
  <c r="F139" i="30"/>
  <c r="I139" i="30" s="1"/>
  <c r="F138" i="30"/>
  <c r="F134" i="30"/>
  <c r="H134" i="30" s="1"/>
  <c r="F133" i="30"/>
  <c r="H133" i="30" s="1"/>
  <c r="F132" i="30"/>
  <c r="I132" i="30" s="1"/>
  <c r="F131" i="30"/>
  <c r="I131" i="30" s="1"/>
  <c r="F130" i="30"/>
  <c r="I130" i="30" s="1"/>
  <c r="F129" i="30"/>
  <c r="K119" i="30"/>
  <c r="D121" i="30" s="1"/>
  <c r="J118" i="30"/>
  <c r="J120" i="30" s="1"/>
  <c r="I118" i="30"/>
  <c r="I120" i="30" s="1"/>
  <c r="H118" i="30"/>
  <c r="H120" i="30" s="1"/>
  <c r="G118" i="30"/>
  <c r="G120" i="30" s="1"/>
  <c r="F118" i="30"/>
  <c r="F120" i="30" s="1"/>
  <c r="E118" i="30"/>
  <c r="E120" i="30" s="1"/>
  <c r="D118" i="30"/>
  <c r="D120" i="30" s="1"/>
  <c r="K117" i="30"/>
  <c r="K116" i="30"/>
  <c r="K115" i="30"/>
  <c r="K114" i="30"/>
  <c r="E110" i="30"/>
  <c r="D110" i="30"/>
  <c r="F109" i="30"/>
  <c r="F108" i="30"/>
  <c r="I108" i="30" s="1"/>
  <c r="F107" i="30"/>
  <c r="I107" i="30" s="1"/>
  <c r="F103" i="30"/>
  <c r="H103" i="30" s="1"/>
  <c r="F102" i="30"/>
  <c r="H102" i="30" s="1"/>
  <c r="F101" i="30"/>
  <c r="I101" i="30" s="1"/>
  <c r="F100" i="30"/>
  <c r="I100" i="30" s="1"/>
  <c r="F99" i="30"/>
  <c r="I99" i="30" s="1"/>
  <c r="F98" i="30"/>
  <c r="F89" i="30"/>
  <c r="K88" i="30"/>
  <c r="D90" i="30" s="1"/>
  <c r="J87" i="30"/>
  <c r="J89" i="30" s="1"/>
  <c r="I87" i="30"/>
  <c r="I89" i="30" s="1"/>
  <c r="H87" i="30"/>
  <c r="H89" i="30" s="1"/>
  <c r="G87" i="30"/>
  <c r="G89" i="30" s="1"/>
  <c r="F87" i="30"/>
  <c r="E87" i="30"/>
  <c r="E89" i="30" s="1"/>
  <c r="D87" i="30"/>
  <c r="D89" i="30" s="1"/>
  <c r="K86" i="30"/>
  <c r="K85" i="30"/>
  <c r="K84" i="30"/>
  <c r="K83" i="30"/>
  <c r="E79" i="30"/>
  <c r="D79" i="30"/>
  <c r="F78" i="30"/>
  <c r="F77" i="30"/>
  <c r="I77" i="30" s="1"/>
  <c r="I79" i="30" s="1"/>
  <c r="F76" i="30"/>
  <c r="I76" i="30" s="1"/>
  <c r="F72" i="30"/>
  <c r="H72" i="30" s="1"/>
  <c r="F71" i="30"/>
  <c r="H71" i="30" s="1"/>
  <c r="F70" i="30"/>
  <c r="I70" i="30" s="1"/>
  <c r="F69" i="30"/>
  <c r="I69" i="30" s="1"/>
  <c r="F68" i="30"/>
  <c r="I68" i="30" s="1"/>
  <c r="F67" i="30"/>
  <c r="H67" i="30" s="1"/>
  <c r="F276" i="30" l="1"/>
  <c r="G276" i="30"/>
  <c r="H276" i="30"/>
  <c r="I276" i="30"/>
  <c r="E276" i="30"/>
  <c r="K273" i="30"/>
  <c r="L270" i="30" s="1"/>
  <c r="I265" i="30"/>
  <c r="F265" i="30"/>
  <c r="G264" i="30" s="1"/>
  <c r="H255" i="30"/>
  <c r="F259" i="30"/>
  <c r="H253" i="30"/>
  <c r="I253" i="30"/>
  <c r="I257" i="30" s="1"/>
  <c r="G275" i="30"/>
  <c r="K275" i="30" s="1"/>
  <c r="H254" i="30"/>
  <c r="H256" i="30"/>
  <c r="J276" i="30"/>
  <c r="G245" i="30"/>
  <c r="I245" i="30"/>
  <c r="G231" i="30"/>
  <c r="I234" i="30"/>
  <c r="E245" i="30"/>
  <c r="D245" i="30"/>
  <c r="F245" i="30"/>
  <c r="H245" i="30"/>
  <c r="K242" i="30"/>
  <c r="L240" i="30" s="1"/>
  <c r="F228" i="30"/>
  <c r="I222" i="30"/>
  <c r="I224" i="30"/>
  <c r="K244" i="30"/>
  <c r="H222" i="30"/>
  <c r="F244" i="30"/>
  <c r="H223" i="30"/>
  <c r="H225" i="30"/>
  <c r="I191" i="30"/>
  <c r="I195" i="30" s="1"/>
  <c r="J194" i="30" s="1"/>
  <c r="F214" i="30"/>
  <c r="G214" i="30"/>
  <c r="E214" i="30"/>
  <c r="F203" i="30"/>
  <c r="G202" i="30" s="1"/>
  <c r="H191" i="30"/>
  <c r="H193" i="30"/>
  <c r="F197" i="30"/>
  <c r="K213" i="30"/>
  <c r="I200" i="30"/>
  <c r="I203" i="30" s="1"/>
  <c r="H214" i="30"/>
  <c r="H192" i="30"/>
  <c r="H194" i="30"/>
  <c r="K211" i="30"/>
  <c r="L208" i="30" s="1"/>
  <c r="I214" i="30"/>
  <c r="J214" i="30"/>
  <c r="F172" i="30"/>
  <c r="G170" i="30" s="1"/>
  <c r="I172" i="30"/>
  <c r="I163" i="30"/>
  <c r="F166" i="30"/>
  <c r="H166" i="30"/>
  <c r="K182" i="30"/>
  <c r="H183" i="30"/>
  <c r="K180" i="30"/>
  <c r="L177" i="30" s="1"/>
  <c r="G183" i="30"/>
  <c r="J183" i="30"/>
  <c r="F183" i="30"/>
  <c r="I160" i="30"/>
  <c r="I183" i="30"/>
  <c r="E183" i="30"/>
  <c r="F152" i="30"/>
  <c r="G152" i="30"/>
  <c r="H152" i="30"/>
  <c r="D152" i="30"/>
  <c r="E152" i="30"/>
  <c r="K149" i="30"/>
  <c r="L148" i="30" s="1"/>
  <c r="D151" i="30"/>
  <c r="K151" i="30" s="1"/>
  <c r="F141" i="30"/>
  <c r="G140" i="30" s="1"/>
  <c r="F135" i="30"/>
  <c r="H129" i="30"/>
  <c r="I138" i="30"/>
  <c r="I141" i="30" s="1"/>
  <c r="H130" i="30"/>
  <c r="H132" i="30"/>
  <c r="I152" i="30"/>
  <c r="H131" i="30"/>
  <c r="I129" i="30"/>
  <c r="F110" i="30"/>
  <c r="G109" i="30" s="1"/>
  <c r="I110" i="30"/>
  <c r="I98" i="30"/>
  <c r="I102" i="30" s="1"/>
  <c r="J99" i="30" s="1"/>
  <c r="E121" i="30"/>
  <c r="H121" i="30"/>
  <c r="F121" i="30"/>
  <c r="G121" i="30"/>
  <c r="H100" i="30"/>
  <c r="F104" i="30"/>
  <c r="H98" i="30"/>
  <c r="K120" i="30"/>
  <c r="H99" i="30"/>
  <c r="H101" i="30"/>
  <c r="K118" i="30"/>
  <c r="L114" i="30" s="1"/>
  <c r="I121" i="30"/>
  <c r="J121" i="30"/>
  <c r="F79" i="30"/>
  <c r="G77" i="30" s="1"/>
  <c r="E90" i="30"/>
  <c r="K87" i="30"/>
  <c r="L85" i="30" s="1"/>
  <c r="I67" i="30"/>
  <c r="I71" i="30" s="1"/>
  <c r="J68" i="30" s="1"/>
  <c r="H69" i="30"/>
  <c r="F73" i="30"/>
  <c r="H70" i="30"/>
  <c r="K89" i="30"/>
  <c r="F90" i="30"/>
  <c r="G90" i="30"/>
  <c r="H90" i="30"/>
  <c r="H68" i="30"/>
  <c r="I90" i="30"/>
  <c r="J90" i="30"/>
  <c r="G166" i="30" l="1"/>
  <c r="G201" i="30"/>
  <c r="G263" i="30"/>
  <c r="L271" i="30"/>
  <c r="L272" i="30"/>
  <c r="L269" i="30"/>
  <c r="K276" i="30"/>
  <c r="G262" i="30"/>
  <c r="G265" i="30" s="1"/>
  <c r="H259" i="30"/>
  <c r="L277" i="30" s="1"/>
  <c r="J254" i="30"/>
  <c r="J255" i="30"/>
  <c r="J256" i="30"/>
  <c r="J253" i="30"/>
  <c r="G232" i="30"/>
  <c r="G234" i="30" s="1"/>
  <c r="G233" i="30"/>
  <c r="I226" i="30"/>
  <c r="J224" i="30" s="1"/>
  <c r="H228" i="30"/>
  <c r="L246" i="30" s="1"/>
  <c r="K245" i="30"/>
  <c r="L241" i="30"/>
  <c r="L238" i="30"/>
  <c r="L239" i="30"/>
  <c r="J192" i="30"/>
  <c r="J193" i="30"/>
  <c r="L210" i="30"/>
  <c r="K214" i="30"/>
  <c r="L209" i="30"/>
  <c r="L207" i="30"/>
  <c r="G200" i="30"/>
  <c r="G203" i="30" s="1"/>
  <c r="J191" i="30"/>
  <c r="H197" i="30"/>
  <c r="L215" i="30" s="1"/>
  <c r="L178" i="30"/>
  <c r="G171" i="30"/>
  <c r="G169" i="30"/>
  <c r="L184" i="30"/>
  <c r="K183" i="30"/>
  <c r="I164" i="30"/>
  <c r="J160" i="30" s="1"/>
  <c r="L179" i="30"/>
  <c r="L176" i="30"/>
  <c r="G139" i="30"/>
  <c r="L147" i="30"/>
  <c r="L145" i="30"/>
  <c r="K152" i="30"/>
  <c r="L146" i="30"/>
  <c r="G138" i="30"/>
  <c r="I133" i="30"/>
  <c r="H135" i="30"/>
  <c r="L153" i="30" s="1"/>
  <c r="G108" i="30"/>
  <c r="G107" i="30"/>
  <c r="G110" i="30" s="1"/>
  <c r="H104" i="30"/>
  <c r="L122" i="30" s="1"/>
  <c r="K121" i="30"/>
  <c r="L117" i="30"/>
  <c r="J100" i="30"/>
  <c r="J101" i="30"/>
  <c r="J98" i="30"/>
  <c r="L116" i="30"/>
  <c r="L115" i="30"/>
  <c r="G78" i="30"/>
  <c r="G76" i="30"/>
  <c r="H73" i="30"/>
  <c r="L91" i="30" s="1"/>
  <c r="L84" i="30"/>
  <c r="L86" i="30"/>
  <c r="K90" i="30"/>
  <c r="L83" i="30"/>
  <c r="J70" i="30"/>
  <c r="J67" i="30"/>
  <c r="J69" i="30"/>
  <c r="L273" i="30" l="1"/>
  <c r="J257" i="30"/>
  <c r="G259" i="30"/>
  <c r="L242" i="30"/>
  <c r="G228" i="30"/>
  <c r="J225" i="30"/>
  <c r="J222" i="30"/>
  <c r="J226" i="30" s="1"/>
  <c r="J223" i="30"/>
  <c r="J195" i="30"/>
  <c r="G197" i="30"/>
  <c r="L211" i="30"/>
  <c r="L180" i="30"/>
  <c r="G172" i="30"/>
  <c r="J161" i="30"/>
  <c r="J163" i="30"/>
  <c r="J162" i="30"/>
  <c r="G141" i="30"/>
  <c r="L149" i="30"/>
  <c r="J130" i="30"/>
  <c r="J131" i="30"/>
  <c r="J132" i="30"/>
  <c r="G135" i="30"/>
  <c r="J129" i="30"/>
  <c r="J102" i="30"/>
  <c r="G104" i="30"/>
  <c r="L118" i="30"/>
  <c r="G79" i="30"/>
  <c r="G73" i="30"/>
  <c r="J71" i="30"/>
  <c r="L87" i="30"/>
  <c r="J164" i="30" l="1"/>
  <c r="J133" i="30"/>
  <c r="F58" i="30"/>
  <c r="K57" i="30"/>
  <c r="D59" i="30" s="1"/>
  <c r="J56" i="30"/>
  <c r="J58" i="30" s="1"/>
  <c r="I56" i="30"/>
  <c r="I58" i="30" s="1"/>
  <c r="H56" i="30"/>
  <c r="H58" i="30" s="1"/>
  <c r="G56" i="30"/>
  <c r="G58" i="30" s="1"/>
  <c r="F56" i="30"/>
  <c r="E56" i="30"/>
  <c r="E58" i="30" s="1"/>
  <c r="D56" i="30"/>
  <c r="D58" i="30" s="1"/>
  <c r="K55" i="30"/>
  <c r="K54" i="30"/>
  <c r="K53" i="30"/>
  <c r="K52" i="30"/>
  <c r="E48" i="30"/>
  <c r="D48" i="30"/>
  <c r="F47" i="30"/>
  <c r="F46" i="30"/>
  <c r="I46" i="30" s="1"/>
  <c r="F45" i="30"/>
  <c r="F41" i="30"/>
  <c r="H41" i="30" s="1"/>
  <c r="F40" i="30"/>
  <c r="H40" i="30" s="1"/>
  <c r="F39" i="30"/>
  <c r="I39" i="30" s="1"/>
  <c r="F38" i="30"/>
  <c r="I38" i="30" s="1"/>
  <c r="F37" i="30"/>
  <c r="I37" i="30" s="1"/>
  <c r="F36" i="30"/>
  <c r="H36" i="30" s="1"/>
  <c r="K26" i="30"/>
  <c r="J28" i="30" s="1"/>
  <c r="J25" i="30"/>
  <c r="J27" i="30" s="1"/>
  <c r="I25" i="30"/>
  <c r="I27" i="30" s="1"/>
  <c r="H25" i="30"/>
  <c r="H27" i="30" s="1"/>
  <c r="G25" i="30"/>
  <c r="G27" i="30" s="1"/>
  <c r="F25" i="30"/>
  <c r="F27" i="30" s="1"/>
  <c r="E25" i="30"/>
  <c r="E27" i="30" s="1"/>
  <c r="D25" i="30"/>
  <c r="K24" i="30"/>
  <c r="K23" i="30"/>
  <c r="K22" i="30"/>
  <c r="K21" i="30"/>
  <c r="E17" i="30"/>
  <c r="D17" i="30"/>
  <c r="F16" i="30"/>
  <c r="F15" i="30"/>
  <c r="I15" i="30" s="1"/>
  <c r="F14" i="30"/>
  <c r="I14" i="30" s="1"/>
  <c r="F10" i="30"/>
  <c r="H10" i="30" s="1"/>
  <c r="F9" i="30"/>
  <c r="H9" i="30" s="1"/>
  <c r="F8" i="30"/>
  <c r="H8" i="30" s="1"/>
  <c r="F7" i="30"/>
  <c r="I7" i="30" s="1"/>
  <c r="F6" i="30"/>
  <c r="I6" i="30" s="1"/>
  <c r="F5" i="30"/>
  <c r="F1004" i="30"/>
  <c r="H1004" i="30" s="1"/>
  <c r="F1003" i="30"/>
  <c r="H1003" i="30" s="1"/>
  <c r="F1002" i="30"/>
  <c r="I1002" i="30" s="1"/>
  <c r="F1001" i="30"/>
  <c r="H1001" i="30" s="1"/>
  <c r="F1000" i="30"/>
  <c r="I1000" i="30" s="1"/>
  <c r="F999" i="30"/>
  <c r="H999" i="30" s="1"/>
  <c r="J491" i="30"/>
  <c r="J1020" i="30" s="1"/>
  <c r="I491" i="30"/>
  <c r="I1020" i="30" s="1"/>
  <c r="H491" i="30"/>
  <c r="H1020" i="30" s="1"/>
  <c r="G491" i="30"/>
  <c r="G1020" i="30" s="1"/>
  <c r="F491" i="30"/>
  <c r="F1020" i="30" s="1"/>
  <c r="E491" i="30"/>
  <c r="E1020" i="30" s="1"/>
  <c r="D491" i="30"/>
  <c r="D1020" i="30" s="1"/>
  <c r="J489" i="30"/>
  <c r="J1018" i="30" s="1"/>
  <c r="I489" i="30"/>
  <c r="I1018" i="30" s="1"/>
  <c r="H489" i="30"/>
  <c r="H1018" i="30" s="1"/>
  <c r="G489" i="30"/>
  <c r="G1018" i="30" s="1"/>
  <c r="F489" i="30"/>
  <c r="F1018" i="30" s="1"/>
  <c r="E489" i="30"/>
  <c r="E1018" i="30" s="1"/>
  <c r="D489" i="30"/>
  <c r="D1018" i="30" s="1"/>
  <c r="J488" i="30"/>
  <c r="J1017" i="30" s="1"/>
  <c r="I488" i="30"/>
  <c r="I1017" i="30" s="1"/>
  <c r="H488" i="30"/>
  <c r="H1017" i="30" s="1"/>
  <c r="G488" i="30"/>
  <c r="G1017" i="30" s="1"/>
  <c r="F488" i="30"/>
  <c r="F1017" i="30" s="1"/>
  <c r="E488" i="30"/>
  <c r="E1017" i="30" s="1"/>
  <c r="D488" i="30"/>
  <c r="D1017" i="30" s="1"/>
  <c r="J487" i="30"/>
  <c r="J1016" i="30" s="1"/>
  <c r="I487" i="30"/>
  <c r="I1016" i="30" s="1"/>
  <c r="H487" i="30"/>
  <c r="H1016" i="30" s="1"/>
  <c r="G487" i="30"/>
  <c r="G1016" i="30" s="1"/>
  <c r="F487" i="30"/>
  <c r="F1016" i="30" s="1"/>
  <c r="E487" i="30"/>
  <c r="E1016" i="30" s="1"/>
  <c r="D487" i="30"/>
  <c r="J486" i="30"/>
  <c r="J1015" i="30" s="1"/>
  <c r="I486" i="30"/>
  <c r="I1015" i="30" s="1"/>
  <c r="H486" i="30"/>
  <c r="H1015" i="30" s="1"/>
  <c r="G486" i="30"/>
  <c r="G1015" i="30" s="1"/>
  <c r="F486" i="30"/>
  <c r="F1015" i="30" s="1"/>
  <c r="E486" i="30"/>
  <c r="D486" i="30"/>
  <c r="D1015" i="30" s="1"/>
  <c r="E481" i="30"/>
  <c r="E1010" i="30" s="1"/>
  <c r="D481" i="30"/>
  <c r="D1010" i="30" s="1"/>
  <c r="E480" i="30"/>
  <c r="E1009" i="30" s="1"/>
  <c r="D480" i="30"/>
  <c r="E479" i="30"/>
  <c r="D479" i="30"/>
  <c r="D1008" i="30" s="1"/>
  <c r="F475" i="30"/>
  <c r="H475" i="30" s="1"/>
  <c r="F474" i="30"/>
  <c r="H474" i="30" s="1"/>
  <c r="F473" i="30"/>
  <c r="I473" i="30" s="1"/>
  <c r="F472" i="30"/>
  <c r="I472" i="30" s="1"/>
  <c r="F471" i="30"/>
  <c r="H471" i="30" s="1"/>
  <c r="F470" i="30"/>
  <c r="F490" i="30"/>
  <c r="F1004" i="29"/>
  <c r="H1004" i="29" s="1"/>
  <c r="F1003" i="29"/>
  <c r="H1003" i="29" s="1"/>
  <c r="F1002" i="29"/>
  <c r="I1002" i="29" s="1"/>
  <c r="F1001" i="29"/>
  <c r="I1001" i="29" s="1"/>
  <c r="F1000" i="29"/>
  <c r="I1000" i="29" s="1"/>
  <c r="F999" i="29"/>
  <c r="H999" i="29" s="1"/>
  <c r="K896" i="29"/>
  <c r="D898" i="29" s="1"/>
  <c r="J895" i="29"/>
  <c r="J897" i="29" s="1"/>
  <c r="I895" i="29"/>
  <c r="I897" i="29" s="1"/>
  <c r="H895" i="29"/>
  <c r="H897" i="29" s="1"/>
  <c r="G895" i="29"/>
  <c r="G897" i="29" s="1"/>
  <c r="F895" i="29"/>
  <c r="F897" i="29" s="1"/>
  <c r="E895" i="29"/>
  <c r="E897" i="29" s="1"/>
  <c r="D895" i="29"/>
  <c r="D897" i="29" s="1"/>
  <c r="K894" i="29"/>
  <c r="K893" i="29"/>
  <c r="K892" i="29"/>
  <c r="K891" i="29"/>
  <c r="E887" i="29"/>
  <c r="D887" i="29"/>
  <c r="F886" i="29"/>
  <c r="F885" i="29"/>
  <c r="F884" i="29"/>
  <c r="F880" i="29"/>
  <c r="H880" i="29" s="1"/>
  <c r="F879" i="29"/>
  <c r="H879" i="29" s="1"/>
  <c r="F878" i="29"/>
  <c r="I878" i="29" s="1"/>
  <c r="F877" i="29"/>
  <c r="I877" i="29" s="1"/>
  <c r="F876" i="29"/>
  <c r="I876" i="29" s="1"/>
  <c r="F875" i="29"/>
  <c r="H472" i="30" l="1"/>
  <c r="F476" i="30"/>
  <c r="I471" i="30"/>
  <c r="F48" i="30"/>
  <c r="G45" i="30" s="1"/>
  <c r="E59" i="30"/>
  <c r="F59" i="30"/>
  <c r="F42" i="30"/>
  <c r="I36" i="30"/>
  <c r="I40" i="30" s="1"/>
  <c r="J39" i="30" s="1"/>
  <c r="H38" i="30"/>
  <c r="K58" i="30"/>
  <c r="G47" i="30"/>
  <c r="I45" i="30"/>
  <c r="I48" i="30" s="1"/>
  <c r="G59" i="30"/>
  <c r="H59" i="30"/>
  <c r="H37" i="30"/>
  <c r="H39" i="30"/>
  <c r="K56" i="30"/>
  <c r="L55" i="30" s="1"/>
  <c r="I59" i="30"/>
  <c r="J59" i="30"/>
  <c r="E28" i="30"/>
  <c r="F17" i="30"/>
  <c r="G16" i="30" s="1"/>
  <c r="I17" i="30"/>
  <c r="D28" i="30"/>
  <c r="I1001" i="30"/>
  <c r="H473" i="30"/>
  <c r="H470" i="30"/>
  <c r="I470" i="30"/>
  <c r="F28" i="30"/>
  <c r="H28" i="30"/>
  <c r="K25" i="30"/>
  <c r="L22" i="30" s="1"/>
  <c r="D27" i="30"/>
  <c r="K27" i="30" s="1"/>
  <c r="I8" i="30"/>
  <c r="F11" i="30"/>
  <c r="H5" i="30"/>
  <c r="H6" i="30"/>
  <c r="H7" i="30"/>
  <c r="I5" i="30"/>
  <c r="G28" i="30"/>
  <c r="I28" i="30"/>
  <c r="F480" i="30"/>
  <c r="I480" i="30" s="1"/>
  <c r="F1019" i="30"/>
  <c r="F1021" i="30" s="1"/>
  <c r="H476" i="30"/>
  <c r="G476" i="30" s="1"/>
  <c r="H1002" i="30"/>
  <c r="H490" i="30"/>
  <c r="H1019" i="30" s="1"/>
  <c r="H1021" i="30" s="1"/>
  <c r="I999" i="30"/>
  <c r="I490" i="30"/>
  <c r="I1019" i="30" s="1"/>
  <c r="I1021" i="30" s="1"/>
  <c r="J490" i="30"/>
  <c r="J1019" i="30" s="1"/>
  <c r="J1021" i="30" s="1"/>
  <c r="K488" i="30"/>
  <c r="H1000" i="30"/>
  <c r="K1017" i="30"/>
  <c r="K1018" i="30"/>
  <c r="D490" i="30"/>
  <c r="D1019" i="30" s="1"/>
  <c r="F1005" i="30"/>
  <c r="D1016" i="30"/>
  <c r="K1016" i="30" s="1"/>
  <c r="K487" i="30"/>
  <c r="E1015" i="30"/>
  <c r="K1015" i="30" s="1"/>
  <c r="K486" i="30"/>
  <c r="E490" i="30"/>
  <c r="E1019" i="30" s="1"/>
  <c r="E1021" i="30" s="1"/>
  <c r="E1008" i="30"/>
  <c r="E1011" i="30" s="1"/>
  <c r="E482" i="30"/>
  <c r="G490" i="30"/>
  <c r="G1019" i="30" s="1"/>
  <c r="G1021" i="30" s="1"/>
  <c r="I474" i="30"/>
  <c r="J472" i="30" s="1"/>
  <c r="F479" i="30"/>
  <c r="I479" i="30" s="1"/>
  <c r="F481" i="30"/>
  <c r="K489" i="30"/>
  <c r="D1009" i="30"/>
  <c r="F1009" i="30" s="1"/>
  <c r="D482" i="30"/>
  <c r="K491" i="30"/>
  <c r="H493" i="30" s="1"/>
  <c r="K1020" i="30"/>
  <c r="H1022" i="30" s="1"/>
  <c r="F492" i="30"/>
  <c r="F1010" i="30"/>
  <c r="I999" i="29"/>
  <c r="I1003" i="29" s="1"/>
  <c r="H1002" i="29"/>
  <c r="H1001" i="29"/>
  <c r="H1000" i="29"/>
  <c r="F1005" i="29"/>
  <c r="F887" i="29"/>
  <c r="G886" i="29" s="1"/>
  <c r="J898" i="29"/>
  <c r="E898" i="29"/>
  <c r="F898" i="29"/>
  <c r="G898" i="29"/>
  <c r="K897" i="29"/>
  <c r="H878" i="29"/>
  <c r="H876" i="29"/>
  <c r="I875" i="29"/>
  <c r="I879" i="29" s="1"/>
  <c r="J877" i="29" s="1"/>
  <c r="F881" i="29"/>
  <c r="H877" i="29"/>
  <c r="H898" i="29"/>
  <c r="H875" i="29"/>
  <c r="K895" i="29"/>
  <c r="L892" i="29" s="1"/>
  <c r="I898" i="29"/>
  <c r="I1003" i="30" l="1"/>
  <c r="J999" i="30" s="1"/>
  <c r="G46" i="30"/>
  <c r="H1005" i="30"/>
  <c r="G1005" i="30" s="1"/>
  <c r="D1024" i="30" s="1"/>
  <c r="J38" i="30"/>
  <c r="K59" i="30"/>
  <c r="H42" i="30"/>
  <c r="L60" i="30" s="1"/>
  <c r="J37" i="30"/>
  <c r="J36" i="30"/>
  <c r="L54" i="30"/>
  <c r="G48" i="30"/>
  <c r="L53" i="30"/>
  <c r="L52" i="30"/>
  <c r="G14" i="30"/>
  <c r="G15" i="30"/>
  <c r="H11" i="30"/>
  <c r="G11" i="30" s="1"/>
  <c r="K28" i="30"/>
  <c r="L21" i="30"/>
  <c r="L23" i="30"/>
  <c r="L24" i="30"/>
  <c r="I492" i="30"/>
  <c r="G493" i="30"/>
  <c r="H492" i="30"/>
  <c r="E1022" i="30"/>
  <c r="D492" i="30"/>
  <c r="E493" i="30"/>
  <c r="I482" i="30"/>
  <c r="D1011" i="30"/>
  <c r="F1011" i="30" s="1"/>
  <c r="G1009" i="30" s="1"/>
  <c r="F493" i="30"/>
  <c r="I9" i="30"/>
  <c r="J8" i="30" s="1"/>
  <c r="E492" i="30"/>
  <c r="D493" i="30"/>
  <c r="J493" i="30"/>
  <c r="F482" i="30"/>
  <c r="G480" i="30" s="1"/>
  <c r="D1022" i="30"/>
  <c r="I493" i="30"/>
  <c r="G492" i="30"/>
  <c r="J492" i="30"/>
  <c r="G1022" i="30"/>
  <c r="F1022" i="30"/>
  <c r="J471" i="30"/>
  <c r="F1008" i="30"/>
  <c r="I1008" i="30" s="1"/>
  <c r="K1019" i="30"/>
  <c r="L1016" i="30" s="1"/>
  <c r="I1009" i="30"/>
  <c r="L494" i="30"/>
  <c r="K1021" i="30"/>
  <c r="J1022" i="30"/>
  <c r="I1022" i="30"/>
  <c r="J470" i="30"/>
  <c r="J473" i="30"/>
  <c r="K490" i="30"/>
  <c r="L488" i="30" s="1"/>
  <c r="G884" i="29"/>
  <c r="G885" i="29"/>
  <c r="H1005" i="29"/>
  <c r="G1005" i="29"/>
  <c r="J1002" i="29"/>
  <c r="J1000" i="29"/>
  <c r="J999" i="29"/>
  <c r="J1001" i="29"/>
  <c r="L891" i="29"/>
  <c r="K898" i="29"/>
  <c r="J876" i="29"/>
  <c r="J875" i="29"/>
  <c r="H881" i="29"/>
  <c r="L894" i="29"/>
  <c r="J878" i="29"/>
  <c r="L893" i="29"/>
  <c r="L1023" i="30" l="1"/>
  <c r="J1000" i="30"/>
  <c r="J1002" i="30"/>
  <c r="J1001" i="30"/>
  <c r="G17" i="30"/>
  <c r="J40" i="30"/>
  <c r="G42" i="30"/>
  <c r="L56" i="30"/>
  <c r="J5" i="30"/>
  <c r="J7" i="30"/>
  <c r="J6" i="30"/>
  <c r="L29" i="30"/>
  <c r="L25" i="30"/>
  <c r="E1024" i="30"/>
  <c r="E1025" i="30" s="1"/>
  <c r="E1026" i="30" s="1"/>
  <c r="E1027" i="30" s="1"/>
  <c r="G481" i="30"/>
  <c r="K493" i="30"/>
  <c r="G1008" i="30"/>
  <c r="G1010" i="30"/>
  <c r="G479" i="30"/>
  <c r="K492" i="30"/>
  <c r="J1003" i="30"/>
  <c r="G1024" i="30"/>
  <c r="G1025" i="30" s="1"/>
  <c r="G1026" i="30" s="1"/>
  <c r="G1027" i="30" s="1"/>
  <c r="K1022" i="30"/>
  <c r="D1025" i="30"/>
  <c r="D1026" i="30" s="1"/>
  <c r="L489" i="30"/>
  <c r="L487" i="30"/>
  <c r="K1024" i="30"/>
  <c r="L1018" i="30"/>
  <c r="L1017" i="30"/>
  <c r="I1024" i="30"/>
  <c r="J1024" i="30"/>
  <c r="J1025" i="30" s="1"/>
  <c r="J1026" i="30" s="1"/>
  <c r="H1024" i="30"/>
  <c r="F1024" i="30"/>
  <c r="I1011" i="30"/>
  <c r="L486" i="30"/>
  <c r="J474" i="30"/>
  <c r="L1015" i="30"/>
  <c r="I1024" i="29"/>
  <c r="I1025" i="29" s="1"/>
  <c r="G887" i="29"/>
  <c r="L895" i="29"/>
  <c r="J1003" i="29"/>
  <c r="J879" i="29"/>
  <c r="L899" i="29"/>
  <c r="G881" i="29"/>
  <c r="D1028" i="30" l="1"/>
  <c r="J1028" i="30"/>
  <c r="J9" i="30"/>
  <c r="G1011" i="30"/>
  <c r="G482" i="30"/>
  <c r="L1019" i="30"/>
  <c r="L490" i="30"/>
  <c r="G1028" i="30"/>
  <c r="F1025" i="30"/>
  <c r="F1026" i="30" s="1"/>
  <c r="F1027" i="30" s="1"/>
  <c r="F1028" i="30"/>
  <c r="E1028" i="30"/>
  <c r="H1028" i="30"/>
  <c r="H1025" i="30"/>
  <c r="H1026" i="30" s="1"/>
  <c r="H1027" i="30" s="1"/>
  <c r="I1028" i="30"/>
  <c r="I1025" i="30"/>
  <c r="I1026" i="30" s="1"/>
  <c r="I1027" i="30" s="1"/>
  <c r="K865" i="29"/>
  <c r="I867" i="29" s="1"/>
  <c r="J864" i="29"/>
  <c r="J866" i="29" s="1"/>
  <c r="I864" i="29"/>
  <c r="I866" i="29" s="1"/>
  <c r="H864" i="29"/>
  <c r="H866" i="29" s="1"/>
  <c r="G864" i="29"/>
  <c r="G866" i="29" s="1"/>
  <c r="F864" i="29"/>
  <c r="F866" i="29" s="1"/>
  <c r="E864" i="29"/>
  <c r="E866" i="29" s="1"/>
  <c r="D864" i="29"/>
  <c r="K863" i="29"/>
  <c r="K862" i="29"/>
  <c r="K861" i="29"/>
  <c r="K860" i="29"/>
  <c r="E856" i="29"/>
  <c r="D856" i="29"/>
  <c r="F855" i="29"/>
  <c r="F854" i="29"/>
  <c r="F853" i="29"/>
  <c r="F849" i="29"/>
  <c r="H849" i="29" s="1"/>
  <c r="F848" i="29"/>
  <c r="H848" i="29" s="1"/>
  <c r="F847" i="29"/>
  <c r="I847" i="29" s="1"/>
  <c r="F846" i="29"/>
  <c r="I846" i="29" s="1"/>
  <c r="F845" i="29"/>
  <c r="I845" i="29" s="1"/>
  <c r="F844" i="29"/>
  <c r="K1027" i="30" l="1"/>
  <c r="F856" i="29"/>
  <c r="G853" i="29" s="1"/>
  <c r="K864" i="29"/>
  <c r="L860" i="29" s="1"/>
  <c r="J867" i="29"/>
  <c r="F867" i="29"/>
  <c r="I844" i="29"/>
  <c r="I848" i="29" s="1"/>
  <c r="J846" i="29" s="1"/>
  <c r="H845" i="29"/>
  <c r="H847" i="29"/>
  <c r="D866" i="29"/>
  <c r="K866" i="29" s="1"/>
  <c r="D867" i="29"/>
  <c r="F850" i="29"/>
  <c r="E867" i="29"/>
  <c r="G867" i="29"/>
  <c r="H844" i="29"/>
  <c r="H846" i="29"/>
  <c r="H867" i="29"/>
  <c r="K834" i="29"/>
  <c r="J836" i="29" s="1"/>
  <c r="J833" i="29"/>
  <c r="J835" i="29" s="1"/>
  <c r="I833" i="29"/>
  <c r="I835" i="29" s="1"/>
  <c r="H833" i="29"/>
  <c r="H835" i="29" s="1"/>
  <c r="G833" i="29"/>
  <c r="G835" i="29" s="1"/>
  <c r="F833" i="29"/>
  <c r="F835" i="29" s="1"/>
  <c r="E833" i="29"/>
  <c r="E835" i="29" s="1"/>
  <c r="D833" i="29"/>
  <c r="D835" i="29" s="1"/>
  <c r="K832" i="29"/>
  <c r="K831" i="29"/>
  <c r="K830" i="29"/>
  <c r="K829" i="29"/>
  <c r="E825" i="29"/>
  <c r="D825" i="29"/>
  <c r="F825" i="29" s="1"/>
  <c r="F824" i="29"/>
  <c r="F823" i="29"/>
  <c r="F822" i="29"/>
  <c r="F818" i="29"/>
  <c r="H818" i="29" s="1"/>
  <c r="F817" i="29"/>
  <c r="H817" i="29" s="1"/>
  <c r="F816" i="29"/>
  <c r="I816" i="29" s="1"/>
  <c r="F815" i="29"/>
  <c r="I815" i="29" s="1"/>
  <c r="F814" i="29"/>
  <c r="I814" i="29" s="1"/>
  <c r="F813" i="29"/>
  <c r="H813" i="29" s="1"/>
  <c r="E802" i="29"/>
  <c r="F802" i="29"/>
  <c r="I802" i="29"/>
  <c r="J802" i="29"/>
  <c r="H802" i="29"/>
  <c r="G802" i="29"/>
  <c r="D836" i="29" l="1"/>
  <c r="G854" i="29"/>
  <c r="G856" i="29" s="1"/>
  <c r="G855" i="29"/>
  <c r="L862" i="29"/>
  <c r="L861" i="29"/>
  <c r="L863" i="29"/>
  <c r="K867" i="29"/>
  <c r="H850" i="29"/>
  <c r="L868" i="29" s="1"/>
  <c r="J844" i="29"/>
  <c r="J845" i="29"/>
  <c r="J847" i="29"/>
  <c r="G824" i="29"/>
  <c r="H836" i="29"/>
  <c r="I836" i="29"/>
  <c r="F836" i="29"/>
  <c r="K833" i="29"/>
  <c r="L830" i="29" s="1"/>
  <c r="G822" i="29"/>
  <c r="G823" i="29"/>
  <c r="H816" i="29"/>
  <c r="H815" i="29"/>
  <c r="H814" i="29"/>
  <c r="F819" i="29"/>
  <c r="I813" i="29"/>
  <c r="I817" i="29" s="1"/>
  <c r="J816" i="29" s="1"/>
  <c r="K835" i="29"/>
  <c r="E836" i="29"/>
  <c r="G836" i="29"/>
  <c r="K803" i="29"/>
  <c r="H805" i="29" s="1"/>
  <c r="J804" i="29"/>
  <c r="I804" i="29"/>
  <c r="H804" i="29"/>
  <c r="G804" i="29"/>
  <c r="F804" i="29"/>
  <c r="E804" i="29"/>
  <c r="D802" i="29"/>
  <c r="D804" i="29" s="1"/>
  <c r="K801" i="29"/>
  <c r="K800" i="29"/>
  <c r="K799" i="29"/>
  <c r="K798" i="29"/>
  <c r="E794" i="29"/>
  <c r="D794" i="29"/>
  <c r="F793" i="29"/>
  <c r="F792" i="29"/>
  <c r="F791" i="29"/>
  <c r="F787" i="29"/>
  <c r="H787" i="29" s="1"/>
  <c r="F786" i="29"/>
  <c r="H786" i="29" s="1"/>
  <c r="F785" i="29"/>
  <c r="I785" i="29" s="1"/>
  <c r="F784" i="29"/>
  <c r="H784" i="29" s="1"/>
  <c r="F783" i="29"/>
  <c r="H783" i="29" s="1"/>
  <c r="F782" i="29"/>
  <c r="H782" i="29" s="1"/>
  <c r="K772" i="29"/>
  <c r="D774" i="29" s="1"/>
  <c r="J771" i="29"/>
  <c r="J773" i="29" s="1"/>
  <c r="I771" i="29"/>
  <c r="I773" i="29" s="1"/>
  <c r="H771" i="29"/>
  <c r="H773" i="29" s="1"/>
  <c r="G771" i="29"/>
  <c r="G773" i="29" s="1"/>
  <c r="F771" i="29"/>
  <c r="F773" i="29" s="1"/>
  <c r="E771" i="29"/>
  <c r="E773" i="29" s="1"/>
  <c r="D771" i="29"/>
  <c r="D773" i="29" s="1"/>
  <c r="K770" i="29"/>
  <c r="K769" i="29"/>
  <c r="K768" i="29"/>
  <c r="K767" i="29"/>
  <c r="E763" i="29"/>
  <c r="D763" i="29"/>
  <c r="F762" i="29"/>
  <c r="F761" i="29"/>
  <c r="F760" i="29"/>
  <c r="F756" i="29"/>
  <c r="H756" i="29" s="1"/>
  <c r="F755" i="29"/>
  <c r="H755" i="29" s="1"/>
  <c r="F754" i="29"/>
  <c r="H754" i="29" s="1"/>
  <c r="F753" i="29"/>
  <c r="I753" i="29" s="1"/>
  <c r="F752" i="29"/>
  <c r="H752" i="29" s="1"/>
  <c r="F751" i="29"/>
  <c r="K741" i="29"/>
  <c r="G743" i="29" s="1"/>
  <c r="J740" i="29"/>
  <c r="I740" i="29"/>
  <c r="I742" i="29" s="1"/>
  <c r="H740" i="29"/>
  <c r="H742" i="29" s="1"/>
  <c r="G740" i="29"/>
  <c r="G742" i="29" s="1"/>
  <c r="F740" i="29"/>
  <c r="F742" i="29" s="1"/>
  <c r="E740" i="29"/>
  <c r="E742" i="29" s="1"/>
  <c r="D740" i="29"/>
  <c r="D742" i="29" s="1"/>
  <c r="K739" i="29"/>
  <c r="K738" i="29"/>
  <c r="K737" i="29"/>
  <c r="K736" i="29"/>
  <c r="E732" i="29"/>
  <c r="D732" i="29"/>
  <c r="F731" i="29"/>
  <c r="F730" i="29"/>
  <c r="F729" i="29"/>
  <c r="F725" i="29"/>
  <c r="H725" i="29" s="1"/>
  <c r="F724" i="29"/>
  <c r="H724" i="29" s="1"/>
  <c r="F723" i="29"/>
  <c r="I723" i="29" s="1"/>
  <c r="F722" i="29"/>
  <c r="H722" i="29" s="1"/>
  <c r="F721" i="29"/>
  <c r="I721" i="29" s="1"/>
  <c r="F720" i="29"/>
  <c r="J711" i="29"/>
  <c r="K710" i="29"/>
  <c r="J712" i="29" s="1"/>
  <c r="J709" i="29"/>
  <c r="I709" i="29"/>
  <c r="I711" i="29" s="1"/>
  <c r="H709" i="29"/>
  <c r="H711" i="29" s="1"/>
  <c r="G709" i="29"/>
  <c r="G711" i="29" s="1"/>
  <c r="F709" i="29"/>
  <c r="F711" i="29" s="1"/>
  <c r="E709" i="29"/>
  <c r="E711" i="29" s="1"/>
  <c r="D709" i="29"/>
  <c r="K708" i="29"/>
  <c r="K707" i="29"/>
  <c r="K706" i="29"/>
  <c r="K705" i="29"/>
  <c r="E701" i="29"/>
  <c r="D701" i="29"/>
  <c r="F700" i="29"/>
  <c r="F699" i="29"/>
  <c r="F698" i="29"/>
  <c r="F694" i="29"/>
  <c r="H694" i="29" s="1"/>
  <c r="F693" i="29"/>
  <c r="H693" i="29" s="1"/>
  <c r="F692" i="29"/>
  <c r="H692" i="29" s="1"/>
  <c r="F691" i="29"/>
  <c r="I691" i="29" s="1"/>
  <c r="F690" i="29"/>
  <c r="I690" i="29" s="1"/>
  <c r="F689" i="29"/>
  <c r="H819" i="29" l="1"/>
  <c r="F732" i="29"/>
  <c r="G731" i="29" s="1"/>
  <c r="L864" i="29"/>
  <c r="G850" i="29"/>
  <c r="J848" i="29"/>
  <c r="G825" i="29"/>
  <c r="L832" i="29"/>
  <c r="L829" i="29"/>
  <c r="K836" i="29"/>
  <c r="L831" i="29"/>
  <c r="J814" i="29"/>
  <c r="J813" i="29"/>
  <c r="G819" i="29"/>
  <c r="L837" i="29"/>
  <c r="J815" i="29"/>
  <c r="J817" i="29" s="1"/>
  <c r="F794" i="29"/>
  <c r="G793" i="29" s="1"/>
  <c r="J805" i="29"/>
  <c r="I805" i="29"/>
  <c r="K804" i="29"/>
  <c r="I782" i="29"/>
  <c r="I784" i="29"/>
  <c r="H785" i="29"/>
  <c r="H788" i="29" s="1"/>
  <c r="D805" i="29"/>
  <c r="I783" i="29"/>
  <c r="I786" i="29" s="1"/>
  <c r="J782" i="29" s="1"/>
  <c r="F788" i="29"/>
  <c r="E805" i="29"/>
  <c r="K802" i="29"/>
  <c r="L798" i="29" s="1"/>
  <c r="F805" i="29"/>
  <c r="G805" i="29"/>
  <c r="E774" i="29"/>
  <c r="F763" i="29"/>
  <c r="G762" i="29" s="1"/>
  <c r="I751" i="29"/>
  <c r="H753" i="29"/>
  <c r="H751" i="29"/>
  <c r="H757" i="29" s="1"/>
  <c r="K773" i="29"/>
  <c r="I752" i="29"/>
  <c r="F774" i="29"/>
  <c r="G774" i="29"/>
  <c r="F757" i="29"/>
  <c r="H774" i="29"/>
  <c r="K771" i="29"/>
  <c r="L769" i="29" s="1"/>
  <c r="I774" i="29"/>
  <c r="I754" i="29"/>
  <c r="J774" i="29"/>
  <c r="F743" i="29"/>
  <c r="H743" i="29"/>
  <c r="I743" i="29"/>
  <c r="J743" i="29"/>
  <c r="K740" i="29"/>
  <c r="L737" i="29" s="1"/>
  <c r="G729" i="29"/>
  <c r="G730" i="29"/>
  <c r="I722" i="29"/>
  <c r="F726" i="29"/>
  <c r="I720" i="29"/>
  <c r="I724" i="29" s="1"/>
  <c r="J723" i="29" s="1"/>
  <c r="H720" i="29"/>
  <c r="J742" i="29"/>
  <c r="K742" i="29" s="1"/>
  <c r="H721" i="29"/>
  <c r="H723" i="29"/>
  <c r="D743" i="29"/>
  <c r="E743" i="29"/>
  <c r="F701" i="29"/>
  <c r="G698" i="29" s="1"/>
  <c r="K709" i="29"/>
  <c r="L705" i="29" s="1"/>
  <c r="D711" i="29"/>
  <c r="K711" i="29" s="1"/>
  <c r="I689" i="29"/>
  <c r="G712" i="29"/>
  <c r="H690" i="29"/>
  <c r="F695" i="29"/>
  <c r="E712" i="29"/>
  <c r="H689" i="29"/>
  <c r="H691" i="29"/>
  <c r="H712" i="29"/>
  <c r="D712" i="29"/>
  <c r="I692" i="29"/>
  <c r="F712" i="29"/>
  <c r="I712" i="29"/>
  <c r="K679" i="29"/>
  <c r="D681" i="29" s="1"/>
  <c r="J678" i="29"/>
  <c r="J680" i="29" s="1"/>
  <c r="I678" i="29"/>
  <c r="I680" i="29" s="1"/>
  <c r="H678" i="29"/>
  <c r="H680" i="29" s="1"/>
  <c r="G678" i="29"/>
  <c r="G680" i="29" s="1"/>
  <c r="F678" i="29"/>
  <c r="F680" i="29" s="1"/>
  <c r="E678" i="29"/>
  <c r="E680" i="29" s="1"/>
  <c r="D678" i="29"/>
  <c r="D680" i="29" s="1"/>
  <c r="K677" i="29"/>
  <c r="K676" i="29"/>
  <c r="K675" i="29"/>
  <c r="K674" i="29"/>
  <c r="E670" i="29"/>
  <c r="D670" i="29"/>
  <c r="F669" i="29"/>
  <c r="F668" i="29"/>
  <c r="F667" i="29"/>
  <c r="F663" i="29"/>
  <c r="H663" i="29" s="1"/>
  <c r="F662" i="29"/>
  <c r="H662" i="29" s="1"/>
  <c r="F661" i="29"/>
  <c r="I661" i="29" s="1"/>
  <c r="F660" i="29"/>
  <c r="I660" i="29" s="1"/>
  <c r="F659" i="29"/>
  <c r="H659" i="29" s="1"/>
  <c r="F658" i="29"/>
  <c r="K648" i="29"/>
  <c r="D650" i="29" s="1"/>
  <c r="J647" i="29"/>
  <c r="J649" i="29" s="1"/>
  <c r="I647" i="29"/>
  <c r="I649" i="29" s="1"/>
  <c r="H647" i="29"/>
  <c r="H649" i="29" s="1"/>
  <c r="G647" i="29"/>
  <c r="G649" i="29" s="1"/>
  <c r="F647" i="29"/>
  <c r="F649" i="29" s="1"/>
  <c r="E647" i="29"/>
  <c r="E649" i="29" s="1"/>
  <c r="D647" i="29"/>
  <c r="D649" i="29" s="1"/>
  <c r="K646" i="29"/>
  <c r="K645" i="29"/>
  <c r="K644" i="29"/>
  <c r="K643" i="29"/>
  <c r="E639" i="29"/>
  <c r="D639" i="29"/>
  <c r="F638" i="29"/>
  <c r="F637" i="29"/>
  <c r="F636" i="29"/>
  <c r="F632" i="29"/>
  <c r="H632" i="29" s="1"/>
  <c r="F631" i="29"/>
  <c r="H631" i="29" s="1"/>
  <c r="F630" i="29"/>
  <c r="I630" i="29" s="1"/>
  <c r="F629" i="29"/>
  <c r="I629" i="29" s="1"/>
  <c r="F628" i="29"/>
  <c r="I628" i="29" s="1"/>
  <c r="F627" i="29"/>
  <c r="K617" i="29"/>
  <c r="D619" i="29" s="1"/>
  <c r="J616" i="29"/>
  <c r="J618" i="29" s="1"/>
  <c r="I616" i="29"/>
  <c r="I618" i="29" s="1"/>
  <c r="H616" i="29"/>
  <c r="H618" i="29" s="1"/>
  <c r="G616" i="29"/>
  <c r="G618" i="29" s="1"/>
  <c r="F616" i="29"/>
  <c r="F618" i="29" s="1"/>
  <c r="E616" i="29"/>
  <c r="E618" i="29" s="1"/>
  <c r="D616" i="29"/>
  <c r="D618" i="29" s="1"/>
  <c r="K615" i="29"/>
  <c r="K614" i="29"/>
  <c r="K613" i="29"/>
  <c r="K612" i="29"/>
  <c r="E608" i="29"/>
  <c r="D608" i="29"/>
  <c r="F607" i="29"/>
  <c r="F606" i="29"/>
  <c r="F605" i="29"/>
  <c r="F601" i="29"/>
  <c r="H601" i="29" s="1"/>
  <c r="F600" i="29"/>
  <c r="H600" i="29" s="1"/>
  <c r="F599" i="29"/>
  <c r="I599" i="29" s="1"/>
  <c r="F598" i="29"/>
  <c r="I598" i="29" s="1"/>
  <c r="F597" i="29"/>
  <c r="H597" i="29" s="1"/>
  <c r="F596" i="29"/>
  <c r="H596" i="29" s="1"/>
  <c r="K586" i="29"/>
  <c r="H588" i="29" s="1"/>
  <c r="J585" i="29"/>
  <c r="J587" i="29" s="1"/>
  <c r="I585" i="29"/>
  <c r="I587" i="29" s="1"/>
  <c r="H585" i="29"/>
  <c r="H587" i="29" s="1"/>
  <c r="G585" i="29"/>
  <c r="G587" i="29" s="1"/>
  <c r="F585" i="29"/>
  <c r="F587" i="29" s="1"/>
  <c r="E585" i="29"/>
  <c r="E587" i="29" s="1"/>
  <c r="D585" i="29"/>
  <c r="D587" i="29" s="1"/>
  <c r="K584" i="29"/>
  <c r="K583" i="29"/>
  <c r="K582" i="29"/>
  <c r="K581" i="29"/>
  <c r="E577" i="29"/>
  <c r="D577" i="29"/>
  <c r="F576" i="29"/>
  <c r="F575" i="29"/>
  <c r="F574" i="29"/>
  <c r="F570" i="29"/>
  <c r="H570" i="29" s="1"/>
  <c r="F569" i="29"/>
  <c r="H569" i="29" s="1"/>
  <c r="F568" i="29"/>
  <c r="I568" i="29" s="1"/>
  <c r="F567" i="29"/>
  <c r="I567" i="29" s="1"/>
  <c r="F566" i="29"/>
  <c r="F565" i="29"/>
  <c r="E556" i="29"/>
  <c r="K555" i="29"/>
  <c r="D557" i="29" s="1"/>
  <c r="J554" i="29"/>
  <c r="J556" i="29" s="1"/>
  <c r="I554" i="29"/>
  <c r="I556" i="29" s="1"/>
  <c r="H554" i="29"/>
  <c r="H556" i="29" s="1"/>
  <c r="G554" i="29"/>
  <c r="G556" i="29" s="1"/>
  <c r="F554" i="29"/>
  <c r="F556" i="29" s="1"/>
  <c r="E554" i="29"/>
  <c r="D554" i="29"/>
  <c r="K553" i="29"/>
  <c r="K552" i="29"/>
  <c r="K551" i="29"/>
  <c r="K550" i="29"/>
  <c r="E546" i="29"/>
  <c r="D546" i="29"/>
  <c r="F545" i="29"/>
  <c r="F544" i="29"/>
  <c r="F543" i="29"/>
  <c r="F539" i="29"/>
  <c r="H539" i="29" s="1"/>
  <c r="F538" i="29"/>
  <c r="H538" i="29" s="1"/>
  <c r="F537" i="29"/>
  <c r="H537" i="29" s="1"/>
  <c r="F536" i="29"/>
  <c r="I536" i="29" s="1"/>
  <c r="F535" i="29"/>
  <c r="H535" i="29" s="1"/>
  <c r="F534" i="29"/>
  <c r="D491" i="29"/>
  <c r="D1020" i="29" s="1"/>
  <c r="E491" i="29"/>
  <c r="E1020" i="29" s="1"/>
  <c r="F491" i="29"/>
  <c r="F1020" i="29" s="1"/>
  <c r="G491" i="29"/>
  <c r="G1020" i="29" s="1"/>
  <c r="H491" i="29"/>
  <c r="H1020" i="29" s="1"/>
  <c r="I491" i="29"/>
  <c r="I1020" i="29" s="1"/>
  <c r="J491" i="29"/>
  <c r="J1020" i="29" s="1"/>
  <c r="D487" i="29"/>
  <c r="D1016" i="29" s="1"/>
  <c r="E487" i="29"/>
  <c r="E1016" i="29" s="1"/>
  <c r="F487" i="29"/>
  <c r="F1016" i="29" s="1"/>
  <c r="G487" i="29"/>
  <c r="G1016" i="29" s="1"/>
  <c r="H487" i="29"/>
  <c r="H1016" i="29" s="1"/>
  <c r="I487" i="29"/>
  <c r="I1016" i="29" s="1"/>
  <c r="J487" i="29"/>
  <c r="J1016" i="29" s="1"/>
  <c r="D488" i="29"/>
  <c r="D1017" i="29" s="1"/>
  <c r="E488" i="29"/>
  <c r="E1017" i="29" s="1"/>
  <c r="F488" i="29"/>
  <c r="F1017" i="29" s="1"/>
  <c r="G488" i="29"/>
  <c r="G1017" i="29" s="1"/>
  <c r="H488" i="29"/>
  <c r="H1017" i="29" s="1"/>
  <c r="I488" i="29"/>
  <c r="I1017" i="29" s="1"/>
  <c r="J488" i="29"/>
  <c r="J1017" i="29" s="1"/>
  <c r="D489" i="29"/>
  <c r="D1018" i="29" s="1"/>
  <c r="E489" i="29"/>
  <c r="E1018" i="29" s="1"/>
  <c r="F489" i="29"/>
  <c r="F1018" i="29" s="1"/>
  <c r="G489" i="29"/>
  <c r="G1018" i="29" s="1"/>
  <c r="H489" i="29"/>
  <c r="H1018" i="29" s="1"/>
  <c r="I489" i="29"/>
  <c r="I1018" i="29" s="1"/>
  <c r="J489" i="29"/>
  <c r="J1018" i="29" s="1"/>
  <c r="J1024" i="29" s="1"/>
  <c r="J1025" i="29" s="1"/>
  <c r="E486" i="29"/>
  <c r="E1015" i="29" s="1"/>
  <c r="F486" i="29"/>
  <c r="F1015" i="29" s="1"/>
  <c r="G486" i="29"/>
  <c r="G1015" i="29" s="1"/>
  <c r="H486" i="29"/>
  <c r="H1015" i="29" s="1"/>
  <c r="I486" i="29"/>
  <c r="I1015" i="29" s="1"/>
  <c r="J486" i="29"/>
  <c r="J1015" i="29" s="1"/>
  <c r="D486" i="29"/>
  <c r="D1015" i="29" s="1"/>
  <c r="D480" i="29"/>
  <c r="E480" i="29"/>
  <c r="E1009" i="29" s="1"/>
  <c r="D481" i="29"/>
  <c r="D1010" i="29" s="1"/>
  <c r="E481" i="29"/>
  <c r="E1010" i="29" s="1"/>
  <c r="E479" i="29"/>
  <c r="D479" i="29"/>
  <c r="D1008" i="29" s="1"/>
  <c r="K524" i="29"/>
  <c r="D526" i="29" s="1"/>
  <c r="J523" i="29"/>
  <c r="J525" i="29" s="1"/>
  <c r="I523" i="29"/>
  <c r="I525" i="29" s="1"/>
  <c r="H523" i="29"/>
  <c r="H525" i="29" s="1"/>
  <c r="G523" i="29"/>
  <c r="G525" i="29" s="1"/>
  <c r="F523" i="29"/>
  <c r="F525" i="29" s="1"/>
  <c r="E523" i="29"/>
  <c r="D523" i="29"/>
  <c r="D525" i="29" s="1"/>
  <c r="K522" i="29"/>
  <c r="K521" i="29"/>
  <c r="K520" i="29"/>
  <c r="K519" i="29"/>
  <c r="E515" i="29"/>
  <c r="D515" i="29"/>
  <c r="F514" i="29"/>
  <c r="F513" i="29"/>
  <c r="F512" i="29"/>
  <c r="F508" i="29"/>
  <c r="H508" i="29" s="1"/>
  <c r="F507" i="29"/>
  <c r="H507" i="29" s="1"/>
  <c r="F506" i="29"/>
  <c r="H506" i="29" s="1"/>
  <c r="F505" i="29"/>
  <c r="I505" i="29" s="1"/>
  <c r="F504" i="29"/>
  <c r="H504" i="29" s="1"/>
  <c r="F503" i="29"/>
  <c r="F475" i="29"/>
  <c r="H475" i="29" s="1"/>
  <c r="F474" i="29"/>
  <c r="H474" i="29" s="1"/>
  <c r="F473" i="29"/>
  <c r="I473" i="29" s="1"/>
  <c r="F472" i="29"/>
  <c r="I472" i="29" s="1"/>
  <c r="F471" i="29"/>
  <c r="I471" i="29" s="1"/>
  <c r="F470" i="29"/>
  <c r="G459" i="29"/>
  <c r="G461" i="29" s="1"/>
  <c r="K460" i="29"/>
  <c r="D462" i="29" s="1"/>
  <c r="J459" i="29"/>
  <c r="J461" i="29" s="1"/>
  <c r="I459" i="29"/>
  <c r="I461" i="29" s="1"/>
  <c r="H459" i="29"/>
  <c r="H461" i="29" s="1"/>
  <c r="F459" i="29"/>
  <c r="F461" i="29" s="1"/>
  <c r="E459" i="29"/>
  <c r="E461" i="29" s="1"/>
  <c r="D459" i="29"/>
  <c r="D461" i="29" s="1"/>
  <c r="K458" i="29"/>
  <c r="K457" i="29"/>
  <c r="K456" i="29"/>
  <c r="K455" i="29"/>
  <c r="E451" i="29"/>
  <c r="D451" i="29"/>
  <c r="F450" i="29"/>
  <c r="F449" i="29"/>
  <c r="F448" i="29"/>
  <c r="F444" i="29"/>
  <c r="H444" i="29" s="1"/>
  <c r="F443" i="29"/>
  <c r="H443" i="29" s="1"/>
  <c r="F442" i="29"/>
  <c r="I442" i="29" s="1"/>
  <c r="F441" i="29"/>
  <c r="I441" i="29" s="1"/>
  <c r="F440" i="29"/>
  <c r="H440" i="29" s="1"/>
  <c r="F439" i="29"/>
  <c r="K429" i="29"/>
  <c r="I431" i="29" s="1"/>
  <c r="J428" i="29"/>
  <c r="J430" i="29" s="1"/>
  <c r="I428" i="29"/>
  <c r="I430" i="29" s="1"/>
  <c r="H428" i="29"/>
  <c r="H430" i="29" s="1"/>
  <c r="G428" i="29"/>
  <c r="G430" i="29" s="1"/>
  <c r="F428" i="29"/>
  <c r="F430" i="29" s="1"/>
  <c r="E428" i="29"/>
  <c r="E430" i="29" s="1"/>
  <c r="D428" i="29"/>
  <c r="K427" i="29"/>
  <c r="K426" i="29"/>
  <c r="K425" i="29"/>
  <c r="K424" i="29"/>
  <c r="E420" i="29"/>
  <c r="D420" i="29"/>
  <c r="F419" i="29"/>
  <c r="F418" i="29"/>
  <c r="F417" i="29"/>
  <c r="F413" i="29"/>
  <c r="H413" i="29" s="1"/>
  <c r="F412" i="29"/>
  <c r="H412" i="29" s="1"/>
  <c r="F411" i="29"/>
  <c r="I411" i="29" s="1"/>
  <c r="F410" i="29"/>
  <c r="I410" i="29" s="1"/>
  <c r="F409" i="29"/>
  <c r="I409" i="29" s="1"/>
  <c r="F408" i="29"/>
  <c r="K398" i="29"/>
  <c r="J400" i="29" s="1"/>
  <c r="J397" i="29"/>
  <c r="J399" i="29" s="1"/>
  <c r="I397" i="29"/>
  <c r="I399" i="29" s="1"/>
  <c r="H397" i="29"/>
  <c r="H399" i="29" s="1"/>
  <c r="G397" i="29"/>
  <c r="G399" i="29" s="1"/>
  <c r="F397" i="29"/>
  <c r="F399" i="29" s="1"/>
  <c r="E397" i="29"/>
  <c r="E399" i="29" s="1"/>
  <c r="D397" i="29"/>
  <c r="K396" i="29"/>
  <c r="K395" i="29"/>
  <c r="K394" i="29"/>
  <c r="K393" i="29"/>
  <c r="E389" i="29"/>
  <c r="D389" i="29"/>
  <c r="F388" i="29"/>
  <c r="F387" i="29"/>
  <c r="F386" i="29"/>
  <c r="F382" i="29"/>
  <c r="H382" i="29" s="1"/>
  <c r="F381" i="29"/>
  <c r="H381" i="29" s="1"/>
  <c r="F380" i="29"/>
  <c r="I380" i="29" s="1"/>
  <c r="F379" i="29"/>
  <c r="I379" i="29" s="1"/>
  <c r="F378" i="29"/>
  <c r="I378" i="29" s="1"/>
  <c r="F377" i="29"/>
  <c r="I366" i="29"/>
  <c r="I368" i="29" s="1"/>
  <c r="K367" i="29"/>
  <c r="J369" i="29" s="1"/>
  <c r="J366" i="29"/>
  <c r="J368" i="29" s="1"/>
  <c r="H366" i="29"/>
  <c r="H368" i="29" s="1"/>
  <c r="G366" i="29"/>
  <c r="G368" i="29" s="1"/>
  <c r="F366" i="29"/>
  <c r="F368" i="29" s="1"/>
  <c r="E366" i="29"/>
  <c r="D366" i="29"/>
  <c r="D368" i="29" s="1"/>
  <c r="K365" i="29"/>
  <c r="K364" i="29"/>
  <c r="K363" i="29"/>
  <c r="K362" i="29"/>
  <c r="E358" i="29"/>
  <c r="D358" i="29"/>
  <c r="F357" i="29"/>
  <c r="F356" i="29"/>
  <c r="F355" i="29"/>
  <c r="F351" i="29"/>
  <c r="H351" i="29" s="1"/>
  <c r="F350" i="29"/>
  <c r="H350" i="29" s="1"/>
  <c r="F349" i="29"/>
  <c r="I349" i="29" s="1"/>
  <c r="F348" i="29"/>
  <c r="I348" i="29" s="1"/>
  <c r="F347" i="29"/>
  <c r="I347" i="29" s="1"/>
  <c r="F346" i="29"/>
  <c r="K336" i="29"/>
  <c r="D338" i="29" s="1"/>
  <c r="J335" i="29"/>
  <c r="J337" i="29" s="1"/>
  <c r="I335" i="29"/>
  <c r="I337" i="29" s="1"/>
  <c r="H335" i="29"/>
  <c r="H337" i="29" s="1"/>
  <c r="G335" i="29"/>
  <c r="G337" i="29" s="1"/>
  <c r="F335" i="29"/>
  <c r="F337" i="29" s="1"/>
  <c r="E335" i="29"/>
  <c r="E337" i="29" s="1"/>
  <c r="D335" i="29"/>
  <c r="D337" i="29" s="1"/>
  <c r="K334" i="29"/>
  <c r="K333" i="29"/>
  <c r="K332" i="29"/>
  <c r="K331" i="29"/>
  <c r="E327" i="29"/>
  <c r="D327" i="29"/>
  <c r="F326" i="29"/>
  <c r="F325" i="29"/>
  <c r="F324" i="29"/>
  <c r="F320" i="29"/>
  <c r="H320" i="29" s="1"/>
  <c r="F319" i="29"/>
  <c r="H319" i="29" s="1"/>
  <c r="F318" i="29"/>
  <c r="I318" i="29" s="1"/>
  <c r="F317" i="29"/>
  <c r="I317" i="29" s="1"/>
  <c r="F316" i="29"/>
  <c r="I316" i="29" s="1"/>
  <c r="F315" i="29"/>
  <c r="E265" i="29"/>
  <c r="K305" i="29"/>
  <c r="D307" i="29" s="1"/>
  <c r="J304" i="29"/>
  <c r="J306" i="29" s="1"/>
  <c r="I304" i="29"/>
  <c r="H304" i="29"/>
  <c r="H306" i="29" s="1"/>
  <c r="G304" i="29"/>
  <c r="G306" i="29" s="1"/>
  <c r="F304" i="29"/>
  <c r="F306" i="29" s="1"/>
  <c r="E304" i="29"/>
  <c r="E306" i="29" s="1"/>
  <c r="D304" i="29"/>
  <c r="D306" i="29" s="1"/>
  <c r="K303" i="29"/>
  <c r="K302" i="29"/>
  <c r="K301" i="29"/>
  <c r="K300" i="29"/>
  <c r="E296" i="29"/>
  <c r="D296" i="29"/>
  <c r="F295" i="29"/>
  <c r="F294" i="29"/>
  <c r="F293" i="29"/>
  <c r="F289" i="29"/>
  <c r="H289" i="29" s="1"/>
  <c r="F288" i="29"/>
  <c r="H288" i="29" s="1"/>
  <c r="F287" i="29"/>
  <c r="H287" i="29" s="1"/>
  <c r="F286" i="29"/>
  <c r="I286" i="29" s="1"/>
  <c r="F285" i="29"/>
  <c r="H285" i="29" s="1"/>
  <c r="F284" i="29"/>
  <c r="K274" i="29"/>
  <c r="D276" i="29" s="1"/>
  <c r="J273" i="29"/>
  <c r="J275" i="29" s="1"/>
  <c r="I273" i="29"/>
  <c r="I275" i="29" s="1"/>
  <c r="H273" i="29"/>
  <c r="H275" i="29" s="1"/>
  <c r="G273" i="29"/>
  <c r="G275" i="29" s="1"/>
  <c r="F273" i="29"/>
  <c r="F275" i="29" s="1"/>
  <c r="E273" i="29"/>
  <c r="E275" i="29" s="1"/>
  <c r="D273" i="29"/>
  <c r="D275" i="29" s="1"/>
  <c r="K272" i="29"/>
  <c r="K271" i="29"/>
  <c r="K270" i="29"/>
  <c r="K269" i="29"/>
  <c r="D265" i="29"/>
  <c r="F264" i="29"/>
  <c r="F263" i="29"/>
  <c r="F262" i="29"/>
  <c r="F258" i="29"/>
  <c r="H258" i="29" s="1"/>
  <c r="F257" i="29"/>
  <c r="H257" i="29" s="1"/>
  <c r="F256" i="29"/>
  <c r="I256" i="29" s="1"/>
  <c r="F255" i="29"/>
  <c r="I255" i="29" s="1"/>
  <c r="F254" i="29"/>
  <c r="F253" i="29"/>
  <c r="K243" i="29"/>
  <c r="D245" i="29" s="1"/>
  <c r="J242" i="29"/>
  <c r="J244" i="29" s="1"/>
  <c r="I242" i="29"/>
  <c r="I244" i="29" s="1"/>
  <c r="H242" i="29"/>
  <c r="H244" i="29" s="1"/>
  <c r="G242" i="29"/>
  <c r="G244" i="29" s="1"/>
  <c r="F242" i="29"/>
  <c r="F244" i="29" s="1"/>
  <c r="E242" i="29"/>
  <c r="E244" i="29" s="1"/>
  <c r="D242" i="29"/>
  <c r="D244" i="29" s="1"/>
  <c r="K241" i="29"/>
  <c r="K240" i="29"/>
  <c r="K239" i="29"/>
  <c r="K238" i="29"/>
  <c r="E234" i="29"/>
  <c r="D234" i="29"/>
  <c r="F234" i="29" s="1"/>
  <c r="F233" i="29"/>
  <c r="F232" i="29"/>
  <c r="F231" i="29"/>
  <c r="F227" i="29"/>
  <c r="H227" i="29" s="1"/>
  <c r="F226" i="29"/>
  <c r="H226" i="29" s="1"/>
  <c r="F225" i="29"/>
  <c r="H225" i="29" s="1"/>
  <c r="F224" i="29"/>
  <c r="I224" i="29" s="1"/>
  <c r="F223" i="29"/>
  <c r="H223" i="29" s="1"/>
  <c r="F222" i="29"/>
  <c r="H599" i="29" l="1"/>
  <c r="F1010" i="29"/>
  <c r="K1018" i="29"/>
  <c r="K1015" i="29"/>
  <c r="I470" i="29"/>
  <c r="I474" i="29" s="1"/>
  <c r="J473" i="29" s="1"/>
  <c r="F481" i="29"/>
  <c r="K1020" i="29"/>
  <c r="F480" i="29"/>
  <c r="D1009" i="29"/>
  <c r="F1009" i="29" s="1"/>
  <c r="I1009" i="29" s="1"/>
  <c r="G233" i="29"/>
  <c r="F476" i="29"/>
  <c r="E482" i="29"/>
  <c r="E1008" i="29"/>
  <c r="E1011" i="29" s="1"/>
  <c r="K1017" i="29"/>
  <c r="K1016" i="29"/>
  <c r="D556" i="29"/>
  <c r="K556" i="29" s="1"/>
  <c r="F327" i="29"/>
  <c r="H471" i="29"/>
  <c r="D482" i="29"/>
  <c r="K491" i="29"/>
  <c r="D493" i="29" s="1"/>
  <c r="G732" i="29"/>
  <c r="K487" i="29"/>
  <c r="K489" i="29"/>
  <c r="K488" i="29"/>
  <c r="H567" i="29"/>
  <c r="H598" i="29"/>
  <c r="L833" i="29"/>
  <c r="G791" i="29"/>
  <c r="G792" i="29"/>
  <c r="L800" i="29"/>
  <c r="L801" i="29"/>
  <c r="J785" i="29"/>
  <c r="J784" i="29"/>
  <c r="J783" i="29"/>
  <c r="K805" i="29"/>
  <c r="L806" i="29"/>
  <c r="G788" i="29"/>
  <c r="L799" i="29"/>
  <c r="K774" i="29"/>
  <c r="G760" i="29"/>
  <c r="G761" i="29"/>
  <c r="L770" i="29"/>
  <c r="L775" i="29"/>
  <c r="G757" i="29"/>
  <c r="I755" i="29"/>
  <c r="J754" i="29" s="1"/>
  <c r="L767" i="29"/>
  <c r="L768" i="29"/>
  <c r="H726" i="29"/>
  <c r="G726" i="29" s="1"/>
  <c r="L738" i="29"/>
  <c r="L736" i="29"/>
  <c r="L739" i="29"/>
  <c r="K743" i="29"/>
  <c r="J721" i="29"/>
  <c r="J720" i="29"/>
  <c r="J722" i="29"/>
  <c r="G700" i="29"/>
  <c r="G699" i="29"/>
  <c r="L707" i="29"/>
  <c r="L708" i="29"/>
  <c r="L706" i="29"/>
  <c r="H695" i="29"/>
  <c r="K712" i="29"/>
  <c r="I693" i="29"/>
  <c r="G681" i="29"/>
  <c r="I658" i="29"/>
  <c r="H681" i="29"/>
  <c r="E681" i="29"/>
  <c r="F681" i="29"/>
  <c r="K680" i="29"/>
  <c r="F670" i="29"/>
  <c r="G669" i="29" s="1"/>
  <c r="H661" i="29"/>
  <c r="I659" i="29"/>
  <c r="F664" i="29"/>
  <c r="H658" i="29"/>
  <c r="H660" i="29"/>
  <c r="K678" i="29"/>
  <c r="L677" i="29" s="1"/>
  <c r="I681" i="29"/>
  <c r="J681" i="29"/>
  <c r="E650" i="29"/>
  <c r="F650" i="29"/>
  <c r="F639" i="29"/>
  <c r="G638" i="29" s="1"/>
  <c r="H628" i="29"/>
  <c r="H629" i="29"/>
  <c r="F633" i="29"/>
  <c r="I627" i="29"/>
  <c r="I631" i="29" s="1"/>
  <c r="J630" i="29" s="1"/>
  <c r="H630" i="29"/>
  <c r="H627" i="29"/>
  <c r="K649" i="29"/>
  <c r="G650" i="29"/>
  <c r="H650" i="29"/>
  <c r="K647" i="29"/>
  <c r="L644" i="29" s="1"/>
  <c r="I650" i="29"/>
  <c r="J650" i="29"/>
  <c r="G619" i="29"/>
  <c r="F619" i="29"/>
  <c r="E619" i="29"/>
  <c r="F608" i="29"/>
  <c r="G607" i="29" s="1"/>
  <c r="F602" i="29"/>
  <c r="I597" i="29"/>
  <c r="I596" i="29"/>
  <c r="K618" i="29"/>
  <c r="H619" i="29"/>
  <c r="K616" i="29"/>
  <c r="L613" i="29" s="1"/>
  <c r="I619" i="29"/>
  <c r="J619" i="29"/>
  <c r="F577" i="29"/>
  <c r="G576" i="29" s="1"/>
  <c r="I565" i="29"/>
  <c r="H565" i="29"/>
  <c r="J588" i="29"/>
  <c r="I588" i="29"/>
  <c r="K585" i="29"/>
  <c r="L584" i="29" s="1"/>
  <c r="F571" i="29"/>
  <c r="K587" i="29"/>
  <c r="H566" i="29"/>
  <c r="H568" i="29"/>
  <c r="D588" i="29"/>
  <c r="I566" i="29"/>
  <c r="E588" i="29"/>
  <c r="F588" i="29"/>
  <c r="G588" i="29"/>
  <c r="J557" i="29"/>
  <c r="E557" i="29"/>
  <c r="G557" i="29"/>
  <c r="F546" i="29"/>
  <c r="G545" i="29" s="1"/>
  <c r="I534" i="29"/>
  <c r="I535" i="29"/>
  <c r="I537" i="29"/>
  <c r="F540" i="29"/>
  <c r="F557" i="29"/>
  <c r="H534" i="29"/>
  <c r="H536" i="29"/>
  <c r="H557" i="29"/>
  <c r="K554" i="29"/>
  <c r="L553" i="29" s="1"/>
  <c r="I557" i="29"/>
  <c r="I503" i="29"/>
  <c r="K486" i="29"/>
  <c r="F479" i="29"/>
  <c r="H473" i="29"/>
  <c r="K523" i="29"/>
  <c r="L519" i="29" s="1"/>
  <c r="F515" i="29"/>
  <c r="G513" i="29" s="1"/>
  <c r="I506" i="29"/>
  <c r="I504" i="29"/>
  <c r="E525" i="29"/>
  <c r="K525" i="29" s="1"/>
  <c r="E526" i="29"/>
  <c r="F526" i="29"/>
  <c r="G526" i="29"/>
  <c r="H503" i="29"/>
  <c r="H505" i="29"/>
  <c r="H526" i="29"/>
  <c r="I526" i="29"/>
  <c r="F509" i="29"/>
  <c r="J526" i="29"/>
  <c r="H470" i="29"/>
  <c r="H472" i="29"/>
  <c r="F451" i="29"/>
  <c r="G448" i="29" s="1"/>
  <c r="I439" i="29"/>
  <c r="I440" i="29"/>
  <c r="E462" i="29"/>
  <c r="H462" i="29"/>
  <c r="H442" i="29"/>
  <c r="H439" i="29"/>
  <c r="H441" i="29"/>
  <c r="F445" i="29"/>
  <c r="K461" i="29"/>
  <c r="F462" i="29"/>
  <c r="G462" i="29"/>
  <c r="K459" i="29"/>
  <c r="L456" i="29" s="1"/>
  <c r="I462" i="29"/>
  <c r="J462" i="29"/>
  <c r="D431" i="29"/>
  <c r="I408" i="29"/>
  <c r="E431" i="29"/>
  <c r="J431" i="29"/>
  <c r="K428" i="29"/>
  <c r="L425" i="29" s="1"/>
  <c r="D430" i="29"/>
  <c r="K430" i="29" s="1"/>
  <c r="F420" i="29"/>
  <c r="G418" i="29" s="1"/>
  <c r="F414" i="29"/>
  <c r="H409" i="29"/>
  <c r="H411" i="29"/>
  <c r="I412" i="29"/>
  <c r="J411" i="29" s="1"/>
  <c r="F431" i="29"/>
  <c r="G431" i="29"/>
  <c r="H408" i="29"/>
  <c r="H410" i="29"/>
  <c r="H431" i="29"/>
  <c r="K397" i="29"/>
  <c r="L395" i="29" s="1"/>
  <c r="E400" i="29"/>
  <c r="F389" i="29"/>
  <c r="G386" i="29" s="1"/>
  <c r="I377" i="29"/>
  <c r="I381" i="29" s="1"/>
  <c r="J380" i="29" s="1"/>
  <c r="H400" i="29"/>
  <c r="D400" i="29"/>
  <c r="D399" i="29"/>
  <c r="K399" i="29" s="1"/>
  <c r="H378" i="29"/>
  <c r="H380" i="29"/>
  <c r="H377" i="29"/>
  <c r="H379" i="29"/>
  <c r="F383" i="29"/>
  <c r="F400" i="29"/>
  <c r="G400" i="29"/>
  <c r="I400" i="29"/>
  <c r="K366" i="29"/>
  <c r="L363" i="29" s="1"/>
  <c r="F358" i="29"/>
  <c r="G356" i="29" s="1"/>
  <c r="I346" i="29"/>
  <c r="I350" i="29" s="1"/>
  <c r="H347" i="29"/>
  <c r="H349" i="29"/>
  <c r="D369" i="29"/>
  <c r="F352" i="29"/>
  <c r="E368" i="29"/>
  <c r="K368" i="29" s="1"/>
  <c r="E369" i="29"/>
  <c r="F369" i="29"/>
  <c r="G369" i="29"/>
  <c r="H346" i="29"/>
  <c r="H348" i="29"/>
  <c r="H369" i="29"/>
  <c r="I369" i="29"/>
  <c r="G325" i="29"/>
  <c r="E338" i="29"/>
  <c r="F338" i="29"/>
  <c r="G326" i="29"/>
  <c r="G324" i="29"/>
  <c r="H316" i="29"/>
  <c r="F321" i="29"/>
  <c r="H317" i="29"/>
  <c r="I315" i="29"/>
  <c r="I319" i="29" s="1"/>
  <c r="J317" i="29" s="1"/>
  <c r="H318" i="29"/>
  <c r="H315" i="29"/>
  <c r="K337" i="29"/>
  <c r="G338" i="29"/>
  <c r="H338" i="29"/>
  <c r="K335" i="29"/>
  <c r="L332" i="29" s="1"/>
  <c r="I338" i="29"/>
  <c r="J338" i="29"/>
  <c r="F296" i="29"/>
  <c r="G293" i="29" s="1"/>
  <c r="G307" i="29"/>
  <c r="F265" i="29"/>
  <c r="G263" i="29" s="1"/>
  <c r="I307" i="29"/>
  <c r="J307" i="29"/>
  <c r="E307" i="29"/>
  <c r="F307" i="29"/>
  <c r="K304" i="29"/>
  <c r="L303" i="29" s="1"/>
  <c r="I285" i="29"/>
  <c r="I287" i="29"/>
  <c r="I284" i="29"/>
  <c r="F290" i="29"/>
  <c r="H284" i="29"/>
  <c r="H290" i="29" s="1"/>
  <c r="H286" i="29"/>
  <c r="H307" i="29"/>
  <c r="I306" i="29"/>
  <c r="K306" i="29" s="1"/>
  <c r="H255" i="29"/>
  <c r="E276" i="29"/>
  <c r="K273" i="29"/>
  <c r="L270" i="29" s="1"/>
  <c r="F259" i="29"/>
  <c r="I254" i="29"/>
  <c r="H254" i="29"/>
  <c r="I253" i="29"/>
  <c r="H256" i="29"/>
  <c r="H253" i="29"/>
  <c r="K275" i="29"/>
  <c r="G264" i="29"/>
  <c r="F276" i="29"/>
  <c r="G276" i="29"/>
  <c r="H276" i="29"/>
  <c r="I276" i="29"/>
  <c r="J276" i="29"/>
  <c r="E245" i="29"/>
  <c r="F245" i="29"/>
  <c r="G245" i="29"/>
  <c r="J245" i="29"/>
  <c r="K244" i="29"/>
  <c r="G231" i="29"/>
  <c r="I222" i="29"/>
  <c r="I225" i="29"/>
  <c r="I223" i="29"/>
  <c r="F228" i="29"/>
  <c r="G232" i="29"/>
  <c r="H224" i="29"/>
  <c r="H245" i="29"/>
  <c r="H222" i="29"/>
  <c r="K242" i="29"/>
  <c r="L239" i="29" s="1"/>
  <c r="I245" i="29"/>
  <c r="K212" i="29"/>
  <c r="J214" i="29" s="1"/>
  <c r="J211" i="29"/>
  <c r="J213" i="29" s="1"/>
  <c r="I211" i="29"/>
  <c r="I213" i="29" s="1"/>
  <c r="H211" i="29"/>
  <c r="H213" i="29" s="1"/>
  <c r="G211" i="29"/>
  <c r="G213" i="29" s="1"/>
  <c r="F211" i="29"/>
  <c r="F213" i="29" s="1"/>
  <c r="E211" i="29"/>
  <c r="E213" i="29" s="1"/>
  <c r="D211" i="29"/>
  <c r="K210" i="29"/>
  <c r="K209" i="29"/>
  <c r="K208" i="29"/>
  <c r="K207" i="29"/>
  <c r="E203" i="29"/>
  <c r="D203" i="29"/>
  <c r="F202" i="29"/>
  <c r="F201" i="29"/>
  <c r="F200" i="29"/>
  <c r="F196" i="29"/>
  <c r="H196" i="29" s="1"/>
  <c r="F195" i="29"/>
  <c r="H195" i="29" s="1"/>
  <c r="H194" i="29"/>
  <c r="F194" i="29"/>
  <c r="I194" i="29" s="1"/>
  <c r="F193" i="29"/>
  <c r="H193" i="29" s="1"/>
  <c r="F192" i="29"/>
  <c r="I192" i="29" s="1"/>
  <c r="F191" i="29"/>
  <c r="K181" i="29"/>
  <c r="J183" i="29" s="1"/>
  <c r="J180" i="29"/>
  <c r="J182" i="29" s="1"/>
  <c r="I180" i="29"/>
  <c r="I182" i="29" s="1"/>
  <c r="H180" i="29"/>
  <c r="H182" i="29" s="1"/>
  <c r="G180" i="29"/>
  <c r="G182" i="29" s="1"/>
  <c r="F180" i="29"/>
  <c r="F182" i="29" s="1"/>
  <c r="E180" i="29"/>
  <c r="E182" i="29" s="1"/>
  <c r="D180" i="29"/>
  <c r="K179" i="29"/>
  <c r="K178" i="29"/>
  <c r="K177" i="29"/>
  <c r="K176" i="29"/>
  <c r="E172" i="29"/>
  <c r="D172" i="29"/>
  <c r="F171" i="29"/>
  <c r="F170" i="29"/>
  <c r="F169" i="29"/>
  <c r="F165" i="29"/>
  <c r="H165" i="29" s="1"/>
  <c r="F164" i="29"/>
  <c r="H164" i="29" s="1"/>
  <c r="F163" i="29"/>
  <c r="I163" i="29" s="1"/>
  <c r="F162" i="29"/>
  <c r="I162" i="29" s="1"/>
  <c r="F161" i="29"/>
  <c r="I161" i="29" s="1"/>
  <c r="F160" i="29"/>
  <c r="K150" i="29"/>
  <c r="D152" i="29" s="1"/>
  <c r="J149" i="29"/>
  <c r="J151" i="29" s="1"/>
  <c r="I149" i="29"/>
  <c r="I151" i="29" s="1"/>
  <c r="H149" i="29"/>
  <c r="H151" i="29" s="1"/>
  <c r="G149" i="29"/>
  <c r="G151" i="29" s="1"/>
  <c r="F149" i="29"/>
  <c r="F151" i="29" s="1"/>
  <c r="E149" i="29"/>
  <c r="E151" i="29" s="1"/>
  <c r="D149" i="29"/>
  <c r="D151" i="29" s="1"/>
  <c r="K148" i="29"/>
  <c r="K147" i="29"/>
  <c r="K146" i="29"/>
  <c r="K145" i="29"/>
  <c r="E141" i="29"/>
  <c r="D141" i="29"/>
  <c r="F140" i="29"/>
  <c r="F139" i="29"/>
  <c r="F138" i="29"/>
  <c r="F134" i="29"/>
  <c r="H134" i="29" s="1"/>
  <c r="F133" i="29"/>
  <c r="H133" i="29" s="1"/>
  <c r="F132" i="29"/>
  <c r="I132" i="29" s="1"/>
  <c r="F131" i="29"/>
  <c r="I131" i="29" s="1"/>
  <c r="F130" i="29"/>
  <c r="I130" i="29" s="1"/>
  <c r="F129" i="29"/>
  <c r="F482" i="29" l="1"/>
  <c r="H602" i="29"/>
  <c r="I569" i="29"/>
  <c r="J568" i="29" s="1"/>
  <c r="G794" i="29"/>
  <c r="I493" i="29"/>
  <c r="F1008" i="29"/>
  <c r="I1008" i="29" s="1"/>
  <c r="I1011" i="29" s="1"/>
  <c r="D1011" i="29"/>
  <c r="F1011" i="29" s="1"/>
  <c r="G1010" i="29" s="1"/>
  <c r="G1022" i="29"/>
  <c r="L1023" i="29"/>
  <c r="D1022" i="29"/>
  <c r="J493" i="29"/>
  <c r="H493" i="29"/>
  <c r="I662" i="29"/>
  <c r="J660" i="29" s="1"/>
  <c r="J1022" i="29"/>
  <c r="I1022" i="29"/>
  <c r="F1022" i="29"/>
  <c r="E1022" i="29"/>
  <c r="H1022" i="29"/>
  <c r="G262" i="29"/>
  <c r="G481" i="29"/>
  <c r="G480" i="29"/>
  <c r="E493" i="29"/>
  <c r="K493" i="29" s="1"/>
  <c r="F203" i="29"/>
  <c r="G201" i="29" s="1"/>
  <c r="G763" i="29"/>
  <c r="I443" i="29"/>
  <c r="J440" i="29" s="1"/>
  <c r="G479" i="29"/>
  <c r="F493" i="29"/>
  <c r="G493" i="29"/>
  <c r="I288" i="29"/>
  <c r="J285" i="29" s="1"/>
  <c r="G450" i="29"/>
  <c r="J786" i="29"/>
  <c r="L802" i="29"/>
  <c r="L771" i="29"/>
  <c r="J751" i="29"/>
  <c r="J753" i="29"/>
  <c r="J752" i="29"/>
  <c r="L744" i="29"/>
  <c r="L740" i="29"/>
  <c r="J724" i="29"/>
  <c r="G701" i="29"/>
  <c r="L709" i="29"/>
  <c r="J690" i="29"/>
  <c r="J691" i="29"/>
  <c r="J689" i="29"/>
  <c r="J692" i="29"/>
  <c r="G695" i="29"/>
  <c r="L713" i="29"/>
  <c r="J659" i="29"/>
  <c r="K681" i="29"/>
  <c r="G668" i="29"/>
  <c r="G667" i="29"/>
  <c r="L676" i="29"/>
  <c r="L675" i="29"/>
  <c r="H664" i="29"/>
  <c r="J661" i="29"/>
  <c r="L674" i="29"/>
  <c r="K650" i="29"/>
  <c r="G636" i="29"/>
  <c r="G637" i="29"/>
  <c r="H633" i="29"/>
  <c r="G633" i="29" s="1"/>
  <c r="J627" i="29"/>
  <c r="J628" i="29"/>
  <c r="J629" i="29"/>
  <c r="L646" i="29"/>
  <c r="L643" i="29"/>
  <c r="L645" i="29"/>
  <c r="K619" i="29"/>
  <c r="I600" i="29"/>
  <c r="J598" i="29" s="1"/>
  <c r="G605" i="29"/>
  <c r="G606" i="29"/>
  <c r="L615" i="29"/>
  <c r="L612" i="29"/>
  <c r="L614" i="29"/>
  <c r="L582" i="29"/>
  <c r="L581" i="29"/>
  <c r="G575" i="29"/>
  <c r="G574" i="29"/>
  <c r="H571" i="29"/>
  <c r="G571" i="29" s="1"/>
  <c r="J565" i="29"/>
  <c r="L583" i="29"/>
  <c r="I538" i="29"/>
  <c r="J536" i="29" s="1"/>
  <c r="J567" i="29"/>
  <c r="J566" i="29"/>
  <c r="K588" i="29"/>
  <c r="K557" i="29"/>
  <c r="L550" i="29"/>
  <c r="G543" i="29"/>
  <c r="G544" i="29"/>
  <c r="H540" i="29"/>
  <c r="L552" i="29"/>
  <c r="L551" i="29"/>
  <c r="J472" i="29"/>
  <c r="K526" i="29"/>
  <c r="L522" i="29"/>
  <c r="L520" i="29"/>
  <c r="L521" i="29"/>
  <c r="G514" i="29"/>
  <c r="G512" i="29"/>
  <c r="I507" i="29"/>
  <c r="H509" i="29"/>
  <c r="L527" i="29" s="1"/>
  <c r="H476" i="29"/>
  <c r="J470" i="29"/>
  <c r="J471" i="29"/>
  <c r="L457" i="29"/>
  <c r="G449" i="29"/>
  <c r="H445" i="29"/>
  <c r="K462" i="29"/>
  <c r="L455" i="29"/>
  <c r="L458" i="29"/>
  <c r="L424" i="29"/>
  <c r="L426" i="29"/>
  <c r="G419" i="29"/>
  <c r="G417" i="29"/>
  <c r="J408" i="29"/>
  <c r="K431" i="29"/>
  <c r="L427" i="29"/>
  <c r="H414" i="29"/>
  <c r="J410" i="29"/>
  <c r="J409" i="29"/>
  <c r="K400" i="29"/>
  <c r="L393" i="29"/>
  <c r="L394" i="29"/>
  <c r="L396" i="29"/>
  <c r="G388" i="29"/>
  <c r="G387" i="29"/>
  <c r="H383" i="29"/>
  <c r="J379" i="29"/>
  <c r="J378" i="29"/>
  <c r="J377" i="29"/>
  <c r="G357" i="29"/>
  <c r="G355" i="29"/>
  <c r="G358" i="29" s="1"/>
  <c r="L365" i="29"/>
  <c r="L362" i="29"/>
  <c r="L364" i="29"/>
  <c r="J348" i="29"/>
  <c r="J349" i="29"/>
  <c r="K369" i="29"/>
  <c r="J346" i="29"/>
  <c r="H352" i="29"/>
  <c r="J347" i="29"/>
  <c r="G327" i="29"/>
  <c r="H321" i="29"/>
  <c r="L339" i="29" s="1"/>
  <c r="K338" i="29"/>
  <c r="L333" i="29"/>
  <c r="J318" i="29"/>
  <c r="L331" i="29"/>
  <c r="L334" i="29"/>
  <c r="J316" i="29"/>
  <c r="J315" i="29"/>
  <c r="G294" i="29"/>
  <c r="G295" i="29"/>
  <c r="K307" i="29"/>
  <c r="G265" i="29"/>
  <c r="L300" i="29"/>
  <c r="L301" i="29"/>
  <c r="L302" i="29"/>
  <c r="J284" i="29"/>
  <c r="L308" i="29"/>
  <c r="G290" i="29"/>
  <c r="H259" i="29"/>
  <c r="L277" i="29" s="1"/>
  <c r="I257" i="29"/>
  <c r="J254" i="29" s="1"/>
  <c r="L269" i="29"/>
  <c r="L272" i="29"/>
  <c r="L271" i="29"/>
  <c r="K276" i="29"/>
  <c r="G234" i="29"/>
  <c r="K245" i="29"/>
  <c r="I226" i="29"/>
  <c r="J223" i="29" s="1"/>
  <c r="H228" i="29"/>
  <c r="G228" i="29" s="1"/>
  <c r="L238" i="29"/>
  <c r="L241" i="29"/>
  <c r="L240" i="29"/>
  <c r="G214" i="29"/>
  <c r="G202" i="29"/>
  <c r="H214" i="29"/>
  <c r="E214" i="29"/>
  <c r="D214" i="29"/>
  <c r="F214" i="29"/>
  <c r="K211" i="29"/>
  <c r="L207" i="29" s="1"/>
  <c r="D213" i="29"/>
  <c r="K213" i="29" s="1"/>
  <c r="I191" i="29"/>
  <c r="H192" i="29"/>
  <c r="F197" i="29"/>
  <c r="H191" i="29"/>
  <c r="I193" i="29"/>
  <c r="I214" i="29"/>
  <c r="F172" i="29"/>
  <c r="G171" i="29" s="1"/>
  <c r="F183" i="29"/>
  <c r="G183" i="29"/>
  <c r="K180" i="29"/>
  <c r="L179" i="29" s="1"/>
  <c r="I160" i="29"/>
  <c r="I164" i="29" s="1"/>
  <c r="J160" i="29" s="1"/>
  <c r="H161" i="29"/>
  <c r="H163" i="29"/>
  <c r="D182" i="29"/>
  <c r="K182" i="29" s="1"/>
  <c r="D183" i="29"/>
  <c r="F166" i="29"/>
  <c r="E183" i="29"/>
  <c r="H160" i="29"/>
  <c r="H162" i="29"/>
  <c r="H183" i="29"/>
  <c r="I183" i="29"/>
  <c r="E152" i="29"/>
  <c r="F152" i="29"/>
  <c r="F141" i="29"/>
  <c r="G139" i="29" s="1"/>
  <c r="G140" i="29"/>
  <c r="H130" i="29"/>
  <c r="F135" i="29"/>
  <c r="H131" i="29"/>
  <c r="I129" i="29"/>
  <c r="I133" i="29" s="1"/>
  <c r="J131" i="29" s="1"/>
  <c r="H132" i="29"/>
  <c r="H129" i="29"/>
  <c r="K151" i="29"/>
  <c r="G152" i="29"/>
  <c r="H152" i="29"/>
  <c r="K149" i="29"/>
  <c r="L146" i="29" s="1"/>
  <c r="I152" i="29"/>
  <c r="J152" i="29"/>
  <c r="G200" i="29" l="1"/>
  <c r="G482" i="29"/>
  <c r="L177" i="29"/>
  <c r="G451" i="29"/>
  <c r="G1008" i="29"/>
  <c r="G1009" i="29"/>
  <c r="G577" i="29"/>
  <c r="K1022" i="29"/>
  <c r="G170" i="29"/>
  <c r="J658" i="29"/>
  <c r="J662" i="29" s="1"/>
  <c r="H166" i="29"/>
  <c r="J286" i="29"/>
  <c r="G639" i="29"/>
  <c r="G169" i="29"/>
  <c r="G172" i="29" s="1"/>
  <c r="G546" i="29"/>
  <c r="H197" i="29"/>
  <c r="G197" i="29" s="1"/>
  <c r="J442" i="29"/>
  <c r="J441" i="29"/>
  <c r="J287" i="29"/>
  <c r="G420" i="29"/>
  <c r="J439" i="29"/>
  <c r="J755" i="29"/>
  <c r="J693" i="29"/>
  <c r="L678" i="29"/>
  <c r="G670" i="29"/>
  <c r="L682" i="29"/>
  <c r="G664" i="29"/>
  <c r="L651" i="29"/>
  <c r="L647" i="29"/>
  <c r="J631" i="29"/>
  <c r="G608" i="29"/>
  <c r="J596" i="29"/>
  <c r="J599" i="29"/>
  <c r="J597" i="29"/>
  <c r="L620" i="29"/>
  <c r="G602" i="29"/>
  <c r="L616" i="29"/>
  <c r="L585" i="29"/>
  <c r="L589" i="29"/>
  <c r="J569" i="29"/>
  <c r="L554" i="29"/>
  <c r="J537" i="29"/>
  <c r="J534" i="29"/>
  <c r="J535" i="29"/>
  <c r="L558" i="29"/>
  <c r="G540" i="29"/>
  <c r="L523" i="29"/>
  <c r="G515" i="29"/>
  <c r="G509" i="29"/>
  <c r="J503" i="29"/>
  <c r="J505" i="29"/>
  <c r="J506" i="29"/>
  <c r="J504" i="29"/>
  <c r="J474" i="29"/>
  <c r="L494" i="29"/>
  <c r="G476" i="29"/>
  <c r="L463" i="29"/>
  <c r="G445" i="29"/>
  <c r="L459" i="29"/>
  <c r="L428" i="29"/>
  <c r="J412" i="29"/>
  <c r="L432" i="29"/>
  <c r="G414" i="29"/>
  <c r="L397" i="29"/>
  <c r="G389" i="29"/>
  <c r="J381" i="29"/>
  <c r="G383" i="29"/>
  <c r="L401" i="29"/>
  <c r="L366" i="29"/>
  <c r="G352" i="29"/>
  <c r="L370" i="29"/>
  <c r="J350" i="29"/>
  <c r="G321" i="29"/>
  <c r="J319" i="29"/>
  <c r="L335" i="29"/>
  <c r="G296" i="29"/>
  <c r="L304" i="29"/>
  <c r="J288" i="29"/>
  <c r="G259" i="29"/>
  <c r="J255" i="29"/>
  <c r="J256" i="29"/>
  <c r="J253" i="29"/>
  <c r="L273" i="29"/>
  <c r="J225" i="29"/>
  <c r="J222" i="29"/>
  <c r="J224" i="29"/>
  <c r="L246" i="29"/>
  <c r="L242" i="29"/>
  <c r="G203" i="29"/>
  <c r="L210" i="29"/>
  <c r="L209" i="29"/>
  <c r="L208" i="29"/>
  <c r="I195" i="29"/>
  <c r="J191" i="29" s="1"/>
  <c r="K214" i="29"/>
  <c r="L215" i="29"/>
  <c r="L178" i="29"/>
  <c r="L176" i="29"/>
  <c r="J163" i="29"/>
  <c r="J161" i="29"/>
  <c r="J162" i="29"/>
  <c r="K183" i="29"/>
  <c r="L184" i="29"/>
  <c r="G166" i="29"/>
  <c r="G138" i="29"/>
  <c r="G141" i="29" s="1"/>
  <c r="H135" i="29"/>
  <c r="L153" i="29" s="1"/>
  <c r="K152" i="29"/>
  <c r="L147" i="29"/>
  <c r="J132" i="29"/>
  <c r="J130" i="29"/>
  <c r="J129" i="29"/>
  <c r="L145" i="29"/>
  <c r="L148" i="29"/>
  <c r="J443" i="29" l="1"/>
  <c r="G1011" i="29"/>
  <c r="L180" i="29"/>
  <c r="J600" i="29"/>
  <c r="J538" i="29"/>
  <c r="J507" i="29"/>
  <c r="J257" i="29"/>
  <c r="J226" i="29"/>
  <c r="L211" i="29"/>
  <c r="J193" i="29"/>
  <c r="J192" i="29"/>
  <c r="J194" i="29"/>
  <c r="J164" i="29"/>
  <c r="L149" i="29"/>
  <c r="G135" i="29"/>
  <c r="J133" i="29"/>
  <c r="K119" i="29"/>
  <c r="J121" i="29" s="1"/>
  <c r="J118" i="29"/>
  <c r="J120" i="29" s="1"/>
  <c r="I118" i="29"/>
  <c r="I120" i="29" s="1"/>
  <c r="H118" i="29"/>
  <c r="H120" i="29" s="1"/>
  <c r="G118" i="29"/>
  <c r="G120" i="29" s="1"/>
  <c r="F118" i="29"/>
  <c r="F120" i="29" s="1"/>
  <c r="E118" i="29"/>
  <c r="E120" i="29" s="1"/>
  <c r="D118" i="29"/>
  <c r="K117" i="29"/>
  <c r="K116" i="29"/>
  <c r="K115" i="29"/>
  <c r="K114" i="29"/>
  <c r="E110" i="29"/>
  <c r="D110" i="29"/>
  <c r="F109" i="29"/>
  <c r="F108" i="29"/>
  <c r="F107" i="29"/>
  <c r="F103" i="29"/>
  <c r="H103" i="29" s="1"/>
  <c r="F102" i="29"/>
  <c r="H102" i="29" s="1"/>
  <c r="F101" i="29"/>
  <c r="I101" i="29" s="1"/>
  <c r="F100" i="29"/>
  <c r="I100" i="29" s="1"/>
  <c r="F99" i="29"/>
  <c r="H99" i="29" s="1"/>
  <c r="F98" i="29"/>
  <c r="J195" i="29" l="1"/>
  <c r="K118" i="29"/>
  <c r="L114" i="29" s="1"/>
  <c r="F110" i="29"/>
  <c r="G109" i="29" s="1"/>
  <c r="D120" i="29"/>
  <c r="K120" i="29" s="1"/>
  <c r="I98" i="29"/>
  <c r="H101" i="29"/>
  <c r="I99" i="29"/>
  <c r="F104" i="29"/>
  <c r="E121" i="29"/>
  <c r="F121" i="29"/>
  <c r="G121" i="29"/>
  <c r="H98" i="29"/>
  <c r="H100" i="29"/>
  <c r="H121" i="29"/>
  <c r="D121" i="29"/>
  <c r="I121" i="29"/>
  <c r="G107" i="29" l="1"/>
  <c r="G108" i="29"/>
  <c r="L117" i="29"/>
  <c r="L116" i="29"/>
  <c r="L115" i="29"/>
  <c r="H104" i="29"/>
  <c r="K121" i="29"/>
  <c r="I102" i="29"/>
  <c r="G110" i="29" l="1"/>
  <c r="G104" i="29"/>
  <c r="L122" i="29"/>
  <c r="L118" i="29"/>
  <c r="J98" i="29"/>
  <c r="J101" i="29"/>
  <c r="J100" i="29"/>
  <c r="J99" i="29"/>
  <c r="J102" i="29" l="1"/>
  <c r="K88" i="29" l="1"/>
  <c r="I90" i="29" s="1"/>
  <c r="J87" i="29"/>
  <c r="J89" i="29" s="1"/>
  <c r="I87" i="29"/>
  <c r="I89" i="29" s="1"/>
  <c r="H87" i="29"/>
  <c r="H89" i="29" s="1"/>
  <c r="G87" i="29"/>
  <c r="G89" i="29" s="1"/>
  <c r="F87" i="29"/>
  <c r="F89" i="29" s="1"/>
  <c r="E87" i="29"/>
  <c r="E89" i="29" s="1"/>
  <c r="D87" i="29"/>
  <c r="D89" i="29" s="1"/>
  <c r="K86" i="29"/>
  <c r="K85" i="29"/>
  <c r="K84" i="29"/>
  <c r="K83" i="29"/>
  <c r="E79" i="29"/>
  <c r="D79" i="29"/>
  <c r="F78" i="29"/>
  <c r="F77" i="29"/>
  <c r="F76" i="29"/>
  <c r="F72" i="29"/>
  <c r="H72" i="29" s="1"/>
  <c r="F71" i="29"/>
  <c r="H71" i="29" s="1"/>
  <c r="F70" i="29"/>
  <c r="I70" i="29" s="1"/>
  <c r="F69" i="29"/>
  <c r="I69" i="29" s="1"/>
  <c r="F68" i="29"/>
  <c r="I68" i="29" s="1"/>
  <c r="F67" i="29"/>
  <c r="F79" i="29" l="1"/>
  <c r="G76" i="29" s="1"/>
  <c r="H68" i="29"/>
  <c r="J90" i="29"/>
  <c r="D90" i="29"/>
  <c r="F90" i="29"/>
  <c r="K87" i="29"/>
  <c r="L86" i="29" s="1"/>
  <c r="I67" i="29"/>
  <c r="I71" i="29" s="1"/>
  <c r="J69" i="29" s="1"/>
  <c r="F73" i="29"/>
  <c r="H70" i="29"/>
  <c r="G77" i="29"/>
  <c r="K89" i="29"/>
  <c r="E90" i="29"/>
  <c r="G90" i="29"/>
  <c r="H67" i="29"/>
  <c r="H69" i="29"/>
  <c r="H90" i="29"/>
  <c r="G78" i="29" l="1"/>
  <c r="L84" i="29"/>
  <c r="L85" i="29"/>
  <c r="G79" i="29"/>
  <c r="K90" i="29"/>
  <c r="L83" i="29"/>
  <c r="J67" i="29"/>
  <c r="H73" i="29"/>
  <c r="G73" i="29" s="1"/>
  <c r="J68" i="29"/>
  <c r="J70" i="29"/>
  <c r="L87" i="29" l="1"/>
  <c r="J71" i="29"/>
  <c r="L91" i="29"/>
  <c r="K57" i="29"/>
  <c r="D59" i="29" s="1"/>
  <c r="J56" i="29"/>
  <c r="J58" i="29" s="1"/>
  <c r="I56" i="29"/>
  <c r="I58" i="29" s="1"/>
  <c r="H56" i="29"/>
  <c r="H58" i="29" s="1"/>
  <c r="G56" i="29"/>
  <c r="G58" i="29" s="1"/>
  <c r="F56" i="29"/>
  <c r="F58" i="29" s="1"/>
  <c r="E56" i="29"/>
  <c r="E58" i="29" s="1"/>
  <c r="D56" i="29"/>
  <c r="D58" i="29" s="1"/>
  <c r="K55" i="29"/>
  <c r="K54" i="29"/>
  <c r="K53" i="29"/>
  <c r="K52" i="29"/>
  <c r="E48" i="29"/>
  <c r="D48" i="29"/>
  <c r="F47" i="29"/>
  <c r="F46" i="29"/>
  <c r="F45" i="29"/>
  <c r="F41" i="29"/>
  <c r="H41" i="29" s="1"/>
  <c r="F40" i="29"/>
  <c r="H40" i="29" s="1"/>
  <c r="F39" i="29"/>
  <c r="H39" i="29" s="1"/>
  <c r="F38" i="29"/>
  <c r="I38" i="29" s="1"/>
  <c r="F37" i="29"/>
  <c r="I37" i="29" s="1"/>
  <c r="F36" i="29"/>
  <c r="J25" i="29"/>
  <c r="J490" i="29" s="1"/>
  <c r="I25" i="29"/>
  <c r="I490" i="29" s="1"/>
  <c r="H25" i="29"/>
  <c r="G25" i="29"/>
  <c r="F25" i="29"/>
  <c r="E25" i="29"/>
  <c r="F490" i="29" l="1"/>
  <c r="H490" i="29"/>
  <c r="H1019" i="29" s="1"/>
  <c r="F492" i="29"/>
  <c r="F1019" i="29"/>
  <c r="G490" i="29"/>
  <c r="H492" i="29"/>
  <c r="I492" i="29"/>
  <c r="I1019" i="29"/>
  <c r="I1021" i="29" s="1"/>
  <c r="I1026" i="29" s="1"/>
  <c r="I1027" i="29" s="1"/>
  <c r="J492" i="29"/>
  <c r="J1019" i="29"/>
  <c r="J1021" i="29" s="1"/>
  <c r="J1026" i="29" s="1"/>
  <c r="E27" i="29"/>
  <c r="E490" i="29"/>
  <c r="I36" i="29"/>
  <c r="G59" i="29"/>
  <c r="H59" i="29"/>
  <c r="F48" i="29"/>
  <c r="G46" i="29" s="1"/>
  <c r="E59" i="29"/>
  <c r="F59" i="29"/>
  <c r="H36" i="29"/>
  <c r="F42" i="29"/>
  <c r="H38" i="29"/>
  <c r="I39" i="29"/>
  <c r="H37" i="29"/>
  <c r="K58" i="29"/>
  <c r="K56" i="29"/>
  <c r="L53" i="29" s="1"/>
  <c r="I59" i="29"/>
  <c r="J59" i="29"/>
  <c r="I40" i="29" l="1"/>
  <c r="J37" i="29" s="1"/>
  <c r="F1021" i="29"/>
  <c r="F1024" i="29"/>
  <c r="F1025" i="29" s="1"/>
  <c r="F1026" i="29" s="1"/>
  <c r="F1027" i="29" s="1"/>
  <c r="H1021" i="29"/>
  <c r="H1024" i="29"/>
  <c r="H1025" i="29" s="1"/>
  <c r="E492" i="29"/>
  <c r="E1019" i="29"/>
  <c r="G492" i="29"/>
  <c r="G1019" i="29"/>
  <c r="G47" i="29"/>
  <c r="G45" i="29"/>
  <c r="G48" i="29" s="1"/>
  <c r="H42" i="29"/>
  <c r="K59" i="29"/>
  <c r="L54" i="29"/>
  <c r="J36" i="29"/>
  <c r="J39" i="29"/>
  <c r="J38" i="29"/>
  <c r="L52" i="29"/>
  <c r="L55" i="29"/>
  <c r="H1026" i="29" l="1"/>
  <c r="H1027" i="29" s="1"/>
  <c r="E1021" i="29"/>
  <c r="E1024" i="29"/>
  <c r="E1025" i="29" s="1"/>
  <c r="E1026" i="29" s="1"/>
  <c r="E1027" i="29" s="1"/>
  <c r="G1021" i="29"/>
  <c r="G1024" i="29"/>
  <c r="G1025" i="29" s="1"/>
  <c r="L60" i="29"/>
  <c r="G42" i="29"/>
  <c r="J40" i="29"/>
  <c r="L56" i="29"/>
  <c r="G1026" i="29" l="1"/>
  <c r="G1027" i="29" s="1"/>
  <c r="E17" i="29" l="1"/>
  <c r="D17" i="29"/>
  <c r="F17" i="29" s="1"/>
  <c r="F16" i="29"/>
  <c r="F15" i="29"/>
  <c r="F14" i="29"/>
  <c r="G16" i="29" l="1"/>
  <c r="G15" i="29" l="1"/>
  <c r="G14" i="29"/>
  <c r="G17" i="29" s="1"/>
  <c r="D25" i="29"/>
  <c r="K22" i="29"/>
  <c r="F10" i="29"/>
  <c r="H10" i="29" s="1"/>
  <c r="F9" i="29"/>
  <c r="H9" i="29" s="1"/>
  <c r="F8" i="29"/>
  <c r="I8" i="29" s="1"/>
  <c r="F7" i="29"/>
  <c r="H7" i="29" s="1"/>
  <c r="F6" i="29"/>
  <c r="F5" i="29"/>
  <c r="D27" i="29" l="1"/>
  <c r="D490" i="29"/>
  <c r="D1019" i="29" s="1"/>
  <c r="D1024" i="29" s="1"/>
  <c r="K25" i="29"/>
  <c r="I5" i="29"/>
  <c r="K24" i="29"/>
  <c r="K21" i="29"/>
  <c r="K23" i="29"/>
  <c r="F11" i="29"/>
  <c r="I7" i="29"/>
  <c r="H5" i="29"/>
  <c r="H6" i="29"/>
  <c r="H8" i="29"/>
  <c r="I6" i="29"/>
  <c r="D1025" i="29" l="1"/>
  <c r="D1021" i="29"/>
  <c r="K1021" i="29" s="1"/>
  <c r="K1019" i="29"/>
  <c r="K1024" i="29" s="1"/>
  <c r="K490" i="29"/>
  <c r="D492" i="29"/>
  <c r="K492" i="29" s="1"/>
  <c r="K26" i="29"/>
  <c r="I9" i="29"/>
  <c r="J7" i="29" s="1"/>
  <c r="H11" i="29"/>
  <c r="G11" i="29" s="1"/>
  <c r="J1028" i="29" l="1"/>
  <c r="G1028" i="29"/>
  <c r="F1028" i="29"/>
  <c r="E1028" i="29"/>
  <c r="I1028" i="29"/>
  <c r="H1028" i="29"/>
  <c r="D1026" i="29"/>
  <c r="D1027" i="29" s="1"/>
  <c r="K1027" i="29" s="1"/>
  <c r="D1028" i="29"/>
  <c r="L1016" i="29"/>
  <c r="L1015" i="29"/>
  <c r="L1017" i="29"/>
  <c r="L1018" i="29"/>
  <c r="L488" i="29"/>
  <c r="L487" i="29"/>
  <c r="L486" i="29"/>
  <c r="L489" i="29"/>
  <c r="E28" i="29"/>
  <c r="D28" i="29"/>
  <c r="J28" i="29"/>
  <c r="I28" i="29"/>
  <c r="H28" i="29"/>
  <c r="G28" i="29"/>
  <c r="F28" i="29"/>
  <c r="J5" i="29"/>
  <c r="L29" i="29"/>
  <c r="F27" i="29"/>
  <c r="J6" i="29"/>
  <c r="J8" i="29"/>
  <c r="L1019" i="29" l="1"/>
  <c r="L490" i="29"/>
  <c r="J9" i="29"/>
  <c r="K28" i="29"/>
  <c r="G27" i="29"/>
  <c r="H27" i="29" l="1"/>
  <c r="I27" i="29" l="1"/>
  <c r="J27" i="29"/>
  <c r="L24" i="29" l="1"/>
  <c r="K27" i="29"/>
  <c r="L21" i="29" l="1"/>
  <c r="L23" i="29"/>
  <c r="L22" i="29"/>
  <c r="L25" i="29" l="1"/>
</calcChain>
</file>

<file path=xl/sharedStrings.xml><?xml version="1.0" encoding="utf-8"?>
<sst xmlns="http://schemas.openxmlformats.org/spreadsheetml/2006/main" count="17701" uniqueCount="336">
  <si>
    <t>MÊS</t>
  </si>
  <si>
    <t>Total</t>
  </si>
  <si>
    <t>Luz</t>
  </si>
  <si>
    <t>Contador</t>
  </si>
  <si>
    <t>Net</t>
  </si>
  <si>
    <t>Frete</t>
  </si>
  <si>
    <t xml:space="preserve">Despeza Mês </t>
  </si>
  <si>
    <t>Produtos</t>
  </si>
  <si>
    <t>Valor LT $</t>
  </si>
  <si>
    <t>Mês 01.</t>
  </si>
  <si>
    <t>Mês 03.</t>
  </si>
  <si>
    <t>Mês 04.</t>
  </si>
  <si>
    <t>Mês 05.</t>
  </si>
  <si>
    <t>Mês 02.</t>
  </si>
  <si>
    <t>Mês 06.</t>
  </si>
  <si>
    <t>Mês 07.</t>
  </si>
  <si>
    <t>Mês 08.</t>
  </si>
  <si>
    <t>Mês 09.</t>
  </si>
  <si>
    <t>Mês 10.</t>
  </si>
  <si>
    <t>Mês 11.</t>
  </si>
  <si>
    <t>Mês 12.</t>
  </si>
  <si>
    <t>Total.</t>
  </si>
  <si>
    <t>Lucro,R$.</t>
  </si>
  <si>
    <t>Lubrificante, Comprado.</t>
  </si>
  <si>
    <t>Lubrificante, Vendido.</t>
  </si>
  <si>
    <t>Valor,R$.</t>
  </si>
  <si>
    <t>Lubrificante, Ano.</t>
  </si>
  <si>
    <t>Lucro,%.</t>
  </si>
  <si>
    <t>Pago.</t>
  </si>
  <si>
    <t>Estoque.</t>
  </si>
  <si>
    <t>Compra x Venda.</t>
  </si>
  <si>
    <t>Compra</t>
  </si>
  <si>
    <t>Estoque</t>
  </si>
  <si>
    <t>Perca e Sobra</t>
  </si>
  <si>
    <t>G,Comum.</t>
  </si>
  <si>
    <t>G,Aditivada.</t>
  </si>
  <si>
    <t>Etanol.</t>
  </si>
  <si>
    <t>Venda</t>
  </si>
  <si>
    <t>Inicial</t>
  </si>
  <si>
    <t>Fechamento</t>
  </si>
  <si>
    <t>Litros</t>
  </si>
  <si>
    <t>Lucro,LT,R$.</t>
  </si>
  <si>
    <t>G,C. Bico 01</t>
  </si>
  <si>
    <t>G,A.Bico 02</t>
  </si>
  <si>
    <t>Etanol,Bico 03</t>
  </si>
  <si>
    <t>G,C, Bico 05</t>
  </si>
  <si>
    <t>G,C. Bico 06</t>
  </si>
  <si>
    <t>Desp,Mês.</t>
  </si>
  <si>
    <t>Custo do LT R$</t>
  </si>
  <si>
    <t>Concerto da Bomba</t>
  </si>
  <si>
    <t>Dia.</t>
  </si>
  <si>
    <t>A pagar.</t>
  </si>
  <si>
    <t>Embasa</t>
  </si>
  <si>
    <t>Compra.</t>
  </si>
  <si>
    <t>Venda.</t>
  </si>
  <si>
    <t>FALTAR PAGAR.</t>
  </si>
  <si>
    <t>Quanto faltar pra pagar.</t>
  </si>
  <si>
    <t>mês.</t>
  </si>
  <si>
    <t>Pix</t>
  </si>
  <si>
    <t xml:space="preserve"> Faltar a Pagar.</t>
  </si>
  <si>
    <t>Venda  bico R$.</t>
  </si>
  <si>
    <t>Notas</t>
  </si>
  <si>
    <t>Dinheiro</t>
  </si>
  <si>
    <t>Leandro</t>
  </si>
  <si>
    <t>Nayla</t>
  </si>
  <si>
    <t>%</t>
  </si>
  <si>
    <t xml:space="preserve">Total. </t>
  </si>
  <si>
    <t>TOTAL DO TRIMESTE.</t>
  </si>
  <si>
    <t>Paulo</t>
  </si>
  <si>
    <t>Marquinho, 06.</t>
  </si>
  <si>
    <t>Sogro do Gilson, 28.</t>
  </si>
  <si>
    <t>Cod. Produtos</t>
  </si>
  <si>
    <t>POSTO PROVIDENCIA LTDA-ME  00.435.831.000-96</t>
  </si>
  <si>
    <t>Par,01/48.</t>
  </si>
  <si>
    <t>Posto  enprestimo Herculis.</t>
  </si>
  <si>
    <t xml:space="preserve">Imposto </t>
  </si>
  <si>
    <t>MÊS,09.</t>
  </si>
  <si>
    <t>Valor por bico</t>
  </si>
  <si>
    <t>Valor LT R$</t>
  </si>
  <si>
    <t>Produto,%</t>
  </si>
  <si>
    <t>Cartao,C.</t>
  </si>
  <si>
    <t>Cartao,B.</t>
  </si>
  <si>
    <t>Media do Mês, R$.</t>
  </si>
  <si>
    <t>Margem,%.</t>
  </si>
  <si>
    <t>Sistema.</t>
  </si>
  <si>
    <t>Eco Valle</t>
  </si>
  <si>
    <t>extintor</t>
  </si>
  <si>
    <t>MÊS,01.</t>
  </si>
  <si>
    <t>MÊS,03.</t>
  </si>
  <si>
    <t>Pago %.</t>
  </si>
  <si>
    <t>MÊS,10.</t>
  </si>
  <si>
    <t>MÊS 11.</t>
  </si>
  <si>
    <t>MÊS,12.</t>
  </si>
  <si>
    <t>MÊS,04.</t>
  </si>
  <si>
    <t>MÊS,06.</t>
  </si>
  <si>
    <t>MÊS,05.</t>
  </si>
  <si>
    <t>MÊS,02.</t>
  </si>
  <si>
    <t>01.TRIMESTE.</t>
  </si>
  <si>
    <t>02.TRIMESTE.</t>
  </si>
  <si>
    <t>03.TRIMESTE.</t>
  </si>
  <si>
    <t>04.TRIMESTE.</t>
  </si>
  <si>
    <t>Compra, R$.</t>
  </si>
  <si>
    <t>Compra, LT.</t>
  </si>
  <si>
    <t>Media LT R$.</t>
  </si>
  <si>
    <t>Compra e Estoque.</t>
  </si>
  <si>
    <t>Lucro.</t>
  </si>
  <si>
    <t>Custo Operacional, LT,R$.</t>
  </si>
  <si>
    <r>
      <t>%</t>
    </r>
    <r>
      <rPr>
        <b/>
        <strike/>
        <sz val="11"/>
        <color theme="1"/>
        <rFont val="Arial Black"/>
        <family val="2"/>
      </rPr>
      <t>%</t>
    </r>
  </si>
  <si>
    <t>Compra e Custo.</t>
  </si>
  <si>
    <t>Valor pra Venda.</t>
  </si>
  <si>
    <t>Total e Media -&gt;</t>
  </si>
  <si>
    <t>Estoque Hoje</t>
  </si>
  <si>
    <t>Estoque Tanque.</t>
  </si>
  <si>
    <t>Lucro,bico, R$.</t>
  </si>
  <si>
    <t>Produto, Vedindo.</t>
  </si>
  <si>
    <t>Marquinho,06.</t>
  </si>
  <si>
    <t>Sogro do Gilson,28.</t>
  </si>
  <si>
    <t>Valor UN R$</t>
  </si>
  <si>
    <t>Posto BR.</t>
  </si>
  <si>
    <t>ibamentro</t>
  </si>
  <si>
    <t>Lucro, Ano, R$.</t>
  </si>
  <si>
    <t>Bonbeiro AVCB</t>
  </si>
  <si>
    <t>Mês</t>
  </si>
  <si>
    <t>Meio Ambiente</t>
  </si>
  <si>
    <t>Alvara/ iptu</t>
  </si>
  <si>
    <t>Estoque ano passado.</t>
  </si>
  <si>
    <t>FGTS.</t>
  </si>
  <si>
    <t>D,s:.500.</t>
  </si>
  <si>
    <t>Ds:.500,Bico 04</t>
  </si>
  <si>
    <t>Inposto atrasado</t>
  </si>
  <si>
    <t>Sinho</t>
  </si>
  <si>
    <t>Sipag</t>
  </si>
  <si>
    <t>Azulzinha X</t>
  </si>
  <si>
    <t>Despesa extras</t>
  </si>
  <si>
    <t>Lucro por unidade,R$.</t>
  </si>
  <si>
    <t>Valor da unidade,R$.</t>
  </si>
  <si>
    <t>Lucro  R$.</t>
  </si>
  <si>
    <t>Unidade LT.</t>
  </si>
  <si>
    <t>Despeza com das taxas dos Cartao.</t>
  </si>
  <si>
    <t>DS:.10,Bico 04</t>
  </si>
  <si>
    <r>
      <t xml:space="preserve">Leandro = </t>
    </r>
    <r>
      <rPr>
        <b/>
        <sz val="12"/>
        <color rgb="FFFF0000"/>
        <rFont val="Calibri"/>
        <family val="2"/>
        <scheme val="minor"/>
      </rPr>
      <t>10</t>
    </r>
  </si>
  <si>
    <r>
      <t xml:space="preserve">Paulo = </t>
    </r>
    <r>
      <rPr>
        <b/>
        <sz val="12"/>
        <color rgb="FFFF0000"/>
        <rFont val="Calibri"/>
        <family val="2"/>
        <scheme val="minor"/>
      </rPr>
      <t>20</t>
    </r>
  </si>
  <si>
    <r>
      <t>Nayla =</t>
    </r>
    <r>
      <rPr>
        <b/>
        <sz val="12"/>
        <color rgb="FFFF0000"/>
        <rFont val="Calibri"/>
        <family val="2"/>
        <scheme val="minor"/>
      </rPr>
      <t xml:space="preserve"> 20</t>
    </r>
  </si>
  <si>
    <r>
      <t>%</t>
    </r>
    <r>
      <rPr>
        <b/>
        <strike/>
        <sz val="12"/>
        <color theme="1"/>
        <rFont val="Calibri"/>
        <family val="2"/>
        <scheme val="minor"/>
      </rPr>
      <t>%</t>
    </r>
  </si>
  <si>
    <t>Margem do Produto %</t>
  </si>
  <si>
    <t>Lucro /a Media -----&gt;</t>
  </si>
  <si>
    <t>Compra Custo e Estoque.</t>
  </si>
  <si>
    <t>Falta.</t>
  </si>
  <si>
    <t>Cartao.</t>
  </si>
  <si>
    <t>&lt;-Investimento-&gt;</t>
  </si>
  <si>
    <t xml:space="preserve">Estoque Compra </t>
  </si>
  <si>
    <t>Estoque Venda</t>
  </si>
  <si>
    <t>Lucro Estoque</t>
  </si>
  <si>
    <t>Custo, LT,R$.</t>
  </si>
  <si>
    <t>Custo, da Venda,LT,R$.</t>
  </si>
  <si>
    <t>Ana a Ano.</t>
  </si>
  <si>
    <t>&lt;-Invist. Media Ano.</t>
  </si>
  <si>
    <t>01 = Ano,2017.</t>
  </si>
  <si>
    <t>02 = Ano,2018.</t>
  </si>
  <si>
    <t>03 = Ano,2019.</t>
  </si>
  <si>
    <t>Anos</t>
  </si>
  <si>
    <t>04 = Ano,2020.</t>
  </si>
  <si>
    <t>05 = Ano,2021.</t>
  </si>
  <si>
    <t>06 = Ano,2022.</t>
  </si>
  <si>
    <t>07 = Ano,2023.</t>
  </si>
  <si>
    <t>08 = Ano,2024.</t>
  </si>
  <si>
    <t>PARCELA, ANO,25</t>
  </si>
  <si>
    <t>Gabi</t>
  </si>
  <si>
    <t>Recibo Declaraçao</t>
  </si>
  <si>
    <t>Participacao de Lucro</t>
  </si>
  <si>
    <t>IPIRANGA</t>
  </si>
  <si>
    <t>ELAION</t>
  </si>
  <si>
    <t>Lucro R$.</t>
  </si>
  <si>
    <t>Elyon</t>
  </si>
  <si>
    <t>Elias</t>
  </si>
  <si>
    <t>CSLL</t>
  </si>
  <si>
    <t>IRPJ</t>
  </si>
  <si>
    <t>Paraflur</t>
  </si>
  <si>
    <t xml:space="preserve"> Estopa.</t>
  </si>
  <si>
    <t>Aditivo Radiador.</t>
  </si>
  <si>
    <t xml:space="preserve"> Agua  Radiador.</t>
  </si>
  <si>
    <t>Mobil Moto.</t>
  </si>
  <si>
    <t>Mobil Carro.</t>
  </si>
  <si>
    <t>LUBRAX, Carro</t>
  </si>
  <si>
    <t>LUBRAX, Moto.</t>
  </si>
  <si>
    <t>HIDRAULICO ATF.</t>
  </si>
  <si>
    <t>CAIXA DE MAICHA.</t>
  </si>
  <si>
    <t>09 = Ano,2025.</t>
  </si>
  <si>
    <t>Lucro do Invistimento</t>
  </si>
  <si>
    <r>
      <t xml:space="preserve">Paulo Posto = </t>
    </r>
    <r>
      <rPr>
        <b/>
        <sz val="11"/>
        <color rgb="FFFF0000"/>
        <rFont val="Arial Black"/>
        <family val="2"/>
      </rPr>
      <t>20</t>
    </r>
  </si>
  <si>
    <r>
      <t xml:space="preserve">Sinho Pousada = </t>
    </r>
    <r>
      <rPr>
        <b/>
        <sz val="11"/>
        <color rgb="FFFF0000"/>
        <rFont val="Arial Black"/>
        <family val="2"/>
      </rPr>
      <t>07</t>
    </r>
  </si>
  <si>
    <t>ACDECO</t>
  </si>
  <si>
    <t>AVCB</t>
  </si>
  <si>
    <t>Venda Concentrador</t>
  </si>
  <si>
    <t>Venda Frentista</t>
  </si>
  <si>
    <t xml:space="preserve"> Caixa.</t>
  </si>
  <si>
    <t>Concentrador x Frentista</t>
  </si>
  <si>
    <t>Mery</t>
  </si>
  <si>
    <t>Gaby</t>
  </si>
  <si>
    <t>Venda Frentistas.</t>
  </si>
  <si>
    <t>Caixa Dia 01 Posto Jorro.</t>
  </si>
  <si>
    <t>Posto Jorro, mês 02.</t>
  </si>
  <si>
    <t>Posto Jorro, mês 01.</t>
  </si>
  <si>
    <t>Caixa Dia 02 Posto Jorro.</t>
  </si>
  <si>
    <t>Margem em R$ %</t>
  </si>
  <si>
    <t>Caixa Dia 03 Posto Jorro.</t>
  </si>
  <si>
    <t>Caixa Dia 04 Posto Jorro.</t>
  </si>
  <si>
    <t>Caixa Dia 05 Posto Jorro.</t>
  </si>
  <si>
    <t>Caixa Dia 06 Posto Jorro.</t>
  </si>
  <si>
    <r>
      <t xml:space="preserve">Mery Pousada = </t>
    </r>
    <r>
      <rPr>
        <b/>
        <sz val="11"/>
        <color rgb="FFFF0000"/>
        <rFont val="Arial Black"/>
        <family val="2"/>
      </rPr>
      <t>01</t>
    </r>
  </si>
  <si>
    <t>Caixa Dia 07 Posto Jorro.</t>
  </si>
  <si>
    <t>Caixa Dia 08 Posto Jorro.</t>
  </si>
  <si>
    <t>Caixa Dia 09 Posto Jorro.</t>
  </si>
  <si>
    <t>Caixa Dia 10 Posto Jorro.</t>
  </si>
  <si>
    <t>gabi</t>
  </si>
  <si>
    <t>Caixa Dia 11 Posto Jorro.</t>
  </si>
  <si>
    <t>Caixa Dia 12 Posto Jorro.</t>
  </si>
  <si>
    <t>Caixa Dia 13 Posto Jorro.</t>
  </si>
  <si>
    <t>Caixa Dia 14 Posto Jorro.</t>
  </si>
  <si>
    <t>Caixa Dia 15 Posto Jorro.</t>
  </si>
  <si>
    <t>Caixa Dia 16 Posto Jorro.</t>
  </si>
  <si>
    <t>Caixa Dia 01 a 15 Posto Jorro.</t>
  </si>
  <si>
    <t>WD</t>
  </si>
  <si>
    <t>Caixa Dia 17 Posto Jorro.</t>
  </si>
  <si>
    <t>Caixa Dia 18 Posto Jorro.</t>
  </si>
  <si>
    <t>Caixa Dia 19 Posto Jorro.</t>
  </si>
  <si>
    <t>Caixa Dia 20 Posto Jorro.</t>
  </si>
  <si>
    <t>Caixa Dia 21 Posto Jorro.</t>
  </si>
  <si>
    <t>Caixa Dia 22 Posto Jorro.</t>
  </si>
  <si>
    <t>Caixa Dia 23 Posto Jorro.</t>
  </si>
  <si>
    <t>Caixa Dia 24 Posto Jorro.</t>
  </si>
  <si>
    <t>Caixa Dia 25 Posto Jorro.</t>
  </si>
  <si>
    <t>Caixa Dia 26 Posto Jorro.</t>
  </si>
  <si>
    <t>Caixa Dia 27 Posto Jorro.</t>
  </si>
  <si>
    <t>Caixa Dia 28 Posto Jorro.</t>
  </si>
  <si>
    <t>Caixa Dia 29 Posto Jorro.</t>
  </si>
  <si>
    <t>Caixa Dia 30 Posto Jorro.</t>
  </si>
  <si>
    <t>Caixa Dia 31 Posto Jorro.</t>
  </si>
  <si>
    <t>Caixa Dia 16 a 31 Posto Jorro.</t>
  </si>
  <si>
    <t>Litro Vendido</t>
  </si>
  <si>
    <t>Participacao - Falta</t>
  </si>
  <si>
    <t>Posto Jorro, mês 03.</t>
  </si>
  <si>
    <t>Salario Pago</t>
  </si>
  <si>
    <t>Despeza com das taxas do Cartao.</t>
  </si>
  <si>
    <t>DULUB 15W40 TURBO-DIESEL.</t>
  </si>
  <si>
    <t>DULUB MAX  2 TEMPO 500ML.</t>
  </si>
  <si>
    <t>DULUB MOTO 20 W-50.</t>
  </si>
  <si>
    <t>FREIO DOT 4</t>
  </si>
  <si>
    <t>FREIO DOT 3</t>
  </si>
  <si>
    <t>Cauana</t>
  </si>
  <si>
    <t>Posto Jorro, mês 04.</t>
  </si>
  <si>
    <t>Par,01/41.</t>
  </si>
  <si>
    <t>Posto  enprestimo Herculis 300.</t>
  </si>
  <si>
    <t>TONHO 07/03/26, 70 MIL</t>
  </si>
  <si>
    <t>Inter pog</t>
  </si>
  <si>
    <t>30/02/2026</t>
  </si>
  <si>
    <t>Rosimeire</t>
  </si>
  <si>
    <t>Posto Jorro, mês 05.</t>
  </si>
  <si>
    <t>CARRO 20W50.</t>
  </si>
  <si>
    <t>Posto Jorro, mês 06.</t>
  </si>
  <si>
    <t>Filip</t>
  </si>
  <si>
    <r>
      <t>Felip =</t>
    </r>
    <r>
      <rPr>
        <b/>
        <sz val="11"/>
        <color rgb="FFF65A40"/>
        <rFont val="Arial Black"/>
        <family val="2"/>
      </rPr>
      <t xml:space="preserve"> 08</t>
    </r>
  </si>
  <si>
    <t>Caixa Dia 01 a 31 Posto Jorro.</t>
  </si>
  <si>
    <r>
      <t xml:space="preserve">Contador - </t>
    </r>
    <r>
      <rPr>
        <b/>
        <sz val="11"/>
        <color rgb="FFFF5050"/>
        <rFont val="Arial Black"/>
        <family val="2"/>
      </rPr>
      <t>05</t>
    </r>
  </si>
  <si>
    <r>
      <t xml:space="preserve">Sistema - </t>
    </r>
    <r>
      <rPr>
        <b/>
        <sz val="11"/>
        <color rgb="FFFF5050"/>
        <rFont val="Arial Black"/>
        <family val="2"/>
      </rPr>
      <t>05</t>
    </r>
  </si>
  <si>
    <t>Felip</t>
  </si>
  <si>
    <t>Posto Jorro, mês 08.</t>
  </si>
  <si>
    <t>METAS EM R$.</t>
  </si>
  <si>
    <t>Raquel</t>
  </si>
  <si>
    <t>POATO P - JORRO</t>
  </si>
  <si>
    <t>Posto - P - Jorro</t>
  </si>
  <si>
    <t xml:space="preserve">Diferencia </t>
  </si>
  <si>
    <t xml:space="preserve"> % </t>
  </si>
  <si>
    <t>Vendas dos Anos.</t>
  </si>
  <si>
    <t>Posto Jorro, mês 09.</t>
  </si>
  <si>
    <t>APP, Baratao</t>
  </si>
  <si>
    <t>APP, Providencia</t>
  </si>
  <si>
    <t>Posto Jorro, mês 10.</t>
  </si>
  <si>
    <t>BOMA 01</t>
  </si>
  <si>
    <t>BOMA 02</t>
  </si>
  <si>
    <t>BOMA 03</t>
  </si>
  <si>
    <t>ALTA</t>
  </si>
  <si>
    <t>BAIXA</t>
  </si>
  <si>
    <t>AFERICAO</t>
  </si>
  <si>
    <t>03 - BICO -  ETANOL</t>
  </si>
  <si>
    <t>01 - BICO -  GAS. C</t>
  </si>
  <si>
    <t>02 - BICO -  GAS. A</t>
  </si>
  <si>
    <t>04 - BICO -  DS10</t>
  </si>
  <si>
    <t>06 - BICO -  GAS.C</t>
  </si>
  <si>
    <t>05 - BICO -  GAS.C</t>
  </si>
  <si>
    <t>Barbra</t>
  </si>
  <si>
    <t>MÊS,07.</t>
  </si>
  <si>
    <t>MÊS,08.</t>
  </si>
  <si>
    <t>Ds.10.</t>
  </si>
  <si>
    <t>Posto Jorro, mês 11.</t>
  </si>
  <si>
    <t>Total Liquido</t>
  </si>
  <si>
    <t>DIA 01  A 10.</t>
  </si>
  <si>
    <t>Posto Jorro, mês 12.</t>
  </si>
  <si>
    <t>Bin</t>
  </si>
  <si>
    <t>Ano 2026.</t>
  </si>
  <si>
    <t>Arlindo,05.</t>
  </si>
  <si>
    <t>Posto enprestimo Herculis.</t>
  </si>
  <si>
    <t>Posto  enprestimo Herculis,300.</t>
  </si>
  <si>
    <t>Papai,30.</t>
  </si>
  <si>
    <t>cheque herculis</t>
  </si>
  <si>
    <t>10 = Ano,2026.</t>
  </si>
  <si>
    <t>Posto Providencia,C, J, Ano, 17 a 26.</t>
  </si>
  <si>
    <t>Despeza, 2026.</t>
  </si>
  <si>
    <t>Posro Jorro Ano, 26.</t>
  </si>
  <si>
    <r>
      <t>Nayla  =</t>
    </r>
    <r>
      <rPr>
        <b/>
        <sz val="11"/>
        <color rgb="FFFF0000"/>
        <rFont val="Arial Black"/>
        <family val="2"/>
      </rPr>
      <t xml:space="preserve"> 20</t>
    </r>
  </si>
  <si>
    <t>Barbra =</t>
  </si>
  <si>
    <t>Elyon =</t>
  </si>
  <si>
    <t>Cartao Credito</t>
  </si>
  <si>
    <t>Moeda</t>
  </si>
  <si>
    <t>Cartao Debito</t>
  </si>
  <si>
    <t>Baratao</t>
  </si>
  <si>
    <t>0 = Ano,2017.</t>
  </si>
  <si>
    <t>01 = Ano,2018.</t>
  </si>
  <si>
    <t>02 = Ano,2019.</t>
  </si>
  <si>
    <t>03 = Ano,2020.</t>
  </si>
  <si>
    <t>04 = Ano,2021.</t>
  </si>
  <si>
    <t>05 = Ano,2022.</t>
  </si>
  <si>
    <t>06 = Ano,2023.</t>
  </si>
  <si>
    <t>07 = Ano,2024.</t>
  </si>
  <si>
    <t>08 = Ano,2025.</t>
  </si>
  <si>
    <t>09 = Ano,2026.</t>
  </si>
  <si>
    <t>10 = Ano,2027.</t>
  </si>
  <si>
    <t>Crecimento,%.</t>
  </si>
  <si>
    <t>LUCRO / SOBRA</t>
  </si>
  <si>
    <t>MARGEM %</t>
  </si>
  <si>
    <t xml:space="preserve">VEMDA </t>
  </si>
  <si>
    <t>COMPRA &amp; DESPESA</t>
  </si>
  <si>
    <t>Papai 30</t>
  </si>
  <si>
    <t>MÊS 01.</t>
  </si>
  <si>
    <t>MÊS 02.</t>
  </si>
  <si>
    <t>MÊS 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</si>
</sst>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;[Red]&quot;R$&quot;\ #,##0.00"/>
    <numFmt numFmtId="165" formatCode="&quot;R$&quot;\ #,##0.00"/>
    <numFmt numFmtId="166" formatCode="_-* #,##0.000_-;\-* #,##0.000_-;_-* &quot;-&quot;??_-;_-@_-"/>
    <numFmt numFmtId="167" formatCode="&quot;R$&quot;\ #,##0.000"/>
    <numFmt numFmtId="168" formatCode="[$-416]d\-mmm;@"/>
    <numFmt numFmtId="169" formatCode="_-* #,##0_-;\-* #,##0_-;_-* &quot;-&quot;??_-;_-@_-"/>
    <numFmt numFmtId="170" formatCode="0.0%"/>
    <numFmt numFmtId="171" formatCode="&quot;R$&quot;\ #,##0.000;[Red]&quot;R$&quot;\ #,##0.000"/>
  </numFmts>
  <fonts count="76">
    <font>
      <sz val="11"/>
      <color theme="1"/>
      <name val="Calibri"/>
      <family val="2"/>
      <scheme val="minor"/>
    </font>
    <font>
      <b/>
      <sz val="11"/>
      <color theme="1"/>
      <name val="Batang"/>
      <family val="1"/>
    </font>
    <font>
      <sz val="11"/>
      <color theme="1"/>
      <name val="Calibri"/>
      <family val="2"/>
      <scheme val="minor"/>
    </font>
    <font>
      <b/>
      <sz val="14"/>
      <color theme="1"/>
      <name val="Batang"/>
      <family val="1"/>
    </font>
    <font>
      <b/>
      <sz val="14"/>
      <name val="Batang"/>
      <family val="1"/>
    </font>
    <font>
      <b/>
      <sz val="10"/>
      <name val="Batang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Batang"/>
      <family val="1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3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1"/>
      <color rgb="FFFF0000"/>
      <name val="Arial Black"/>
      <family val="2"/>
    </font>
    <font>
      <b/>
      <sz val="11"/>
      <name val="Arial Black"/>
      <family val="2"/>
    </font>
    <font>
      <b/>
      <sz val="12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 tint="4.9989318521683403E-2"/>
      <name val="Batang"/>
      <family val="1"/>
    </font>
    <font>
      <b/>
      <sz val="11"/>
      <color theme="1" tint="4.9989318521683403E-2"/>
      <name val="Arial Black"/>
      <family val="2"/>
    </font>
    <font>
      <b/>
      <sz val="11"/>
      <color theme="0"/>
      <name val="Arial Black"/>
      <family val="2"/>
    </font>
    <font>
      <b/>
      <u/>
      <sz val="36"/>
      <color theme="0"/>
      <name val="Arial Black"/>
      <family val="2"/>
    </font>
    <font>
      <b/>
      <i/>
      <sz val="12"/>
      <name val="Arial Black"/>
      <family val="2"/>
    </font>
    <font>
      <b/>
      <strike/>
      <sz val="11"/>
      <color theme="1"/>
      <name val="Arial Black"/>
      <family val="2"/>
    </font>
    <font>
      <b/>
      <i/>
      <u/>
      <sz val="28"/>
      <color theme="0"/>
      <name val="Arial Black"/>
      <family val="2"/>
    </font>
    <font>
      <b/>
      <sz val="12"/>
      <color theme="1" tint="4.9989318521683403E-2"/>
      <name val="Calibri"/>
      <family val="2"/>
      <scheme val="minor"/>
    </font>
    <font>
      <b/>
      <sz val="11"/>
      <color theme="0" tint="-0.249977111117893"/>
      <name val="Arial Black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b/>
      <sz val="11"/>
      <color theme="1" tint="4.9989318521683403E-2"/>
      <name val="Calibri"/>
      <family val="2"/>
    </font>
    <font>
      <b/>
      <strike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20"/>
      <color theme="1"/>
      <name val="Calibri"/>
      <family val="2"/>
    </font>
    <font>
      <b/>
      <i/>
      <sz val="36"/>
      <color theme="0"/>
      <name val="Calibri"/>
      <family val="2"/>
      <scheme val="minor"/>
    </font>
    <font>
      <b/>
      <sz val="12"/>
      <color theme="1" tint="4.9989318521683403E-2"/>
      <name val="Calibri"/>
      <family val="2"/>
    </font>
    <font>
      <b/>
      <strike/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theme="3" tint="0.39997558519241921"/>
      <name val="Calibri"/>
      <family val="2"/>
    </font>
    <font>
      <b/>
      <sz val="12"/>
      <color rgb="FF002060"/>
      <name val="Calibri"/>
      <family val="2"/>
    </font>
    <font>
      <b/>
      <sz val="12"/>
      <color rgb="FFFB0517"/>
      <name val="Calibri"/>
      <family val="2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36"/>
      <color theme="0"/>
      <name val="Arial Black"/>
      <family val="2"/>
    </font>
    <font>
      <b/>
      <i/>
      <sz val="36"/>
      <color rgb="FFFF0000"/>
      <name val="Calibri"/>
      <family val="2"/>
      <scheme val="minor"/>
    </font>
    <font>
      <b/>
      <i/>
      <sz val="36"/>
      <color theme="3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color rgb="FFF65A40"/>
      <name val="Arial Black"/>
      <family val="2"/>
    </font>
    <font>
      <b/>
      <sz val="11"/>
      <color rgb="FFFF5050"/>
      <name val="Arial Black"/>
      <family val="2"/>
    </font>
    <font>
      <b/>
      <sz val="12"/>
      <color rgb="FFF65A40"/>
      <name val="Calibri"/>
      <family val="2"/>
    </font>
    <font>
      <sz val="22"/>
      <name val="Calibri"/>
      <family val="2"/>
      <scheme val="minor"/>
    </font>
    <font>
      <b/>
      <sz val="16"/>
      <color theme="1"/>
      <name val="Arial Black"/>
      <family val="2"/>
    </font>
    <font>
      <b/>
      <sz val="20"/>
      <color rgb="FFFF5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B05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65A4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9.9978637043366805E-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27">
    <xf numFmtId="0" fontId="0" fillId="0" borderId="0" xfId="0"/>
    <xf numFmtId="165" fontId="0" fillId="0" borderId="0" xfId="0" applyNumberFormat="1"/>
    <xf numFmtId="165" fontId="6" fillId="12" borderId="1" xfId="0" applyNumberFormat="1" applyFont="1" applyFill="1" applyBorder="1" applyAlignment="1">
      <alignment horizontal="center"/>
    </xf>
    <xf numFmtId="168" fontId="7" fillId="12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165" fontId="7" fillId="12" borderId="1" xfId="0" applyNumberFormat="1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15" fillId="2" borderId="18" xfId="0" applyFont="1" applyFill="1" applyBorder="1"/>
    <xf numFmtId="0" fontId="15" fillId="2" borderId="21" xfId="0" applyFont="1" applyFill="1" applyBorder="1"/>
    <xf numFmtId="0" fontId="16" fillId="14" borderId="17" xfId="0" applyFont="1" applyFill="1" applyBorder="1"/>
    <xf numFmtId="0" fontId="15" fillId="14" borderId="17" xfId="0" applyFont="1" applyFill="1" applyBorder="1"/>
    <xf numFmtId="164" fontId="14" fillId="2" borderId="23" xfId="0" applyNumberFormat="1" applyFont="1" applyFill="1" applyBorder="1" applyAlignment="1">
      <alignment horizontal="center"/>
    </xf>
    <xf numFmtId="167" fontId="14" fillId="2" borderId="23" xfId="3" applyNumberFormat="1" applyFont="1" applyFill="1" applyBorder="1" applyAlignment="1">
      <alignment horizontal="center"/>
    </xf>
    <xf numFmtId="165" fontId="14" fillId="2" borderId="23" xfId="0" applyNumberFormat="1" applyFont="1" applyFill="1" applyBorder="1"/>
    <xf numFmtId="165" fontId="14" fillId="2" borderId="23" xfId="0" applyNumberFormat="1" applyFont="1" applyFill="1" applyBorder="1" applyAlignment="1">
      <alignment horizontal="left"/>
    </xf>
    <xf numFmtId="0" fontId="5" fillId="2" borderId="23" xfId="0" applyFont="1" applyFill="1" applyBorder="1" applyAlignment="1">
      <alignment horizontal="center" vertical="center"/>
    </xf>
    <xf numFmtId="166" fontId="14" fillId="2" borderId="23" xfId="3" applyNumberFormat="1" applyFont="1" applyFill="1" applyBorder="1" applyAlignment="1">
      <alignment horizontal="right"/>
    </xf>
    <xf numFmtId="10" fontId="14" fillId="2" borderId="23" xfId="3" applyNumberFormat="1" applyFont="1" applyFill="1" applyBorder="1" applyAlignment="1">
      <alignment horizontal="right"/>
    </xf>
    <xf numFmtId="165" fontId="14" fillId="2" borderId="23" xfId="3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center"/>
    </xf>
    <xf numFmtId="0" fontId="0" fillId="0" borderId="23" xfId="0" applyBorder="1"/>
    <xf numFmtId="165" fontId="6" fillId="0" borderId="1" xfId="0" applyNumberFormat="1" applyFont="1" applyBorder="1"/>
    <xf numFmtId="0" fontId="0" fillId="0" borderId="27" xfId="0" applyBorder="1"/>
    <xf numFmtId="0" fontId="0" fillId="0" borderId="17" xfId="0" applyBorder="1"/>
    <xf numFmtId="0" fontId="6" fillId="12" borderId="9" xfId="0" applyFont="1" applyFill="1" applyBorder="1" applyAlignment="1">
      <alignment horizontal="left" vertical="center"/>
    </xf>
    <xf numFmtId="0" fontId="0" fillId="0" borderId="18" xfId="0" applyBorder="1"/>
    <xf numFmtId="0" fontId="0" fillId="0" borderId="21" xfId="0" applyBorder="1"/>
    <xf numFmtId="165" fontId="8" fillId="0" borderId="1" xfId="0" applyNumberFormat="1" applyFont="1" applyBorder="1"/>
    <xf numFmtId="165" fontId="8" fillId="0" borderId="11" xfId="0" applyNumberFormat="1" applyFont="1" applyBorder="1"/>
    <xf numFmtId="0" fontId="18" fillId="0" borderId="0" xfId="0" applyFont="1"/>
    <xf numFmtId="0" fontId="7" fillId="12" borderId="9" xfId="0" applyFont="1" applyFill="1" applyBorder="1"/>
    <xf numFmtId="165" fontId="9" fillId="12" borderId="1" xfId="0" applyNumberFormat="1" applyFont="1" applyFill="1" applyBorder="1" applyAlignment="1">
      <alignment horizontal="right"/>
    </xf>
    <xf numFmtId="165" fontId="8" fillId="12" borderId="1" xfId="0" applyNumberFormat="1" applyFont="1" applyFill="1" applyBorder="1" applyAlignment="1">
      <alignment horizontal="right"/>
    </xf>
    <xf numFmtId="165" fontId="8" fillId="12" borderId="11" xfId="0" applyNumberFormat="1" applyFont="1" applyFill="1" applyBorder="1" applyAlignment="1">
      <alignment horizontal="right"/>
    </xf>
    <xf numFmtId="168" fontId="7" fillId="12" borderId="6" xfId="0" applyNumberFormat="1" applyFont="1" applyFill="1" applyBorder="1" applyAlignment="1">
      <alignment horizontal="center"/>
    </xf>
    <xf numFmtId="168" fontId="7" fillId="12" borderId="7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165" fontId="6" fillId="12" borderId="10" xfId="3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Alignment="1">
      <alignment horizontal="right"/>
    </xf>
    <xf numFmtId="165" fontId="8" fillId="3" borderId="11" xfId="0" applyNumberFormat="1" applyFont="1" applyFill="1" applyBorder="1" applyAlignment="1">
      <alignment horizontal="right"/>
    </xf>
    <xf numFmtId="170" fontId="8" fillId="12" borderId="12" xfId="1" applyNumberFormat="1" applyFont="1" applyFill="1" applyBorder="1" applyAlignment="1">
      <alignment horizontal="center" vertical="center"/>
    </xf>
    <xf numFmtId="10" fontId="24" fillId="2" borderId="11" xfId="1" applyNumberFormat="1" applyFont="1" applyFill="1" applyBorder="1" applyAlignment="1">
      <alignment horizontal="center" vertical="center"/>
    </xf>
    <xf numFmtId="0" fontId="0" fillId="18" borderId="17" xfId="0" applyFill="1" applyBorder="1"/>
    <xf numFmtId="0" fontId="0" fillId="18" borderId="27" xfId="0" applyFill="1" applyBorder="1"/>
    <xf numFmtId="0" fontId="0" fillId="18" borderId="18" xfId="0" applyFill="1" applyBorder="1"/>
    <xf numFmtId="0" fontId="0" fillId="18" borderId="23" xfId="0" applyFill="1" applyBorder="1"/>
    <xf numFmtId="0" fontId="0" fillId="18" borderId="21" xfId="0" applyFill="1" applyBorder="1"/>
    <xf numFmtId="0" fontId="15" fillId="14" borderId="18" xfId="0" applyFont="1" applyFill="1" applyBorder="1"/>
    <xf numFmtId="0" fontId="15" fillId="14" borderId="23" xfId="0" applyFont="1" applyFill="1" applyBorder="1"/>
    <xf numFmtId="0" fontId="24" fillId="2" borderId="9" xfId="0" applyFont="1" applyFill="1" applyBorder="1" applyAlignment="1">
      <alignment vertical="center"/>
    </xf>
    <xf numFmtId="164" fontId="24" fillId="2" borderId="9" xfId="0" applyNumberFormat="1" applyFont="1" applyFill="1" applyBorder="1" applyAlignment="1">
      <alignment vertical="center"/>
    </xf>
    <xf numFmtId="165" fontId="24" fillId="3" borderId="1" xfId="0" applyNumberFormat="1" applyFont="1" applyFill="1" applyBorder="1"/>
    <xf numFmtId="164" fontId="24" fillId="3" borderId="1" xfId="0" applyNumberFormat="1" applyFont="1" applyFill="1" applyBorder="1"/>
    <xf numFmtId="164" fontId="27" fillId="3" borderId="1" xfId="0" applyNumberFormat="1" applyFont="1" applyFill="1" applyBorder="1"/>
    <xf numFmtId="164" fontId="24" fillId="2" borderId="1" xfId="0" applyNumberFormat="1" applyFont="1" applyFill="1" applyBorder="1"/>
    <xf numFmtId="165" fontId="27" fillId="3" borderId="1" xfId="0" applyNumberFormat="1" applyFont="1" applyFill="1" applyBorder="1"/>
    <xf numFmtId="165" fontId="24" fillId="3" borderId="1" xfId="3" applyNumberFormat="1" applyFont="1" applyFill="1" applyBorder="1" applyAlignment="1"/>
    <xf numFmtId="165" fontId="24" fillId="3" borderId="1" xfId="0" applyNumberFormat="1" applyFont="1" applyFill="1" applyBorder="1" applyAlignment="1">
      <alignment horizontal="right"/>
    </xf>
    <xf numFmtId="165" fontId="24" fillId="2" borderId="1" xfId="0" applyNumberFormat="1" applyFont="1" applyFill="1" applyBorder="1"/>
    <xf numFmtId="10" fontId="23" fillId="3" borderId="1" xfId="1" applyNumberFormat="1" applyFont="1" applyFill="1" applyBorder="1"/>
    <xf numFmtId="43" fontId="24" fillId="3" borderId="12" xfId="3" applyFont="1" applyFill="1" applyBorder="1" applyAlignment="1">
      <alignment horizontal="center"/>
    </xf>
    <xf numFmtId="165" fontId="24" fillId="3" borderId="12" xfId="3" applyNumberFormat="1" applyFont="1" applyFill="1" applyBorder="1" applyAlignment="1">
      <alignment horizontal="right"/>
    </xf>
    <xf numFmtId="164" fontId="24" fillId="3" borderId="12" xfId="0" applyNumberFormat="1" applyFont="1" applyFill="1" applyBorder="1" applyAlignment="1">
      <alignment horizontal="center"/>
    </xf>
    <xf numFmtId="0" fontId="31" fillId="3" borderId="12" xfId="0" applyFont="1" applyFill="1" applyBorder="1" applyAlignment="1">
      <alignment horizontal="center" vertical="center"/>
    </xf>
    <xf numFmtId="166" fontId="24" fillId="3" borderId="12" xfId="3" applyNumberFormat="1" applyFont="1" applyFill="1" applyBorder="1" applyAlignment="1">
      <alignment horizontal="left"/>
    </xf>
    <xf numFmtId="0" fontId="24" fillId="3" borderId="12" xfId="0" applyFont="1" applyFill="1" applyBorder="1"/>
    <xf numFmtId="0" fontId="23" fillId="3" borderId="12" xfId="0" applyFont="1" applyFill="1" applyBorder="1"/>
    <xf numFmtId="0" fontId="23" fillId="3" borderId="13" xfId="0" applyFont="1" applyFill="1" applyBorder="1"/>
    <xf numFmtId="164" fontId="25" fillId="2" borderId="7" xfId="0" applyNumberFormat="1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14" fontId="28" fillId="2" borderId="7" xfId="0" applyNumberFormat="1" applyFont="1" applyFill="1" applyBorder="1" applyAlignment="1">
      <alignment horizontal="center" vertical="center"/>
    </xf>
    <xf numFmtId="164" fontId="25" fillId="2" borderId="8" xfId="0" applyNumberFormat="1" applyFont="1" applyFill="1" applyBorder="1" applyAlignment="1">
      <alignment horizontal="center" vertical="center"/>
    </xf>
    <xf numFmtId="165" fontId="23" fillId="3" borderId="1" xfId="1" applyNumberFormat="1" applyFont="1" applyFill="1" applyBorder="1"/>
    <xf numFmtId="10" fontId="23" fillId="3" borderId="11" xfId="1" applyNumberFormat="1" applyFont="1" applyFill="1" applyBorder="1" applyAlignment="1">
      <alignment horizontal="center" vertical="center"/>
    </xf>
    <xf numFmtId="164" fontId="32" fillId="20" borderId="10" xfId="0" applyNumberFormat="1" applyFont="1" applyFill="1" applyBorder="1" applyAlignment="1">
      <alignment vertical="center"/>
    </xf>
    <xf numFmtId="165" fontId="24" fillId="6" borderId="1" xfId="0" applyNumberFormat="1" applyFont="1" applyFill="1" applyBorder="1"/>
    <xf numFmtId="164" fontId="24" fillId="6" borderId="1" xfId="0" applyNumberFormat="1" applyFont="1" applyFill="1" applyBorder="1"/>
    <xf numFmtId="164" fontId="27" fillId="6" borderId="1" xfId="0" applyNumberFormat="1" applyFont="1" applyFill="1" applyBorder="1"/>
    <xf numFmtId="165" fontId="27" fillId="6" borderId="1" xfId="0" applyNumberFormat="1" applyFont="1" applyFill="1" applyBorder="1"/>
    <xf numFmtId="165" fontId="24" fillId="6" borderId="1" xfId="3" applyNumberFormat="1" applyFont="1" applyFill="1" applyBorder="1" applyAlignment="1"/>
    <xf numFmtId="0" fontId="7" fillId="7" borderId="9" xfId="0" applyFont="1" applyFill="1" applyBorder="1" applyAlignment="1">
      <alignment horizontal="center" vertical="center"/>
    </xf>
    <xf numFmtId="169" fontId="6" fillId="7" borderId="1" xfId="3" applyNumberFormat="1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right"/>
    </xf>
    <xf numFmtId="165" fontId="6" fillId="7" borderId="1" xfId="0" applyNumberFormat="1" applyFont="1" applyFill="1" applyBorder="1" applyAlignment="1">
      <alignment horizontal="center"/>
    </xf>
    <xf numFmtId="0" fontId="37" fillId="4" borderId="9" xfId="0" applyFont="1" applyFill="1" applyBorder="1" applyAlignment="1">
      <alignment horizontal="center" vertical="center"/>
    </xf>
    <xf numFmtId="169" fontId="6" fillId="4" borderId="1" xfId="3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center"/>
    </xf>
    <xf numFmtId="0" fontId="37" fillId="2" borderId="9" xfId="0" applyFont="1" applyFill="1" applyBorder="1" applyAlignment="1">
      <alignment horizontal="center" vertical="center"/>
    </xf>
    <xf numFmtId="169" fontId="6" fillId="2" borderId="1" xfId="3" applyNumberFormat="1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center"/>
    </xf>
    <xf numFmtId="164" fontId="6" fillId="1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/>
    </xf>
    <xf numFmtId="10" fontId="6" fillId="7" borderId="1" xfId="1" applyNumberFormat="1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/>
    </xf>
    <xf numFmtId="10" fontId="6" fillId="13" borderId="1" xfId="1" applyNumberFormat="1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 vertical="center"/>
    </xf>
    <xf numFmtId="169" fontId="6" fillId="5" borderId="1" xfId="3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9" fontId="6" fillId="7" borderId="1" xfId="3" applyNumberFormat="1" applyFont="1" applyFill="1" applyBorder="1" applyAlignment="1">
      <alignment horizontal="right"/>
    </xf>
    <xf numFmtId="164" fontId="6" fillId="7" borderId="1" xfId="0" applyNumberFormat="1" applyFont="1" applyFill="1" applyBorder="1" applyAlignment="1">
      <alignment horizontal="center"/>
    </xf>
    <xf numFmtId="169" fontId="6" fillId="4" borderId="1" xfId="3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center"/>
    </xf>
    <xf numFmtId="169" fontId="6" fillId="5" borderId="1" xfId="3" applyNumberFormat="1" applyFont="1" applyFill="1" applyBorder="1" applyAlignment="1">
      <alignment horizontal="right"/>
    </xf>
    <xf numFmtId="169" fontId="6" fillId="2" borderId="1" xfId="3" applyNumberFormat="1" applyFont="1" applyFill="1" applyBorder="1" applyAlignment="1">
      <alignment horizontal="right"/>
    </xf>
    <xf numFmtId="0" fontId="6" fillId="13" borderId="1" xfId="0" applyFont="1" applyFill="1" applyBorder="1" applyAlignment="1">
      <alignment horizontal="center"/>
    </xf>
    <xf numFmtId="0" fontId="6" fillId="20" borderId="6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37" fillId="7" borderId="9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9" fontId="7" fillId="13" borderId="1" xfId="3" applyNumberFormat="1" applyFont="1" applyFill="1" applyBorder="1" applyAlignment="1">
      <alignment horizontal="center" vertical="center"/>
    </xf>
    <xf numFmtId="169" fontId="6" fillId="7" borderId="11" xfId="3" applyNumberFormat="1" applyFont="1" applyFill="1" applyBorder="1" applyAlignment="1">
      <alignment horizontal="right"/>
    </xf>
    <xf numFmtId="169" fontId="6" fillId="4" borderId="11" xfId="3" applyNumberFormat="1" applyFont="1" applyFill="1" applyBorder="1" applyAlignment="1">
      <alignment horizontal="right"/>
    </xf>
    <xf numFmtId="169" fontId="6" fillId="5" borderId="11" xfId="3" applyNumberFormat="1" applyFont="1" applyFill="1" applyBorder="1" applyAlignment="1">
      <alignment horizontal="right"/>
    </xf>
    <xf numFmtId="169" fontId="6" fillId="2" borderId="11" xfId="3" applyNumberFormat="1" applyFont="1" applyFill="1" applyBorder="1" applyAlignment="1">
      <alignment horizontal="right"/>
    </xf>
    <xf numFmtId="165" fontId="6" fillId="3" borderId="1" xfId="3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0" fontId="6" fillId="5" borderId="1" xfId="1" applyNumberFormat="1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 vertical="center"/>
    </xf>
    <xf numFmtId="0" fontId="6" fillId="15" borderId="25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169" fontId="7" fillId="3" borderId="4" xfId="3" applyNumberFormat="1" applyFont="1" applyFill="1" applyBorder="1" applyAlignment="1">
      <alignment horizontal="center" vertical="center"/>
    </xf>
    <xf numFmtId="169" fontId="37" fillId="3" borderId="4" xfId="3" applyNumberFormat="1" applyFont="1" applyFill="1" applyBorder="1" applyAlignment="1">
      <alignment horizontal="center" vertical="center"/>
    </xf>
    <xf numFmtId="0" fontId="6" fillId="18" borderId="23" xfId="0" applyFont="1" applyFill="1" applyBorder="1"/>
    <xf numFmtId="165" fontId="6" fillId="13" borderId="12" xfId="3" applyNumberFormat="1" applyFont="1" applyFill="1" applyBorder="1" applyAlignment="1">
      <alignment horizontal="center"/>
    </xf>
    <xf numFmtId="165" fontId="6" fillId="0" borderId="15" xfId="2" applyNumberFormat="1" applyFont="1" applyBorder="1" applyAlignment="1">
      <alignment horizontal="center"/>
    </xf>
    <xf numFmtId="0" fontId="6" fillId="2" borderId="17" xfId="0" applyFont="1" applyFill="1" applyBorder="1"/>
    <xf numFmtId="0" fontId="6" fillId="2" borderId="27" xfId="0" applyFont="1" applyFill="1" applyBorder="1"/>
    <xf numFmtId="0" fontId="6" fillId="9" borderId="1" xfId="0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5" fontId="6" fillId="0" borderId="12" xfId="0" applyNumberFormat="1" applyFont="1" applyBorder="1"/>
    <xf numFmtId="165" fontId="6" fillId="0" borderId="12" xfId="0" applyNumberFormat="1" applyFont="1" applyBorder="1" applyAlignment="1">
      <alignment horizontal="left"/>
    </xf>
    <xf numFmtId="0" fontId="37" fillId="0" borderId="12" xfId="0" applyFont="1" applyBorder="1" applyAlignment="1">
      <alignment horizontal="center" vertical="center"/>
    </xf>
    <xf numFmtId="166" fontId="6" fillId="0" borderId="12" xfId="3" applyNumberFormat="1" applyFont="1" applyFill="1" applyBorder="1" applyAlignment="1">
      <alignment horizontal="right"/>
    </xf>
    <xf numFmtId="165" fontId="6" fillId="0" borderId="12" xfId="3" applyNumberFormat="1" applyFont="1" applyFill="1" applyBorder="1" applyAlignment="1">
      <alignment horizontal="right"/>
    </xf>
    <xf numFmtId="0" fontId="0" fillId="2" borderId="27" xfId="0" applyFill="1" applyBorder="1"/>
    <xf numFmtId="165" fontId="8" fillId="3" borderId="42" xfId="0" applyNumberFormat="1" applyFont="1" applyFill="1" applyBorder="1" applyAlignment="1">
      <alignment horizontal="right"/>
    </xf>
    <xf numFmtId="165" fontId="11" fillId="18" borderId="23" xfId="0" applyNumberFormat="1" applyFont="1" applyFill="1" applyBorder="1" applyAlignment="1">
      <alignment horizontal="right" vertical="center"/>
    </xf>
    <xf numFmtId="165" fontId="11" fillId="18" borderId="23" xfId="0" applyNumberFormat="1" applyFont="1" applyFill="1" applyBorder="1" applyAlignment="1">
      <alignment horizontal="right"/>
    </xf>
    <xf numFmtId="165" fontId="7" fillId="0" borderId="11" xfId="0" applyNumberFormat="1" applyFont="1" applyBorder="1"/>
    <xf numFmtId="44" fontId="6" fillId="18" borderId="23" xfId="2" applyFont="1" applyFill="1" applyBorder="1"/>
    <xf numFmtId="0" fontId="6" fillId="11" borderId="6" xfId="0" applyFont="1" applyFill="1" applyBorder="1" applyAlignment="1">
      <alignment horizontal="center" vertical="center"/>
    </xf>
    <xf numFmtId="165" fontId="6" fillId="3" borderId="9" xfId="3" applyNumberFormat="1" applyFont="1" applyFill="1" applyBorder="1" applyAlignment="1">
      <alignment horizontal="center"/>
    </xf>
    <xf numFmtId="165" fontId="6" fillId="11" borderId="10" xfId="3" applyNumberFormat="1" applyFont="1" applyFill="1" applyBorder="1" applyAlignment="1">
      <alignment horizontal="center"/>
    </xf>
    <xf numFmtId="0" fontId="20" fillId="12" borderId="40" xfId="0" applyFont="1" applyFill="1" applyBorder="1" applyAlignment="1">
      <alignment horizontal="center" vertical="center"/>
    </xf>
    <xf numFmtId="0" fontId="20" fillId="12" borderId="41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 vertical="center"/>
    </xf>
    <xf numFmtId="165" fontId="7" fillId="12" borderId="12" xfId="0" applyNumberFormat="1" applyFont="1" applyFill="1" applyBorder="1" applyAlignment="1">
      <alignment horizontal="right" vertical="center"/>
    </xf>
    <xf numFmtId="165" fontId="7" fillId="12" borderId="13" xfId="0" applyNumberFormat="1" applyFont="1" applyFill="1" applyBorder="1" applyAlignment="1">
      <alignment horizontal="right" vertical="center"/>
    </xf>
    <xf numFmtId="165" fontId="6" fillId="12" borderId="12" xfId="3" applyNumberFormat="1" applyFont="1" applyFill="1" applyBorder="1" applyAlignment="1">
      <alignment horizontal="center" vertical="center"/>
    </xf>
    <xf numFmtId="165" fontId="6" fillId="12" borderId="12" xfId="0" applyNumberFormat="1" applyFont="1" applyFill="1" applyBorder="1" applyAlignment="1">
      <alignment horizontal="center" vertical="center"/>
    </xf>
    <xf numFmtId="165" fontId="6" fillId="3" borderId="5" xfId="3" applyNumberFormat="1" applyFont="1" applyFill="1" applyBorder="1" applyAlignment="1">
      <alignment horizontal="center"/>
    </xf>
    <xf numFmtId="165" fontId="6" fillId="3" borderId="26" xfId="3" applyNumberFormat="1" applyFont="1" applyFill="1" applyBorder="1" applyAlignment="1">
      <alignment horizontal="center"/>
    </xf>
    <xf numFmtId="165" fontId="38" fillId="6" borderId="1" xfId="0" applyNumberFormat="1" applyFont="1" applyFill="1" applyBorder="1"/>
    <xf numFmtId="165" fontId="38" fillId="6" borderId="1" xfId="3" applyNumberFormat="1" applyFont="1" applyFill="1" applyBorder="1" applyAlignment="1"/>
    <xf numFmtId="164" fontId="38" fillId="6" borderId="1" xfId="0" applyNumberFormat="1" applyFont="1" applyFill="1" applyBorder="1"/>
    <xf numFmtId="0" fontId="7" fillId="17" borderId="9" xfId="0" applyFont="1" applyFill="1" applyBorder="1" applyAlignment="1">
      <alignment horizontal="center" vertical="center"/>
    </xf>
    <xf numFmtId="169" fontId="37" fillId="3" borderId="38" xfId="3" applyNumberFormat="1" applyFont="1" applyFill="1" applyBorder="1" applyAlignment="1">
      <alignment horizontal="center" vertical="center"/>
    </xf>
    <xf numFmtId="165" fontId="6" fillId="17" borderId="1" xfId="3" applyNumberFormat="1" applyFont="1" applyFill="1" applyBorder="1" applyAlignment="1">
      <alignment horizontal="center"/>
    </xf>
    <xf numFmtId="165" fontId="6" fillId="17" borderId="9" xfId="3" applyNumberFormat="1" applyFont="1" applyFill="1" applyBorder="1" applyAlignment="1">
      <alignment horizontal="center"/>
    </xf>
    <xf numFmtId="0" fontId="32" fillId="20" borderId="9" xfId="0" applyFont="1" applyFill="1" applyBorder="1" applyAlignment="1">
      <alignment horizontal="left" vertical="top"/>
    </xf>
    <xf numFmtId="165" fontId="6" fillId="5" borderId="1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left" vertical="center"/>
    </xf>
    <xf numFmtId="0" fontId="6" fillId="0" borderId="12" xfId="0" applyFont="1" applyBorder="1"/>
    <xf numFmtId="0" fontId="0" fillId="2" borderId="21" xfId="0" applyFill="1" applyBorder="1"/>
    <xf numFmtId="166" fontId="41" fillId="3" borderId="1" xfId="3" applyNumberFormat="1" applyFont="1" applyFill="1" applyBorder="1" applyAlignment="1">
      <alignment horizontal="right"/>
    </xf>
    <xf numFmtId="166" fontId="41" fillId="3" borderId="1" xfId="3" applyNumberFormat="1" applyFont="1" applyFill="1" applyBorder="1" applyAlignment="1">
      <alignment vertical="center"/>
    </xf>
    <xf numFmtId="0" fontId="42" fillId="2" borderId="9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/>
    </xf>
    <xf numFmtId="164" fontId="41" fillId="3" borderId="0" xfId="0" applyNumberFormat="1" applyFont="1" applyFill="1"/>
    <xf numFmtId="9" fontId="41" fillId="3" borderId="0" xfId="1" applyFont="1" applyFill="1" applyBorder="1" applyAlignment="1">
      <alignment horizontal="center" vertical="center"/>
    </xf>
    <xf numFmtId="164" fontId="41" fillId="3" borderId="17" xfId="0" applyNumberFormat="1" applyFont="1" applyFill="1" applyBorder="1"/>
    <xf numFmtId="0" fontId="41" fillId="3" borderId="27" xfId="0" applyFont="1" applyFill="1" applyBorder="1" applyAlignment="1">
      <alignment horizontal="center"/>
    </xf>
    <xf numFmtId="0" fontId="0" fillId="2" borderId="23" xfId="0" applyFill="1" applyBorder="1"/>
    <xf numFmtId="0" fontId="6" fillId="8" borderId="1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left"/>
    </xf>
    <xf numFmtId="165" fontId="6" fillId="8" borderId="1" xfId="0" applyNumberFormat="1" applyFont="1" applyFill="1" applyBorder="1" applyAlignment="1">
      <alignment horizontal="right"/>
    </xf>
    <xf numFmtId="164" fontId="6" fillId="8" borderId="1" xfId="0" applyNumberFormat="1" applyFont="1" applyFill="1" applyBorder="1" applyAlignment="1">
      <alignment horizontal="right"/>
    </xf>
    <xf numFmtId="0" fontId="37" fillId="8" borderId="9" xfId="0" applyFont="1" applyFill="1" applyBorder="1" applyAlignment="1">
      <alignment horizontal="left" vertical="center"/>
    </xf>
    <xf numFmtId="165" fontId="6" fillId="8" borderId="1" xfId="0" applyNumberFormat="1" applyFont="1" applyFill="1" applyBorder="1" applyAlignment="1">
      <alignment horizontal="center" vertical="center"/>
    </xf>
    <xf numFmtId="164" fontId="6" fillId="20" borderId="1" xfId="0" applyNumberFormat="1" applyFont="1" applyFill="1" applyBorder="1" applyAlignment="1">
      <alignment horizontal="center" vertical="center"/>
    </xf>
    <xf numFmtId="9" fontId="6" fillId="20" borderId="1" xfId="1" applyFont="1" applyFill="1" applyBorder="1" applyAlignment="1">
      <alignment horizontal="center"/>
    </xf>
    <xf numFmtId="164" fontId="6" fillId="20" borderId="1" xfId="0" applyNumberFormat="1" applyFont="1" applyFill="1" applyBorder="1" applyAlignment="1">
      <alignment horizontal="right" vertical="center"/>
    </xf>
    <xf numFmtId="165" fontId="6" fillId="20" borderId="1" xfId="0" applyNumberFormat="1" applyFont="1" applyFill="1" applyBorder="1" applyAlignment="1">
      <alignment horizontal="right"/>
    </xf>
    <xf numFmtId="165" fontId="6" fillId="12" borderId="1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left"/>
    </xf>
    <xf numFmtId="164" fontId="6" fillId="3" borderId="9" xfId="0" applyNumberFormat="1" applyFont="1" applyFill="1" applyBorder="1" applyAlignment="1">
      <alignment vertical="center"/>
    </xf>
    <xf numFmtId="0" fontId="11" fillId="3" borderId="9" xfId="0" applyFont="1" applyFill="1" applyBorder="1" applyAlignment="1">
      <alignment horizontal="left" vertical="top"/>
    </xf>
    <xf numFmtId="164" fontId="11" fillId="3" borderId="10" xfId="0" applyNumberFormat="1" applyFont="1" applyFill="1" applyBorder="1" applyAlignment="1">
      <alignment vertical="center"/>
    </xf>
    <xf numFmtId="0" fontId="18" fillId="0" borderId="12" xfId="0" applyFont="1" applyBorder="1"/>
    <xf numFmtId="0" fontId="18" fillId="0" borderId="13" xfId="0" applyFont="1" applyBorder="1"/>
    <xf numFmtId="0" fontId="6" fillId="0" borderId="11" xfId="0" applyFont="1" applyBorder="1" applyAlignment="1">
      <alignment horizontal="left" vertical="center"/>
    </xf>
    <xf numFmtId="165" fontId="6" fillId="0" borderId="11" xfId="0" applyNumberFormat="1" applyFont="1" applyBorder="1"/>
    <xf numFmtId="10" fontId="6" fillId="0" borderId="1" xfId="1" applyNumberFormat="1" applyFont="1" applyBorder="1"/>
    <xf numFmtId="10" fontId="6" fillId="0" borderId="11" xfId="1" applyNumberFormat="1" applyFont="1" applyBorder="1"/>
    <xf numFmtId="0" fontId="6" fillId="0" borderId="13" xfId="0" applyFont="1" applyBorder="1"/>
    <xf numFmtId="164" fontId="6" fillId="0" borderId="1" xfId="0" applyNumberFormat="1" applyFont="1" applyBorder="1"/>
    <xf numFmtId="165" fontId="6" fillId="12" borderId="13" xfId="0" applyNumberFormat="1" applyFont="1" applyFill="1" applyBorder="1" applyAlignment="1">
      <alignment horizontal="center" vertical="center"/>
    </xf>
    <xf numFmtId="0" fontId="37" fillId="3" borderId="10" xfId="0" applyFont="1" applyFill="1" applyBorder="1" applyAlignment="1">
      <alignment horizontal="right" vertical="center"/>
    </xf>
    <xf numFmtId="166" fontId="6" fillId="3" borderId="12" xfId="3" applyNumberFormat="1" applyFont="1" applyFill="1" applyBorder="1" applyAlignment="1">
      <alignment horizontal="right"/>
    </xf>
    <xf numFmtId="169" fontId="6" fillId="3" borderId="12" xfId="3" applyNumberFormat="1" applyFont="1" applyFill="1" applyBorder="1" applyAlignment="1">
      <alignment horizontal="right"/>
    </xf>
    <xf numFmtId="164" fontId="6" fillId="3" borderId="12" xfId="0" applyNumberFormat="1" applyFont="1" applyFill="1" applyBorder="1" applyAlignment="1">
      <alignment horizontal="center"/>
    </xf>
    <xf numFmtId="9" fontId="37" fillId="13" borderId="11" xfId="1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9" fontId="6" fillId="3" borderId="0" xfId="1" applyFont="1" applyFill="1" applyBorder="1"/>
    <xf numFmtId="165" fontId="6" fillId="3" borderId="0" xfId="1" applyNumberFormat="1" applyFont="1" applyFill="1" applyBorder="1" applyAlignment="1">
      <alignment horizontal="center" vertical="center"/>
    </xf>
    <xf numFmtId="165" fontId="6" fillId="3" borderId="4" xfId="3" applyNumberFormat="1" applyFont="1" applyFill="1" applyBorder="1" applyAlignment="1">
      <alignment horizontal="center"/>
    </xf>
    <xf numFmtId="165" fontId="6" fillId="17" borderId="4" xfId="3" applyNumberFormat="1" applyFont="1" applyFill="1" applyBorder="1" applyAlignment="1">
      <alignment horizontal="center"/>
    </xf>
    <xf numFmtId="165" fontId="6" fillId="3" borderId="38" xfId="3" applyNumberFormat="1" applyFont="1" applyFill="1" applyBorder="1" applyAlignment="1">
      <alignment horizontal="center"/>
    </xf>
    <xf numFmtId="165" fontId="6" fillId="11" borderId="41" xfId="3" applyNumberFormat="1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 vertical="center"/>
    </xf>
    <xf numFmtId="169" fontId="6" fillId="7" borderId="1" xfId="1" applyNumberFormat="1" applyFont="1" applyFill="1" applyBorder="1" applyAlignment="1">
      <alignment horizontal="center" vertical="center"/>
    </xf>
    <xf numFmtId="169" fontId="37" fillId="4" borderId="1" xfId="1" applyNumberFormat="1" applyFont="1" applyFill="1" applyBorder="1" applyAlignment="1">
      <alignment horizontal="center" vertical="center"/>
    </xf>
    <xf numFmtId="169" fontId="37" fillId="5" borderId="1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>
      <alignment horizontal="center" vertical="center"/>
    </xf>
    <xf numFmtId="169" fontId="37" fillId="13" borderId="1" xfId="1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left" vertical="center"/>
    </xf>
    <xf numFmtId="169" fontId="6" fillId="5" borderId="13" xfId="3" applyNumberFormat="1" applyFont="1" applyFill="1" applyBorder="1"/>
    <xf numFmtId="0" fontId="6" fillId="5" borderId="33" xfId="0" applyFont="1" applyFill="1" applyBorder="1" applyAlignment="1">
      <alignment horizontal="left" vertical="center"/>
    </xf>
    <xf numFmtId="0" fontId="6" fillId="16" borderId="10" xfId="0" applyFont="1" applyFill="1" applyBorder="1" applyAlignment="1">
      <alignment horizontal="center"/>
    </xf>
    <xf numFmtId="169" fontId="6" fillId="16" borderId="12" xfId="3" applyNumberFormat="1" applyFont="1" applyFill="1" applyBorder="1" applyAlignment="1">
      <alignment horizontal="center" vertical="center"/>
    </xf>
    <xf numFmtId="165" fontId="6" fillId="16" borderId="12" xfId="0" applyNumberFormat="1" applyFont="1" applyFill="1" applyBorder="1" applyAlignment="1">
      <alignment vertical="center"/>
    </xf>
    <xf numFmtId="0" fontId="6" fillId="3" borderId="17" xfId="0" applyFont="1" applyFill="1" applyBorder="1"/>
    <xf numFmtId="164" fontId="6" fillId="13" borderId="1" xfId="0" applyNumberFormat="1" applyFont="1" applyFill="1" applyBorder="1" applyAlignment="1">
      <alignment horizontal="center"/>
    </xf>
    <xf numFmtId="165" fontId="6" fillId="13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10" borderId="39" xfId="0" applyFont="1" applyFill="1" applyBorder="1" applyAlignment="1">
      <alignment horizontal="center" vertical="center"/>
    </xf>
    <xf numFmtId="0" fontId="6" fillId="16" borderId="20" xfId="0" applyFont="1" applyFill="1" applyBorder="1" applyAlignment="1">
      <alignment vertical="center"/>
    </xf>
    <xf numFmtId="169" fontId="6" fillId="3" borderId="0" xfId="3" applyNumberFormat="1" applyFont="1" applyFill="1" applyBorder="1" applyAlignment="1">
      <alignment horizontal="center" vertical="center"/>
    </xf>
    <xf numFmtId="169" fontId="6" fillId="3" borderId="0" xfId="3" applyNumberFormat="1" applyFont="1" applyFill="1" applyBorder="1" applyAlignment="1"/>
    <xf numFmtId="165" fontId="7" fillId="3" borderId="22" xfId="1" applyNumberFormat="1" applyFont="1" applyFill="1" applyBorder="1" applyAlignment="1">
      <alignment horizontal="center" vertical="center"/>
    </xf>
    <xf numFmtId="0" fontId="6" fillId="3" borderId="18" xfId="0" applyFont="1" applyFill="1" applyBorder="1"/>
    <xf numFmtId="0" fontId="6" fillId="3" borderId="23" xfId="0" applyFont="1" applyFill="1" applyBorder="1"/>
    <xf numFmtId="9" fontId="6" fillId="3" borderId="23" xfId="1" applyFont="1" applyFill="1" applyBorder="1"/>
    <xf numFmtId="0" fontId="6" fillId="3" borderId="23" xfId="0" applyFont="1" applyFill="1" applyBorder="1" applyAlignment="1">
      <alignment horizontal="left"/>
    </xf>
    <xf numFmtId="0" fontId="6" fillId="3" borderId="2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5" fontId="7" fillId="22" borderId="11" xfId="1" applyNumberFormat="1" applyFont="1" applyFill="1" applyBorder="1" applyAlignment="1">
      <alignment horizontal="center"/>
    </xf>
    <xf numFmtId="165" fontId="7" fillId="4" borderId="11" xfId="1" applyNumberFormat="1" applyFont="1" applyFill="1" applyBorder="1" applyAlignment="1">
      <alignment horizontal="center"/>
    </xf>
    <xf numFmtId="165" fontId="7" fillId="5" borderId="11" xfId="1" applyNumberFormat="1" applyFont="1" applyFill="1" applyBorder="1" applyAlignment="1">
      <alignment horizontal="center"/>
    </xf>
    <xf numFmtId="165" fontId="7" fillId="2" borderId="11" xfId="1" applyNumberFormat="1" applyFont="1" applyFill="1" applyBorder="1" applyAlignment="1">
      <alignment horizontal="center"/>
    </xf>
    <xf numFmtId="165" fontId="6" fillId="16" borderId="12" xfId="0" applyNumberFormat="1" applyFont="1" applyFill="1" applyBorder="1" applyAlignment="1">
      <alignment horizontal="center" vertical="center"/>
    </xf>
    <xf numFmtId="165" fontId="6" fillId="16" borderId="13" xfId="1" applyNumberFormat="1" applyFont="1" applyFill="1" applyBorder="1" applyAlignment="1">
      <alignment horizontal="center" vertical="center"/>
    </xf>
    <xf numFmtId="164" fontId="6" fillId="10" borderId="16" xfId="0" applyNumberFormat="1" applyFont="1" applyFill="1" applyBorder="1" applyAlignment="1">
      <alignment horizontal="center" vertical="center"/>
    </xf>
    <xf numFmtId="169" fontId="6" fillId="21" borderId="1" xfId="0" applyNumberFormat="1" applyFont="1" applyFill="1" applyBorder="1" applyAlignment="1">
      <alignment horizontal="center"/>
    </xf>
    <xf numFmtId="169" fontId="6" fillId="4" borderId="1" xfId="0" applyNumberFormat="1" applyFont="1" applyFill="1" applyBorder="1" applyAlignment="1">
      <alignment horizontal="center"/>
    </xf>
    <xf numFmtId="169" fontId="6" fillId="5" borderId="1" xfId="0" applyNumberFormat="1" applyFont="1" applyFill="1" applyBorder="1" applyAlignment="1">
      <alignment horizontal="center"/>
    </xf>
    <xf numFmtId="169" fontId="6" fillId="2" borderId="1" xfId="0" applyNumberFormat="1" applyFont="1" applyFill="1" applyBorder="1" applyAlignment="1">
      <alignment horizontal="center"/>
    </xf>
    <xf numFmtId="169" fontId="6" fillId="5" borderId="12" xfId="0" applyNumberFormat="1" applyFont="1" applyFill="1" applyBorder="1" applyAlignment="1">
      <alignment horizontal="center"/>
    </xf>
    <xf numFmtId="0" fontId="6" fillId="16" borderId="45" xfId="0" applyFont="1" applyFill="1" applyBorder="1" applyAlignment="1">
      <alignment horizontal="center" vertical="center"/>
    </xf>
    <xf numFmtId="165" fontId="6" fillId="13" borderId="7" xfId="0" applyNumberFormat="1" applyFont="1" applyFill="1" applyBorder="1" applyAlignment="1">
      <alignment horizontal="center" vertical="center"/>
    </xf>
    <xf numFmtId="165" fontId="6" fillId="13" borderId="1" xfId="0" applyNumberFormat="1" applyFont="1" applyFill="1" applyBorder="1" applyAlignment="1">
      <alignment horizontal="right"/>
    </xf>
    <xf numFmtId="0" fontId="6" fillId="13" borderId="7" xfId="0" applyFont="1" applyFill="1" applyBorder="1" applyAlignment="1">
      <alignment horizontal="left"/>
    </xf>
    <xf numFmtId="165" fontId="6" fillId="13" borderId="7" xfId="0" applyNumberFormat="1" applyFont="1" applyFill="1" applyBorder="1" applyAlignment="1">
      <alignment horizontal="left" vertical="center"/>
    </xf>
    <xf numFmtId="165" fontId="6" fillId="0" borderId="12" xfId="2" applyNumberFormat="1" applyFont="1" applyBorder="1"/>
    <xf numFmtId="0" fontId="0" fillId="3" borderId="0" xfId="0" applyFill="1"/>
    <xf numFmtId="0" fontId="15" fillId="14" borderId="21" xfId="0" applyFont="1" applyFill="1" applyBorder="1"/>
    <xf numFmtId="14" fontId="28" fillId="14" borderId="27" xfId="0" applyNumberFormat="1" applyFont="1" applyFill="1" applyBorder="1" applyAlignment="1">
      <alignment horizontal="center" vertical="center"/>
    </xf>
    <xf numFmtId="164" fontId="24" fillId="14" borderId="27" xfId="0" applyNumberFormat="1" applyFont="1" applyFill="1" applyBorder="1"/>
    <xf numFmtId="164" fontId="27" fillId="14" borderId="27" xfId="0" applyNumberFormat="1" applyFont="1" applyFill="1" applyBorder="1"/>
    <xf numFmtId="164" fontId="38" fillId="14" borderId="27" xfId="0" applyNumberFormat="1" applyFont="1" applyFill="1" applyBorder="1"/>
    <xf numFmtId="10" fontId="23" fillId="14" borderId="27" xfId="1" applyNumberFormat="1" applyFont="1" applyFill="1" applyBorder="1"/>
    <xf numFmtId="165" fontId="24" fillId="14" borderId="27" xfId="3" applyNumberFormat="1" applyFont="1" applyFill="1" applyBorder="1" applyAlignment="1">
      <alignment horizontal="right"/>
    </xf>
    <xf numFmtId="10" fontId="37" fillId="4" borderId="1" xfId="1" applyNumberFormat="1" applyFont="1" applyFill="1" applyBorder="1" applyAlignment="1">
      <alignment horizontal="center" vertical="center"/>
    </xf>
    <xf numFmtId="10" fontId="37" fillId="5" borderId="1" xfId="1" applyNumberFormat="1" applyFont="1" applyFill="1" applyBorder="1" applyAlignment="1">
      <alignment horizontal="center" vertical="center"/>
    </xf>
    <xf numFmtId="10" fontId="37" fillId="2" borderId="1" xfId="1" applyNumberFormat="1" applyFont="1" applyFill="1" applyBorder="1" applyAlignment="1">
      <alignment horizontal="center" vertical="center"/>
    </xf>
    <xf numFmtId="10" fontId="37" fillId="13" borderId="1" xfId="1" applyNumberFormat="1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3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7" fillId="15" borderId="10" xfId="0" applyFont="1" applyFill="1" applyBorder="1" applyAlignment="1">
      <alignment horizontal="center" vertical="center"/>
    </xf>
    <xf numFmtId="169" fontId="6" fillId="15" borderId="41" xfId="3" applyNumberFormat="1" applyFont="1" applyFill="1" applyBorder="1" applyAlignment="1">
      <alignment horizontal="center"/>
    </xf>
    <xf numFmtId="165" fontId="6" fillId="15" borderId="12" xfId="3" applyNumberFormat="1" applyFont="1" applyFill="1" applyBorder="1" applyAlignment="1">
      <alignment horizontal="center"/>
    </xf>
    <xf numFmtId="165" fontId="7" fillId="3" borderId="11" xfId="1" applyNumberFormat="1" applyFont="1" applyFill="1" applyBorder="1" applyAlignment="1">
      <alignment horizontal="center" vertical="center"/>
    </xf>
    <xf numFmtId="165" fontId="6" fillId="10" borderId="13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/>
    </xf>
    <xf numFmtId="166" fontId="6" fillId="3" borderId="13" xfId="3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169" fontId="7" fillId="17" borderId="4" xfId="3" applyNumberFormat="1" applyFont="1" applyFill="1" applyBorder="1" applyAlignment="1">
      <alignment horizontal="center" vertical="center"/>
    </xf>
    <xf numFmtId="169" fontId="37" fillId="17" borderId="4" xfId="3" applyNumberFormat="1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 vertical="center"/>
    </xf>
    <xf numFmtId="165" fontId="7" fillId="3" borderId="9" xfId="1" applyNumberFormat="1" applyFont="1" applyFill="1" applyBorder="1" applyAlignment="1">
      <alignment horizontal="center" vertical="center"/>
    </xf>
    <xf numFmtId="165" fontId="6" fillId="17" borderId="9" xfId="0" applyNumberFormat="1" applyFont="1" applyFill="1" applyBorder="1" applyAlignment="1">
      <alignment horizontal="center"/>
    </xf>
    <xf numFmtId="165" fontId="7" fillId="17" borderId="11" xfId="1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/>
    </xf>
    <xf numFmtId="164" fontId="6" fillId="3" borderId="9" xfId="0" applyNumberFormat="1" applyFont="1" applyFill="1" applyBorder="1" applyAlignment="1">
      <alignment horizontal="center"/>
    </xf>
    <xf numFmtId="164" fontId="6" fillId="17" borderId="26" xfId="0" applyNumberFormat="1" applyFont="1" applyFill="1" applyBorder="1" applyAlignment="1">
      <alignment horizontal="center"/>
    </xf>
    <xf numFmtId="164" fontId="6" fillId="3" borderId="26" xfId="0" applyNumberFormat="1" applyFont="1" applyFill="1" applyBorder="1" applyAlignment="1">
      <alignment horizontal="center"/>
    </xf>
    <xf numFmtId="165" fontId="6" fillId="10" borderId="10" xfId="0" applyNumberFormat="1" applyFont="1" applyFill="1" applyBorder="1" applyAlignment="1">
      <alignment horizontal="center"/>
    </xf>
    <xf numFmtId="165" fontId="6" fillId="3" borderId="11" xfId="3" applyNumberFormat="1" applyFont="1" applyFill="1" applyBorder="1" applyAlignment="1">
      <alignment horizontal="right"/>
    </xf>
    <xf numFmtId="165" fontId="6" fillId="17" borderId="11" xfId="3" applyNumberFormat="1" applyFont="1" applyFill="1" applyBorder="1" applyAlignment="1">
      <alignment horizontal="right"/>
    </xf>
    <xf numFmtId="165" fontId="6" fillId="3" borderId="36" xfId="3" applyNumberFormat="1" applyFont="1" applyFill="1" applyBorder="1" applyAlignment="1">
      <alignment horizontal="right"/>
    </xf>
    <xf numFmtId="165" fontId="6" fillId="15" borderId="13" xfId="3" applyNumberFormat="1" applyFont="1" applyFill="1" applyBorder="1" applyAlignment="1">
      <alignment horizontal="right"/>
    </xf>
    <xf numFmtId="0" fontId="6" fillId="13" borderId="6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169" fontId="6" fillId="3" borderId="9" xfId="3" applyNumberFormat="1" applyFont="1" applyFill="1" applyBorder="1" applyAlignment="1">
      <alignment horizontal="right"/>
    </xf>
    <xf numFmtId="169" fontId="6" fillId="17" borderId="9" xfId="3" applyNumberFormat="1" applyFont="1" applyFill="1" applyBorder="1" applyAlignment="1">
      <alignment horizontal="right"/>
    </xf>
    <xf numFmtId="169" fontId="6" fillId="17" borderId="26" xfId="3" applyNumberFormat="1" applyFont="1" applyFill="1" applyBorder="1" applyAlignment="1">
      <alignment horizontal="right"/>
    </xf>
    <xf numFmtId="165" fontId="6" fillId="17" borderId="36" xfId="3" applyNumberFormat="1" applyFont="1" applyFill="1" applyBorder="1" applyAlignment="1">
      <alignment horizontal="right"/>
    </xf>
    <xf numFmtId="169" fontId="6" fillId="3" borderId="26" xfId="3" applyNumberFormat="1" applyFont="1" applyFill="1" applyBorder="1" applyAlignment="1">
      <alignment horizontal="right"/>
    </xf>
    <xf numFmtId="169" fontId="6" fillId="13" borderId="10" xfId="3" applyNumberFormat="1" applyFont="1" applyFill="1" applyBorder="1" applyAlignment="1">
      <alignment horizontal="right"/>
    </xf>
    <xf numFmtId="165" fontId="6" fillId="13" borderId="13" xfId="3" applyNumberFormat="1" applyFont="1" applyFill="1" applyBorder="1" applyAlignment="1">
      <alignment horizontal="right"/>
    </xf>
    <xf numFmtId="10" fontId="6" fillId="3" borderId="3" xfId="1" applyNumberFormat="1" applyFont="1" applyFill="1" applyBorder="1" applyAlignment="1">
      <alignment horizontal="center"/>
    </xf>
    <xf numFmtId="10" fontId="6" fillId="17" borderId="3" xfId="1" applyNumberFormat="1" applyFont="1" applyFill="1" applyBorder="1" applyAlignment="1">
      <alignment horizontal="center"/>
    </xf>
    <xf numFmtId="10" fontId="7" fillId="3" borderId="37" xfId="1" applyNumberFormat="1" applyFont="1" applyFill="1" applyBorder="1" applyAlignment="1">
      <alignment horizontal="center" vertical="center"/>
    </xf>
    <xf numFmtId="10" fontId="6" fillId="11" borderId="35" xfId="1" applyNumberFormat="1" applyFont="1" applyFill="1" applyBorder="1" applyAlignment="1">
      <alignment horizontal="center"/>
    </xf>
    <xf numFmtId="165" fontId="6" fillId="11" borderId="24" xfId="0" applyNumberFormat="1" applyFont="1" applyFill="1" applyBorder="1" applyAlignment="1">
      <alignment horizontal="left" vertical="center"/>
    </xf>
    <xf numFmtId="165" fontId="6" fillId="0" borderId="3" xfId="1" applyNumberFormat="1" applyFont="1" applyFill="1" applyBorder="1" applyAlignment="1">
      <alignment horizontal="center"/>
    </xf>
    <xf numFmtId="165" fontId="6" fillId="3" borderId="3" xfId="1" applyNumberFormat="1" applyFont="1" applyFill="1" applyBorder="1" applyAlignment="1">
      <alignment horizontal="center"/>
    </xf>
    <xf numFmtId="165" fontId="6" fillId="3" borderId="37" xfId="1" applyNumberFormat="1" applyFont="1" applyFill="1" applyBorder="1" applyAlignment="1">
      <alignment horizontal="center" vertical="center"/>
    </xf>
    <xf numFmtId="165" fontId="6" fillId="11" borderId="35" xfId="1" applyNumberFormat="1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/>
    </xf>
    <xf numFmtId="0" fontId="6" fillId="11" borderId="39" xfId="0" applyFont="1" applyFill="1" applyBorder="1" applyAlignment="1">
      <alignment horizontal="center"/>
    </xf>
    <xf numFmtId="165" fontId="6" fillId="17" borderId="3" xfId="1" applyNumberFormat="1" applyFont="1" applyFill="1" applyBorder="1" applyAlignment="1">
      <alignment horizontal="center"/>
    </xf>
    <xf numFmtId="165" fontId="6" fillId="17" borderId="3" xfId="1" applyNumberFormat="1" applyFont="1" applyFill="1" applyBorder="1" applyAlignment="1">
      <alignment horizontal="center" vertical="center"/>
    </xf>
    <xf numFmtId="10" fontId="6" fillId="0" borderId="16" xfId="1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169" fontId="6" fillId="5" borderId="6" xfId="0" applyNumberFormat="1" applyFont="1" applyFill="1" applyBorder="1" applyAlignment="1">
      <alignment vertical="center"/>
    </xf>
    <xf numFmtId="44" fontId="6" fillId="5" borderId="8" xfId="2" applyFont="1" applyFill="1" applyBorder="1"/>
    <xf numFmtId="0" fontId="6" fillId="16" borderId="9" xfId="0" applyFont="1" applyFill="1" applyBorder="1" applyAlignment="1">
      <alignment horizontal="left" vertical="center"/>
    </xf>
    <xf numFmtId="44" fontId="6" fillId="16" borderId="11" xfId="2" applyFont="1" applyFill="1" applyBorder="1" applyAlignment="1">
      <alignment horizontal="center"/>
    </xf>
    <xf numFmtId="0" fontId="6" fillId="13" borderId="10" xfId="0" applyFont="1" applyFill="1" applyBorder="1" applyAlignment="1">
      <alignment horizontal="left" vertical="center"/>
    </xf>
    <xf numFmtId="44" fontId="6" fillId="13" borderId="13" xfId="2" applyFont="1" applyFill="1" applyBorder="1" applyAlignment="1">
      <alignment horizontal="center"/>
    </xf>
    <xf numFmtId="9" fontId="41" fillId="3" borderId="27" xfId="1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center" vertical="center"/>
    </xf>
    <xf numFmtId="10" fontId="0" fillId="0" borderId="23" xfId="1" applyNumberFormat="1" applyFont="1" applyBorder="1"/>
    <xf numFmtId="0" fontId="8" fillId="0" borderId="14" xfId="0" applyFont="1" applyBorder="1" applyAlignment="1">
      <alignment horizontal="left" vertical="center"/>
    </xf>
    <xf numFmtId="0" fontId="7" fillId="8" borderId="9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45" fillId="0" borderId="0" xfId="0" applyFont="1"/>
    <xf numFmtId="0" fontId="0" fillId="3" borderId="23" xfId="0" applyFill="1" applyBorder="1"/>
    <xf numFmtId="0" fontId="0" fillId="3" borderId="21" xfId="0" applyFill="1" applyBorder="1"/>
    <xf numFmtId="169" fontId="6" fillId="21" borderId="4" xfId="0" applyNumberFormat="1" applyFont="1" applyFill="1" applyBorder="1" applyAlignment="1">
      <alignment horizontal="left"/>
    </xf>
    <xf numFmtId="169" fontId="6" fillId="4" borderId="4" xfId="0" applyNumberFormat="1" applyFont="1" applyFill="1" applyBorder="1" applyAlignment="1">
      <alignment horizontal="left"/>
    </xf>
    <xf numFmtId="169" fontId="6" fillId="5" borderId="4" xfId="0" applyNumberFormat="1" applyFont="1" applyFill="1" applyBorder="1" applyAlignment="1">
      <alignment horizontal="left"/>
    </xf>
    <xf numFmtId="169" fontId="6" fillId="2" borderId="4" xfId="0" applyNumberFormat="1" applyFont="1" applyFill="1" applyBorder="1" applyAlignment="1">
      <alignment horizontal="left"/>
    </xf>
    <xf numFmtId="169" fontId="6" fillId="5" borderId="41" xfId="0" applyNumberFormat="1" applyFont="1" applyFill="1" applyBorder="1" applyAlignment="1">
      <alignment horizontal="left"/>
    </xf>
    <xf numFmtId="169" fontId="6" fillId="5" borderId="12" xfId="3" applyNumberFormat="1" applyFont="1" applyFill="1" applyBorder="1"/>
    <xf numFmtId="0" fontId="8" fillId="18" borderId="27" xfId="0" applyFont="1" applyFill="1" applyBorder="1"/>
    <xf numFmtId="9" fontId="44" fillId="18" borderId="27" xfId="1" applyFont="1" applyFill="1" applyBorder="1" applyAlignment="1">
      <alignment horizontal="center" vertical="center"/>
    </xf>
    <xf numFmtId="10" fontId="6" fillId="0" borderId="32" xfId="1" applyNumberFormat="1" applyFont="1" applyBorder="1" applyAlignment="1">
      <alignment horizontal="center" vertical="center"/>
    </xf>
    <xf numFmtId="10" fontId="6" fillId="17" borderId="32" xfId="1" applyNumberFormat="1" applyFont="1" applyFill="1" applyBorder="1" applyAlignment="1">
      <alignment horizontal="center" vertical="center"/>
    </xf>
    <xf numFmtId="10" fontId="0" fillId="11" borderId="40" xfId="1" applyNumberFormat="1" applyFont="1" applyFill="1" applyBorder="1"/>
    <xf numFmtId="0" fontId="0" fillId="11" borderId="39" xfId="0" applyFill="1" applyBorder="1"/>
    <xf numFmtId="0" fontId="8" fillId="11" borderId="44" xfId="0" applyFont="1" applyFill="1" applyBorder="1"/>
    <xf numFmtId="0" fontId="6" fillId="11" borderId="8" xfId="0" applyFont="1" applyFill="1" applyBorder="1" applyAlignment="1">
      <alignment horizontal="center"/>
    </xf>
    <xf numFmtId="0" fontId="2" fillId="11" borderId="13" xfId="0" applyFont="1" applyFill="1" applyBorder="1"/>
    <xf numFmtId="0" fontId="24" fillId="9" borderId="9" xfId="0" applyFont="1" applyFill="1" applyBorder="1" applyAlignment="1">
      <alignment horizontal="left"/>
    </xf>
    <xf numFmtId="0" fontId="24" fillId="9" borderId="9" xfId="0" applyFont="1" applyFill="1" applyBorder="1" applyAlignment="1">
      <alignment vertical="center"/>
    </xf>
    <xf numFmtId="164" fontId="24" fillId="9" borderId="9" xfId="0" applyNumberFormat="1" applyFont="1" applyFill="1" applyBorder="1" applyAlignment="1">
      <alignment vertical="center"/>
    </xf>
    <xf numFmtId="164" fontId="24" fillId="24" borderId="9" xfId="0" applyNumberFormat="1" applyFont="1" applyFill="1" applyBorder="1" applyAlignment="1">
      <alignment vertical="center"/>
    </xf>
    <xf numFmtId="0" fontId="24" fillId="24" borderId="9" xfId="0" applyFont="1" applyFill="1" applyBorder="1" applyAlignment="1">
      <alignment vertical="center"/>
    </xf>
    <xf numFmtId="164" fontId="7" fillId="9" borderId="1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right" vertical="center"/>
    </xf>
    <xf numFmtId="165" fontId="6" fillId="12" borderId="12" xfId="0" applyNumberFormat="1" applyFont="1" applyFill="1" applyBorder="1" applyAlignment="1">
      <alignment horizontal="right" vertical="center"/>
    </xf>
    <xf numFmtId="168" fontId="7" fillId="12" borderId="9" xfId="0" applyNumberFormat="1" applyFont="1" applyFill="1" applyBorder="1" applyAlignment="1">
      <alignment horizontal="center" vertical="center"/>
    </xf>
    <xf numFmtId="0" fontId="0" fillId="3" borderId="18" xfId="0" applyFill="1" applyBorder="1"/>
    <xf numFmtId="0" fontId="40" fillId="9" borderId="10" xfId="0" applyFont="1" applyFill="1" applyBorder="1" applyAlignment="1">
      <alignment horizontal="center" vertical="center"/>
    </xf>
    <xf numFmtId="165" fontId="40" fillId="9" borderId="12" xfId="0" applyNumberFormat="1" applyFont="1" applyFill="1" applyBorder="1" applyAlignment="1">
      <alignment horizontal="center" vertical="center"/>
    </xf>
    <xf numFmtId="0" fontId="0" fillId="7" borderId="17" xfId="0" applyFill="1" applyBorder="1"/>
    <xf numFmtId="0" fontId="1" fillId="7" borderId="17" xfId="0" applyFont="1" applyFill="1" applyBorder="1"/>
    <xf numFmtId="0" fontId="1" fillId="7" borderId="18" xfId="0" applyFont="1" applyFill="1" applyBorder="1"/>
    <xf numFmtId="0" fontId="0" fillId="7" borderId="23" xfId="0" applyFill="1" applyBorder="1"/>
    <xf numFmtId="0" fontId="0" fillId="7" borderId="21" xfId="0" applyFill="1" applyBorder="1"/>
    <xf numFmtId="0" fontId="0" fillId="7" borderId="27" xfId="0" applyFill="1" applyBorder="1"/>
    <xf numFmtId="0" fontId="39" fillId="9" borderId="26" xfId="0" applyFont="1" applyFill="1" applyBorder="1" applyAlignment="1">
      <alignment horizontal="center"/>
    </xf>
    <xf numFmtId="0" fontId="39" fillId="10" borderId="6" xfId="0" applyFont="1" applyFill="1" applyBorder="1" applyAlignment="1">
      <alignment horizontal="center" vertical="center"/>
    </xf>
    <xf numFmtId="0" fontId="39" fillId="11" borderId="7" xfId="0" applyFont="1" applyFill="1" applyBorder="1" applyAlignment="1">
      <alignment horizontal="center"/>
    </xf>
    <xf numFmtId="0" fontId="39" fillId="2" borderId="7" xfId="0" applyFont="1" applyFill="1" applyBorder="1" applyAlignment="1">
      <alignment horizontal="center"/>
    </xf>
    <xf numFmtId="0" fontId="39" fillId="10" borderId="7" xfId="0" applyFont="1" applyFill="1" applyBorder="1" applyAlignment="1">
      <alignment horizontal="center"/>
    </xf>
    <xf numFmtId="0" fontId="39" fillId="10" borderId="8" xfId="0" applyFont="1" applyFill="1" applyBorder="1" applyAlignment="1">
      <alignment horizontal="center"/>
    </xf>
    <xf numFmtId="0" fontId="39" fillId="10" borderId="33" xfId="0" applyFont="1" applyFill="1" applyBorder="1" applyAlignment="1">
      <alignment horizontal="center"/>
    </xf>
    <xf numFmtId="0" fontId="40" fillId="7" borderId="9" xfId="0" applyFont="1" applyFill="1" applyBorder="1" applyAlignment="1">
      <alignment horizontal="center" vertical="center"/>
    </xf>
    <xf numFmtId="164" fontId="39" fillId="7" borderId="1" xfId="0" applyNumberFormat="1" applyFont="1" applyFill="1" applyBorder="1" applyAlignment="1">
      <alignment horizontal="right"/>
    </xf>
    <xf numFmtId="9" fontId="39" fillId="7" borderId="11" xfId="1" applyFont="1" applyFill="1" applyBorder="1" applyAlignment="1">
      <alignment horizontal="center" vertical="center"/>
    </xf>
    <xf numFmtId="0" fontId="50" fillId="4" borderId="9" xfId="0" applyFont="1" applyFill="1" applyBorder="1" applyAlignment="1">
      <alignment horizontal="center" vertical="center"/>
    </xf>
    <xf numFmtId="164" fontId="50" fillId="4" borderId="1" xfId="0" applyNumberFormat="1" applyFont="1" applyFill="1" applyBorder="1" applyAlignment="1">
      <alignment horizontal="right" vertical="center"/>
    </xf>
    <xf numFmtId="9" fontId="39" fillId="4" borderId="11" xfId="1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64" fontId="50" fillId="5" borderId="1" xfId="0" applyNumberFormat="1" applyFont="1" applyFill="1" applyBorder="1" applyAlignment="1">
      <alignment horizontal="right" vertical="center"/>
    </xf>
    <xf numFmtId="9" fontId="39" fillId="5" borderId="11" xfId="1" applyFont="1" applyFill="1" applyBorder="1" applyAlignment="1">
      <alignment horizontal="center" vertical="center"/>
    </xf>
    <xf numFmtId="164" fontId="50" fillId="2" borderId="1" xfId="0" applyNumberFormat="1" applyFont="1" applyFill="1" applyBorder="1" applyAlignment="1">
      <alignment horizontal="right" vertical="center"/>
    </xf>
    <xf numFmtId="9" fontId="39" fillId="2" borderId="11" xfId="1" applyFont="1" applyFill="1" applyBorder="1" applyAlignment="1">
      <alignment horizontal="center" vertical="center"/>
    </xf>
    <xf numFmtId="0" fontId="50" fillId="7" borderId="9" xfId="0" applyFont="1" applyFill="1" applyBorder="1" applyAlignment="1">
      <alignment horizontal="center" vertical="center"/>
    </xf>
    <xf numFmtId="164" fontId="50" fillId="22" borderId="1" xfId="0" applyNumberFormat="1" applyFont="1" applyFill="1" applyBorder="1" applyAlignment="1">
      <alignment horizontal="right" vertical="center"/>
    </xf>
    <xf numFmtId="9" fontId="39" fillId="10" borderId="43" xfId="1" applyFont="1" applyFill="1" applyBorder="1" applyAlignment="1">
      <alignment horizontal="center" vertical="center"/>
    </xf>
    <xf numFmtId="164" fontId="50" fillId="22" borderId="11" xfId="0" applyNumberFormat="1" applyFont="1" applyFill="1" applyBorder="1" applyAlignment="1">
      <alignment horizontal="right" vertical="center"/>
    </xf>
    <xf numFmtId="43" fontId="39" fillId="3" borderId="0" xfId="0" applyNumberFormat="1" applyFont="1" applyFill="1" applyAlignment="1">
      <alignment vertical="center"/>
    </xf>
    <xf numFmtId="9" fontId="39" fillId="3" borderId="0" xfId="1" applyFont="1" applyFill="1" applyBorder="1" applyAlignment="1">
      <alignment horizontal="center" vertical="center"/>
    </xf>
    <xf numFmtId="0" fontId="50" fillId="10" borderId="10" xfId="0" applyFont="1" applyFill="1" applyBorder="1" applyAlignment="1">
      <alignment horizontal="center" vertical="center"/>
    </xf>
    <xf numFmtId="0" fontId="39" fillId="10" borderId="12" xfId="0" applyFont="1" applyFill="1" applyBorder="1"/>
    <xf numFmtId="164" fontId="50" fillId="10" borderId="43" xfId="0" applyNumberFormat="1" applyFont="1" applyFill="1" applyBorder="1" applyAlignment="1">
      <alignment horizontal="right" vertical="center"/>
    </xf>
    <xf numFmtId="164" fontId="39" fillId="3" borderId="17" xfId="0" applyNumberFormat="1" applyFont="1" applyFill="1" applyBorder="1"/>
    <xf numFmtId="164" fontId="39" fillId="3" borderId="0" xfId="0" applyNumberFormat="1" applyFont="1" applyFill="1"/>
    <xf numFmtId="0" fontId="39" fillId="3" borderId="0" xfId="0" applyFont="1" applyFill="1" applyAlignment="1">
      <alignment horizontal="center"/>
    </xf>
    <xf numFmtId="164" fontId="39" fillId="16" borderId="6" xfId="0" applyNumberFormat="1" applyFont="1" applyFill="1" applyBorder="1"/>
    <xf numFmtId="9" fontId="39" fillId="16" borderId="7" xfId="1" applyFont="1" applyFill="1" applyBorder="1" applyAlignment="1">
      <alignment horizontal="center" vertical="center"/>
    </xf>
    <xf numFmtId="0" fontId="39" fillId="16" borderId="7" xfId="0" applyFont="1" applyFill="1" applyBorder="1" applyAlignment="1">
      <alignment horizontal="center"/>
    </xf>
    <xf numFmtId="0" fontId="51" fillId="16" borderId="8" xfId="0" applyFont="1" applyFill="1" applyBorder="1" applyAlignment="1">
      <alignment horizontal="center"/>
    </xf>
    <xf numFmtId="0" fontId="51" fillId="3" borderId="0" xfId="0" applyFont="1" applyFill="1" applyAlignment="1">
      <alignment horizontal="center"/>
    </xf>
    <xf numFmtId="0" fontId="39" fillId="3" borderId="9" xfId="0" applyFont="1" applyFill="1" applyBorder="1" applyAlignment="1">
      <alignment horizontal="center"/>
    </xf>
    <xf numFmtId="164" fontId="39" fillId="3" borderId="1" xfId="0" applyNumberFormat="1" applyFont="1" applyFill="1" applyBorder="1"/>
    <xf numFmtId="10" fontId="39" fillId="3" borderId="11" xfId="1" applyNumberFormat="1" applyFont="1" applyFill="1" applyBorder="1" applyAlignment="1">
      <alignment horizontal="center"/>
    </xf>
    <xf numFmtId="10" fontId="39" fillId="3" borderId="0" xfId="1" applyNumberFormat="1" applyFont="1" applyFill="1" applyBorder="1" applyAlignment="1">
      <alignment horizontal="center"/>
    </xf>
    <xf numFmtId="0" fontId="39" fillId="24" borderId="10" xfId="0" applyFont="1" applyFill="1" applyBorder="1" applyAlignment="1">
      <alignment horizontal="center"/>
    </xf>
    <xf numFmtId="165" fontId="52" fillId="24" borderId="12" xfId="0" applyNumberFormat="1" applyFont="1" applyFill="1" applyBorder="1"/>
    <xf numFmtId="164" fontId="52" fillId="24" borderId="12" xfId="0" applyNumberFormat="1" applyFont="1" applyFill="1" applyBorder="1"/>
    <xf numFmtId="10" fontId="39" fillId="24" borderId="13" xfId="1" applyNumberFormat="1" applyFont="1" applyFill="1" applyBorder="1" applyAlignment="1">
      <alignment horizontal="center"/>
    </xf>
    <xf numFmtId="164" fontId="52" fillId="3" borderId="0" xfId="0" applyNumberFormat="1" applyFont="1" applyFill="1"/>
    <xf numFmtId="164" fontId="39" fillId="9" borderId="6" xfId="0" applyNumberFormat="1" applyFont="1" applyFill="1" applyBorder="1"/>
    <xf numFmtId="9" fontId="39" fillId="9" borderId="7" xfId="1" applyFont="1" applyFill="1" applyBorder="1" applyAlignment="1">
      <alignment horizontal="center" vertical="center"/>
    </xf>
    <xf numFmtId="0" fontId="39" fillId="9" borderId="7" xfId="0" applyFont="1" applyFill="1" applyBorder="1" applyAlignment="1">
      <alignment horizontal="center" vertical="center"/>
    </xf>
    <xf numFmtId="0" fontId="39" fillId="9" borderId="8" xfId="0" applyFont="1" applyFill="1" applyBorder="1" applyAlignment="1">
      <alignment horizontal="center"/>
    </xf>
    <xf numFmtId="0" fontId="39" fillId="9" borderId="9" xfId="0" applyFont="1" applyFill="1" applyBorder="1" applyAlignment="1">
      <alignment horizontal="center"/>
    </xf>
    <xf numFmtId="164" fontId="39" fillId="3" borderId="1" xfId="1" applyNumberFormat="1" applyFont="1" applyFill="1" applyBorder="1" applyAlignment="1">
      <alignment horizontal="right" vertical="center"/>
    </xf>
    <xf numFmtId="10" fontId="39" fillId="9" borderId="11" xfId="1" applyNumberFormat="1" applyFont="1" applyFill="1" applyBorder="1" applyAlignment="1">
      <alignment horizontal="center"/>
    </xf>
    <xf numFmtId="0" fontId="53" fillId="9" borderId="9" xfId="0" applyFont="1" applyFill="1" applyBorder="1" applyAlignment="1">
      <alignment horizontal="center"/>
    </xf>
    <xf numFmtId="165" fontId="53" fillId="9" borderId="1" xfId="0" applyNumberFormat="1" applyFont="1" applyFill="1" applyBorder="1"/>
    <xf numFmtId="164" fontId="53" fillId="9" borderId="1" xfId="1" applyNumberFormat="1" applyFont="1" applyFill="1" applyBorder="1" applyAlignment="1">
      <alignment horizontal="right" vertical="center"/>
    </xf>
    <xf numFmtId="0" fontId="40" fillId="10" borderId="9" xfId="0" applyFont="1" applyFill="1" applyBorder="1" applyAlignment="1">
      <alignment horizontal="center"/>
    </xf>
    <xf numFmtId="165" fontId="54" fillId="10" borderId="1" xfId="0" applyNumberFormat="1" applyFont="1" applyFill="1" applyBorder="1"/>
    <xf numFmtId="164" fontId="54" fillId="10" borderId="1" xfId="0" applyNumberFormat="1" applyFont="1" applyFill="1" applyBorder="1"/>
    <xf numFmtId="164" fontId="54" fillId="10" borderId="1" xfId="1" applyNumberFormat="1" applyFont="1" applyFill="1" applyBorder="1" applyAlignment="1">
      <alignment horizontal="right" vertical="center"/>
    </xf>
    <xf numFmtId="0" fontId="55" fillId="9" borderId="9" xfId="0" applyFont="1" applyFill="1" applyBorder="1" applyAlignment="1">
      <alignment horizontal="center"/>
    </xf>
    <xf numFmtId="164" fontId="47" fillId="3" borderId="1" xfId="0" applyNumberFormat="1" applyFont="1" applyFill="1" applyBorder="1" applyAlignment="1">
      <alignment horizontal="right" vertical="center"/>
    </xf>
    <xf numFmtId="10" fontId="39" fillId="3" borderId="5" xfId="1" applyNumberFormat="1" applyFont="1" applyFill="1" applyBorder="1" applyAlignment="1">
      <alignment horizontal="right" vertical="center"/>
    </xf>
    <xf numFmtId="10" fontId="39" fillId="9" borderId="36" xfId="1" applyNumberFormat="1" applyFont="1" applyFill="1" applyBorder="1" applyAlignment="1">
      <alignment horizontal="center"/>
    </xf>
    <xf numFmtId="164" fontId="47" fillId="9" borderId="12" xfId="0" applyNumberFormat="1" applyFont="1" applyFill="1" applyBorder="1" applyAlignment="1">
      <alignment vertical="center"/>
    </xf>
    <xf numFmtId="164" fontId="47" fillId="9" borderId="13" xfId="1" applyNumberFormat="1" applyFont="1" applyFill="1" applyBorder="1" applyAlignment="1">
      <alignment horizontal="center"/>
    </xf>
    <xf numFmtId="9" fontId="6" fillId="3" borderId="27" xfId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169" fontId="6" fillId="3" borderId="23" xfId="3" applyNumberFormat="1" applyFont="1" applyFill="1" applyBorder="1" applyAlignment="1">
      <alignment horizontal="center" vertical="center"/>
    </xf>
    <xf numFmtId="165" fontId="6" fillId="3" borderId="23" xfId="0" applyNumberFormat="1" applyFont="1" applyFill="1" applyBorder="1" applyAlignment="1">
      <alignment vertical="center"/>
    </xf>
    <xf numFmtId="165" fontId="6" fillId="3" borderId="23" xfId="0" applyNumberFormat="1" applyFont="1" applyFill="1" applyBorder="1" applyAlignment="1">
      <alignment horizontal="center" vertical="center"/>
    </xf>
    <xf numFmtId="165" fontId="6" fillId="3" borderId="23" xfId="1" applyNumberFormat="1" applyFont="1" applyFill="1" applyBorder="1" applyAlignment="1">
      <alignment horizontal="center" vertical="center"/>
    </xf>
    <xf numFmtId="165" fontId="7" fillId="3" borderId="23" xfId="1" applyNumberFormat="1" applyFont="1" applyFill="1" applyBorder="1" applyAlignment="1">
      <alignment horizontal="center" vertical="center"/>
    </xf>
    <xf numFmtId="169" fontId="6" fillId="3" borderId="23" xfId="3" applyNumberFormat="1" applyFont="1" applyFill="1" applyBorder="1" applyAlignment="1"/>
    <xf numFmtId="169" fontId="6" fillId="3" borderId="23" xfId="0" applyNumberFormat="1" applyFont="1" applyFill="1" applyBorder="1" applyAlignment="1">
      <alignment horizontal="left"/>
    </xf>
    <xf numFmtId="0" fontId="37" fillId="3" borderId="26" xfId="0" applyFont="1" applyFill="1" applyBorder="1" applyAlignment="1">
      <alignment horizontal="right" vertical="center"/>
    </xf>
    <xf numFmtId="166" fontId="6" fillId="3" borderId="5" xfId="3" applyNumberFormat="1" applyFont="1" applyFill="1" applyBorder="1" applyAlignment="1">
      <alignment horizontal="right"/>
    </xf>
    <xf numFmtId="169" fontId="6" fillId="3" borderId="5" xfId="3" applyNumberFormat="1" applyFont="1" applyFill="1" applyBorder="1" applyAlignment="1">
      <alignment horizontal="right"/>
    </xf>
    <xf numFmtId="164" fontId="6" fillId="3" borderId="5" xfId="0" applyNumberFormat="1" applyFont="1" applyFill="1" applyBorder="1" applyAlignment="1">
      <alignment horizontal="center"/>
    </xf>
    <xf numFmtId="165" fontId="6" fillId="0" borderId="5" xfId="2" applyNumberFormat="1" applyFont="1" applyBorder="1"/>
    <xf numFmtId="0" fontId="6" fillId="0" borderId="5" xfId="0" applyFont="1" applyBorder="1"/>
    <xf numFmtId="166" fontId="6" fillId="3" borderId="0" xfId="3" applyNumberFormat="1" applyFont="1" applyFill="1" applyBorder="1" applyAlignment="1">
      <alignment horizontal="right"/>
    </xf>
    <xf numFmtId="169" fontId="6" fillId="3" borderId="0" xfId="3" applyNumberFormat="1" applyFont="1" applyFill="1" applyBorder="1" applyAlignment="1">
      <alignment horizontal="right"/>
    </xf>
    <xf numFmtId="164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65" fontId="6" fillId="3" borderId="0" xfId="2" applyNumberFormat="1" applyFont="1" applyFill="1" applyBorder="1"/>
    <xf numFmtId="0" fontId="37" fillId="3" borderId="19" xfId="0" applyFont="1" applyFill="1" applyBorder="1" applyAlignment="1">
      <alignment horizontal="right" vertical="center"/>
    </xf>
    <xf numFmtId="166" fontId="6" fillId="3" borderId="22" xfId="3" applyNumberFormat="1" applyFont="1" applyFill="1" applyBorder="1" applyAlignment="1">
      <alignment horizontal="right"/>
    </xf>
    <xf numFmtId="169" fontId="6" fillId="3" borderId="22" xfId="3" applyNumberFormat="1" applyFont="1" applyFill="1" applyBorder="1" applyAlignment="1">
      <alignment horizontal="right"/>
    </xf>
    <xf numFmtId="164" fontId="6" fillId="3" borderId="22" xfId="0" applyNumberFormat="1" applyFont="1" applyFill="1" applyBorder="1" applyAlignment="1">
      <alignment horizontal="center"/>
    </xf>
    <xf numFmtId="164" fontId="6" fillId="3" borderId="22" xfId="0" applyNumberFormat="1" applyFont="1" applyFill="1" applyBorder="1" applyAlignment="1">
      <alignment horizontal="right"/>
    </xf>
    <xf numFmtId="165" fontId="6" fillId="3" borderId="22" xfId="2" applyNumberFormat="1" applyFont="1" applyFill="1" applyBorder="1"/>
    <xf numFmtId="0" fontId="6" fillId="3" borderId="22" xfId="0" applyFont="1" applyFill="1" applyBorder="1"/>
    <xf numFmtId="0" fontId="6" fillId="3" borderId="20" xfId="0" applyFont="1" applyFill="1" applyBorder="1"/>
    <xf numFmtId="0" fontId="6" fillId="3" borderId="23" xfId="0" applyFont="1" applyFill="1" applyBorder="1" applyAlignment="1">
      <alignment horizontal="left" vertical="center"/>
    </xf>
    <xf numFmtId="44" fontId="6" fillId="3" borderId="21" xfId="2" applyFont="1" applyFill="1" applyBorder="1" applyAlignment="1">
      <alignment horizontal="center"/>
    </xf>
    <xf numFmtId="0" fontId="37" fillId="3" borderId="17" xfId="0" applyFont="1" applyFill="1" applyBorder="1" applyAlignment="1">
      <alignment horizontal="right" vertical="center"/>
    </xf>
    <xf numFmtId="0" fontId="6" fillId="3" borderId="27" xfId="0" applyFont="1" applyFill="1" applyBorder="1"/>
    <xf numFmtId="0" fontId="36" fillId="7" borderId="17" xfId="0" applyFont="1" applyFill="1" applyBorder="1" applyAlignment="1">
      <alignment horizontal="center" vertical="center"/>
    </xf>
    <xf numFmtId="0" fontId="29" fillId="7" borderId="17" xfId="0" applyFont="1" applyFill="1" applyBorder="1"/>
    <xf numFmtId="0" fontId="29" fillId="7" borderId="18" xfId="0" applyFont="1" applyFill="1" applyBorder="1"/>
    <xf numFmtId="164" fontId="3" fillId="7" borderId="23" xfId="0" applyNumberFormat="1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169" fontId="4" fillId="7" borderId="23" xfId="3" applyNumberFormat="1" applyFont="1" applyFill="1" applyBorder="1" applyAlignment="1">
      <alignment horizontal="right"/>
    </xf>
    <xf numFmtId="165" fontId="30" fillId="7" borderId="23" xfId="0" applyNumberFormat="1" applyFont="1" applyFill="1" applyBorder="1" applyAlignment="1">
      <alignment horizontal="right" vertical="center"/>
    </xf>
    <xf numFmtId="10" fontId="3" fillId="7" borderId="21" xfId="1" applyNumberFormat="1" applyFont="1" applyFill="1" applyBorder="1"/>
    <xf numFmtId="0" fontId="36" fillId="7" borderId="27" xfId="0" applyFont="1" applyFill="1" applyBorder="1" applyAlignment="1">
      <alignment horizontal="center" vertical="center"/>
    </xf>
    <xf numFmtId="0" fontId="29" fillId="7" borderId="27" xfId="0" applyFont="1" applyFill="1" applyBorder="1"/>
    <xf numFmtId="10" fontId="3" fillId="7" borderId="27" xfId="1" applyNumberFormat="1" applyFont="1" applyFill="1" applyBorder="1"/>
    <xf numFmtId="165" fontId="6" fillId="3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69" fontId="6" fillId="3" borderId="0" xfId="0" applyNumberFormat="1" applyFont="1" applyFill="1" applyAlignment="1">
      <alignment horizontal="left"/>
    </xf>
    <xf numFmtId="169" fontId="6" fillId="3" borderId="0" xfId="0" applyNumberFormat="1" applyFont="1" applyFill="1" applyAlignment="1">
      <alignment horizontal="center"/>
    </xf>
    <xf numFmtId="169" fontId="6" fillId="3" borderId="21" xfId="0" applyNumberFormat="1" applyFont="1" applyFill="1" applyBorder="1" applyAlignment="1">
      <alignment horizontal="center"/>
    </xf>
    <xf numFmtId="9" fontId="6" fillId="3" borderId="0" xfId="1" applyFont="1" applyFill="1" applyBorder="1" applyAlignment="1">
      <alignment horizontal="center" vertical="center"/>
    </xf>
    <xf numFmtId="9" fontId="37" fillId="3" borderId="0" xfId="1" applyFont="1" applyFill="1" applyBorder="1" applyAlignment="1">
      <alignment horizontal="center" vertical="center"/>
    </xf>
    <xf numFmtId="9" fontId="37" fillId="3" borderId="27" xfId="1" applyFont="1" applyFill="1" applyBorder="1" applyAlignment="1">
      <alignment horizontal="center" vertical="center"/>
    </xf>
    <xf numFmtId="9" fontId="39" fillId="3" borderId="5" xfId="1" applyFont="1" applyFill="1" applyBorder="1" applyAlignment="1">
      <alignment horizontal="right" vertical="center"/>
    </xf>
    <xf numFmtId="171" fontId="39" fillId="7" borderId="1" xfId="0" applyNumberFormat="1" applyFont="1" applyFill="1" applyBorder="1" applyAlignment="1">
      <alignment horizontal="center"/>
    </xf>
    <xf numFmtId="171" fontId="39" fillId="4" borderId="1" xfId="0" applyNumberFormat="1" applyFont="1" applyFill="1" applyBorder="1" applyAlignment="1">
      <alignment horizontal="center"/>
    </xf>
    <xf numFmtId="171" fontId="39" fillId="5" borderId="1" xfId="0" applyNumberFormat="1" applyFont="1" applyFill="1" applyBorder="1" applyAlignment="1">
      <alignment horizontal="center"/>
    </xf>
    <xf numFmtId="171" fontId="39" fillId="2" borderId="1" xfId="0" applyNumberFormat="1" applyFont="1" applyFill="1" applyBorder="1" applyAlignment="1">
      <alignment horizontal="center"/>
    </xf>
    <xf numFmtId="171" fontId="39" fillId="10" borderId="12" xfId="0" applyNumberFormat="1" applyFont="1" applyFill="1" applyBorder="1" applyAlignment="1">
      <alignment horizontal="center"/>
    </xf>
    <xf numFmtId="166" fontId="39" fillId="7" borderId="1" xfId="3" applyNumberFormat="1" applyFont="1" applyFill="1" applyBorder="1" applyAlignment="1">
      <alignment horizontal="right"/>
    </xf>
    <xf numFmtId="166" fontId="39" fillId="4" borderId="1" xfId="3" applyNumberFormat="1" applyFont="1" applyFill="1" applyBorder="1" applyAlignment="1">
      <alignment horizontal="right"/>
    </xf>
    <xf numFmtId="166" fontId="39" fillId="5" borderId="1" xfId="3" applyNumberFormat="1" applyFont="1" applyFill="1" applyBorder="1" applyAlignment="1">
      <alignment horizontal="right"/>
    </xf>
    <xf numFmtId="166" fontId="39" fillId="2" borderId="1" xfId="3" applyNumberFormat="1" applyFont="1" applyFill="1" applyBorder="1" applyAlignment="1">
      <alignment horizontal="right"/>
    </xf>
    <xf numFmtId="166" fontId="40" fillId="10" borderId="12" xfId="3" applyNumberFormat="1" applyFont="1" applyFill="1" applyBorder="1" applyAlignment="1">
      <alignment horizontal="right"/>
    </xf>
    <xf numFmtId="166" fontId="39" fillId="7" borderId="4" xfId="0" applyNumberFormat="1" applyFont="1" applyFill="1" applyBorder="1" applyAlignment="1">
      <alignment horizontal="right" vertical="center"/>
    </xf>
    <xf numFmtId="166" fontId="39" fillId="4" borderId="4" xfId="0" applyNumberFormat="1" applyFont="1" applyFill="1" applyBorder="1" applyAlignment="1">
      <alignment horizontal="center" vertical="center"/>
    </xf>
    <xf numFmtId="166" fontId="39" fillId="5" borderId="4" xfId="0" applyNumberFormat="1" applyFont="1" applyFill="1" applyBorder="1" applyAlignment="1">
      <alignment horizontal="center" vertical="center"/>
    </xf>
    <xf numFmtId="166" fontId="39" fillId="2" borderId="4" xfId="0" applyNumberFormat="1" applyFont="1" applyFill="1" applyBorder="1" applyAlignment="1">
      <alignment horizontal="center" vertical="center"/>
    </xf>
    <xf numFmtId="166" fontId="39" fillId="10" borderId="48" xfId="0" applyNumberFormat="1" applyFont="1" applyFill="1" applyBorder="1" applyAlignment="1">
      <alignment vertical="center"/>
    </xf>
    <xf numFmtId="0" fontId="6" fillId="13" borderId="7" xfId="0" applyFont="1" applyFill="1" applyBorder="1" applyAlignment="1">
      <alignment horizontal="left" vertical="center"/>
    </xf>
    <xf numFmtId="10" fontId="6" fillId="22" borderId="32" xfId="1" applyNumberFormat="1" applyFont="1" applyFill="1" applyBorder="1" applyAlignment="1">
      <alignment horizontal="center" vertical="center"/>
    </xf>
    <xf numFmtId="10" fontId="6" fillId="4" borderId="32" xfId="1" applyNumberFormat="1" applyFont="1" applyFill="1" applyBorder="1" applyAlignment="1">
      <alignment horizontal="center" vertical="center"/>
    </xf>
    <xf numFmtId="10" fontId="6" fillId="5" borderId="32" xfId="1" applyNumberFormat="1" applyFont="1" applyFill="1" applyBorder="1" applyAlignment="1">
      <alignment horizontal="center" vertical="center"/>
    </xf>
    <xf numFmtId="10" fontId="6" fillId="2" borderId="32" xfId="1" applyNumberFormat="1" applyFont="1" applyFill="1" applyBorder="1" applyAlignment="1">
      <alignment horizontal="center" vertical="center"/>
    </xf>
    <xf numFmtId="10" fontId="6" fillId="16" borderId="40" xfId="1" applyNumberFormat="1" applyFont="1" applyFill="1" applyBorder="1" applyAlignment="1">
      <alignment horizontal="center" vertical="center"/>
    </xf>
    <xf numFmtId="164" fontId="47" fillId="3" borderId="1" xfId="1" applyNumberFormat="1" applyFont="1" applyFill="1" applyBorder="1" applyAlignment="1">
      <alignment horizontal="right" vertical="center"/>
    </xf>
    <xf numFmtId="0" fontId="0" fillId="2" borderId="17" xfId="0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40" fillId="9" borderId="9" xfId="0" applyFont="1" applyFill="1" applyBorder="1" applyAlignment="1">
      <alignment horizontal="center"/>
    </xf>
    <xf numFmtId="0" fontId="52" fillId="10" borderId="9" xfId="0" applyFont="1" applyFill="1" applyBorder="1" applyAlignment="1">
      <alignment horizontal="center"/>
    </xf>
    <xf numFmtId="164" fontId="52" fillId="10" borderId="1" xfId="0" applyNumberFormat="1" applyFont="1" applyFill="1" applyBorder="1"/>
    <xf numFmtId="164" fontId="52" fillId="10" borderId="1" xfId="1" applyNumberFormat="1" applyFont="1" applyFill="1" applyBorder="1" applyAlignment="1">
      <alignment horizontal="right" vertical="center"/>
    </xf>
    <xf numFmtId="164" fontId="39" fillId="9" borderId="1" xfId="1" applyNumberFormat="1" applyFont="1" applyFill="1" applyBorder="1" applyAlignment="1">
      <alignment horizontal="right" vertical="center"/>
    </xf>
    <xf numFmtId="164" fontId="40" fillId="9" borderId="1" xfId="0" applyNumberFormat="1" applyFont="1" applyFill="1" applyBorder="1"/>
    <xf numFmtId="165" fontId="39" fillId="9" borderId="1" xfId="0" applyNumberFormat="1" applyFont="1" applyFill="1" applyBorder="1"/>
    <xf numFmtId="165" fontId="52" fillId="10" borderId="1" xfId="0" applyNumberFormat="1" applyFont="1" applyFill="1" applyBorder="1"/>
    <xf numFmtId="0" fontId="51" fillId="16" borderId="8" xfId="0" applyFont="1" applyFill="1" applyBorder="1" applyAlignment="1">
      <alignment horizontal="center" vertical="center"/>
    </xf>
    <xf numFmtId="0" fontId="0" fillId="11" borderId="17" xfId="0" applyFill="1" applyBorder="1"/>
    <xf numFmtId="0" fontId="1" fillId="11" borderId="17" xfId="0" applyFont="1" applyFill="1" applyBorder="1"/>
    <xf numFmtId="0" fontId="1" fillId="11" borderId="18" xfId="0" applyFont="1" applyFill="1" applyBorder="1"/>
    <xf numFmtId="0" fontId="0" fillId="11" borderId="23" xfId="0" applyFill="1" applyBorder="1"/>
    <xf numFmtId="0" fontId="0" fillId="11" borderId="21" xfId="0" applyFill="1" applyBorder="1"/>
    <xf numFmtId="0" fontId="0" fillId="11" borderId="27" xfId="0" applyFill="1" applyBorder="1"/>
    <xf numFmtId="164" fontId="39" fillId="9" borderId="1" xfId="0" applyNumberFormat="1" applyFont="1" applyFill="1" applyBorder="1"/>
    <xf numFmtId="164" fontId="53" fillId="10" borderId="1" xfId="0" applyNumberFormat="1" applyFont="1" applyFill="1" applyBorder="1"/>
    <xf numFmtId="166" fontId="40" fillId="3" borderId="1" xfId="3" applyNumberFormat="1" applyFont="1" applyFill="1" applyBorder="1" applyAlignment="1">
      <alignment horizontal="center" vertical="center"/>
    </xf>
    <xf numFmtId="164" fontId="40" fillId="3" borderId="1" xfId="0" applyNumberFormat="1" applyFont="1" applyFill="1" applyBorder="1" applyAlignment="1">
      <alignment horizontal="center" vertical="center"/>
    </xf>
    <xf numFmtId="165" fontId="40" fillId="9" borderId="1" xfId="0" applyNumberFormat="1" applyFont="1" applyFill="1" applyBorder="1" applyAlignment="1">
      <alignment horizontal="center" vertical="center"/>
    </xf>
    <xf numFmtId="164" fontId="47" fillId="9" borderId="1" xfId="0" applyNumberFormat="1" applyFont="1" applyFill="1" applyBorder="1" applyAlignment="1">
      <alignment vertical="center"/>
    </xf>
    <xf numFmtId="164" fontId="47" fillId="9" borderId="1" xfId="0" applyNumberFormat="1" applyFont="1" applyFill="1" applyBorder="1" applyAlignment="1">
      <alignment horizontal="center" vertical="center"/>
    </xf>
    <xf numFmtId="165" fontId="39" fillId="3" borderId="1" xfId="0" applyNumberFormat="1" applyFont="1" applyFill="1" applyBorder="1" applyAlignment="1">
      <alignment vertical="center"/>
    </xf>
    <xf numFmtId="164" fontId="39" fillId="3" borderId="1" xfId="0" applyNumberFormat="1" applyFont="1" applyFill="1" applyBorder="1" applyAlignment="1">
      <alignment vertical="center"/>
    </xf>
    <xf numFmtId="10" fontId="39" fillId="3" borderId="1" xfId="1" applyNumberFormat="1" applyFont="1" applyFill="1" applyBorder="1" applyAlignment="1">
      <alignment horizontal="right" vertical="center"/>
    </xf>
    <xf numFmtId="9" fontId="39" fillId="3" borderId="1" xfId="1" applyFont="1" applyFill="1" applyBorder="1" applyAlignment="1">
      <alignment horizontal="right" vertical="center"/>
    </xf>
    <xf numFmtId="0" fontId="40" fillId="9" borderId="9" xfId="0" applyFont="1" applyFill="1" applyBorder="1" applyAlignment="1">
      <alignment horizontal="center" vertical="center"/>
    </xf>
    <xf numFmtId="164" fontId="47" fillId="9" borderId="11" xfId="1" applyNumberFormat="1" applyFont="1" applyFill="1" applyBorder="1" applyAlignment="1">
      <alignment horizontal="center"/>
    </xf>
    <xf numFmtId="43" fontId="47" fillId="3" borderId="11" xfId="3" applyFont="1" applyFill="1" applyBorder="1" applyAlignment="1">
      <alignment horizontal="center"/>
    </xf>
    <xf numFmtId="164" fontId="47" fillId="3" borderId="11" xfId="1" applyNumberFormat="1" applyFont="1" applyFill="1" applyBorder="1" applyAlignment="1">
      <alignment horizontal="center"/>
    </xf>
    <xf numFmtId="10" fontId="47" fillId="3" borderId="11" xfId="1" applyNumberFormat="1" applyFont="1" applyFill="1" applyBorder="1" applyAlignment="1">
      <alignment horizontal="center"/>
    </xf>
    <xf numFmtId="0" fontId="40" fillId="10" borderId="9" xfId="0" applyFont="1" applyFill="1" applyBorder="1" applyAlignment="1">
      <alignment horizontal="center" vertical="center"/>
    </xf>
    <xf numFmtId="0" fontId="40" fillId="10" borderId="9" xfId="0" applyFont="1" applyFill="1" applyBorder="1" applyAlignment="1">
      <alignment horizontal="left" vertical="center"/>
    </xf>
    <xf numFmtId="0" fontId="0" fillId="10" borderId="10" xfId="0" applyFill="1" applyBorder="1"/>
    <xf numFmtId="10" fontId="8" fillId="10" borderId="12" xfId="1" applyNumberFormat="1" applyFont="1" applyFill="1" applyBorder="1"/>
    <xf numFmtId="10" fontId="8" fillId="10" borderId="12" xfId="0" applyNumberFormat="1" applyFont="1" applyFill="1" applyBorder="1"/>
    <xf numFmtId="0" fontId="0" fillId="10" borderId="13" xfId="0" applyFill="1" applyBorder="1"/>
    <xf numFmtId="164" fontId="40" fillId="3" borderId="1" xfId="0" applyNumberFormat="1" applyFont="1" applyFill="1" applyBorder="1" applyAlignment="1">
      <alignment horizontal="right" vertical="center"/>
    </xf>
    <xf numFmtId="0" fontId="41" fillId="9" borderId="9" xfId="0" applyFont="1" applyFill="1" applyBorder="1" applyAlignment="1">
      <alignment horizontal="center" vertical="center"/>
    </xf>
    <xf numFmtId="0" fontId="41" fillId="9" borderId="10" xfId="0" applyFont="1" applyFill="1" applyBorder="1" applyAlignment="1">
      <alignment horizontal="center" vertical="center"/>
    </xf>
    <xf numFmtId="165" fontId="8" fillId="9" borderId="11" xfId="0" applyNumberFormat="1" applyFont="1" applyFill="1" applyBorder="1" applyAlignment="1">
      <alignment horizontal="center" vertical="center"/>
    </xf>
    <xf numFmtId="0" fontId="51" fillId="16" borderId="24" xfId="0" applyFont="1" applyFill="1" applyBorder="1" applyAlignment="1">
      <alignment horizontal="center"/>
    </xf>
    <xf numFmtId="10" fontId="39" fillId="3" borderId="3" xfId="1" applyNumberFormat="1" applyFont="1" applyFill="1" applyBorder="1" applyAlignment="1">
      <alignment horizontal="center"/>
    </xf>
    <xf numFmtId="10" fontId="39" fillId="24" borderId="35" xfId="1" applyNumberFormat="1" applyFont="1" applyFill="1" applyBorder="1" applyAlignment="1">
      <alignment horizontal="center"/>
    </xf>
    <xf numFmtId="10" fontId="8" fillId="9" borderId="9" xfId="1" applyNumberFormat="1" applyFont="1" applyFill="1" applyBorder="1" applyAlignment="1">
      <alignment horizontal="center" vertical="center"/>
    </xf>
    <xf numFmtId="165" fontId="8" fillId="9" borderId="13" xfId="0" applyNumberFormat="1" applyFont="1" applyFill="1" applyBorder="1" applyAlignment="1">
      <alignment horizontal="center" vertical="center"/>
    </xf>
    <xf numFmtId="171" fontId="40" fillId="7" borderId="1" xfId="0" applyNumberFormat="1" applyFont="1" applyFill="1" applyBorder="1" applyAlignment="1">
      <alignment horizontal="center"/>
    </xf>
    <xf numFmtId="171" fontId="40" fillId="4" borderId="1" xfId="0" applyNumberFormat="1" applyFont="1" applyFill="1" applyBorder="1" applyAlignment="1">
      <alignment horizontal="center"/>
    </xf>
    <xf numFmtId="171" fontId="40" fillId="5" borderId="1" xfId="0" applyNumberFormat="1" applyFont="1" applyFill="1" applyBorder="1" applyAlignment="1">
      <alignment horizontal="center"/>
    </xf>
    <xf numFmtId="171" fontId="40" fillId="2" borderId="1" xfId="0" applyNumberFormat="1" applyFont="1" applyFill="1" applyBorder="1" applyAlignment="1">
      <alignment horizontal="center"/>
    </xf>
    <xf numFmtId="166" fontId="39" fillId="3" borderId="1" xfId="3" applyNumberFormat="1" applyFont="1" applyFill="1" applyBorder="1" applyAlignment="1">
      <alignment horizontal="right"/>
    </xf>
    <xf numFmtId="166" fontId="39" fillId="3" borderId="1" xfId="3" applyNumberFormat="1" applyFont="1" applyFill="1" applyBorder="1" applyAlignment="1">
      <alignment vertical="center"/>
    </xf>
    <xf numFmtId="169" fontId="6" fillId="19" borderId="4" xfId="0" applyNumberFormat="1" applyFont="1" applyFill="1" applyBorder="1" applyAlignment="1">
      <alignment horizontal="left"/>
    </xf>
    <xf numFmtId="169" fontId="6" fillId="19" borderId="1" xfId="0" applyNumberFormat="1" applyFont="1" applyFill="1" applyBorder="1" applyAlignment="1">
      <alignment horizontal="center"/>
    </xf>
    <xf numFmtId="165" fontId="0" fillId="0" borderId="1" xfId="0" applyNumberFormat="1" applyBorder="1"/>
    <xf numFmtId="164" fontId="39" fillId="3" borderId="1" xfId="0" applyNumberFormat="1" applyFont="1" applyFill="1" applyBorder="1" applyAlignment="1">
      <alignment horizontal="right" vertical="center"/>
    </xf>
    <xf numFmtId="165" fontId="8" fillId="0" borderId="0" xfId="2" applyNumberFormat="1" applyFont="1"/>
    <xf numFmtId="165" fontId="0" fillId="0" borderId="11" xfId="0" applyNumberFormat="1" applyBorder="1"/>
    <xf numFmtId="0" fontId="8" fillId="12" borderId="17" xfId="0" applyFont="1" applyFill="1" applyBorder="1"/>
    <xf numFmtId="165" fontId="8" fillId="3" borderId="1" xfId="0" applyNumberFormat="1" applyFont="1" applyFill="1" applyBorder="1"/>
    <xf numFmtId="165" fontId="8" fillId="3" borderId="11" xfId="0" applyNumberFormat="1" applyFont="1" applyFill="1" applyBorder="1"/>
    <xf numFmtId="0" fontId="6" fillId="3" borderId="20" xfId="0" applyFont="1" applyFill="1" applyBorder="1" applyAlignment="1">
      <alignment horizontal="left"/>
    </xf>
    <xf numFmtId="43" fontId="47" fillId="3" borderId="11" xfId="3" applyFont="1" applyFill="1" applyBorder="1" applyAlignment="1">
      <alignment vertical="center"/>
    </xf>
    <xf numFmtId="0" fontId="64" fillId="10" borderId="9" xfId="0" applyFont="1" applyFill="1" applyBorder="1" applyAlignment="1">
      <alignment horizontal="left" vertical="center"/>
    </xf>
    <xf numFmtId="165" fontId="64" fillId="3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3" borderId="0" xfId="1" applyNumberFormat="1" applyFon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64" fontId="40" fillId="9" borderId="3" xfId="0" applyNumberFormat="1" applyFont="1" applyFill="1" applyBorder="1" applyAlignment="1">
      <alignment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6" fillId="18" borderId="0" xfId="0" applyFont="1" applyFill="1"/>
    <xf numFmtId="165" fontId="8" fillId="3" borderId="1" xfId="3" applyNumberFormat="1" applyFont="1" applyFill="1" applyBorder="1" applyAlignment="1">
      <alignment horizontal="right"/>
    </xf>
    <xf numFmtId="10" fontId="8" fillId="0" borderId="11" xfId="1" applyNumberFormat="1" applyFont="1" applyBorder="1" applyAlignment="1">
      <alignment horizontal="center" vertical="center"/>
    </xf>
    <xf numFmtId="165" fontId="8" fillId="3" borderId="1" xfId="3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165" fontId="8" fillId="0" borderId="12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5" fontId="8" fillId="3" borderId="7" xfId="3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0" fontId="8" fillId="0" borderId="13" xfId="1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9" fillId="22" borderId="39" xfId="0" applyFont="1" applyFill="1" applyBorder="1"/>
    <xf numFmtId="0" fontId="19" fillId="22" borderId="39" xfId="0" applyFont="1" applyFill="1" applyBorder="1" applyAlignment="1">
      <alignment horizontal="center" vertical="center"/>
    </xf>
    <xf numFmtId="0" fontId="19" fillId="27" borderId="39" xfId="0" applyFont="1" applyFill="1" applyBorder="1"/>
    <xf numFmtId="0" fontId="19" fillId="27" borderId="15" xfId="0" applyFont="1" applyFill="1" applyBorder="1" applyAlignment="1">
      <alignment horizontal="center" vertical="center"/>
    </xf>
    <xf numFmtId="0" fontId="19" fillId="27" borderId="39" xfId="0" applyFont="1" applyFill="1" applyBorder="1" applyAlignment="1">
      <alignment horizontal="center" vertical="center"/>
    </xf>
    <xf numFmtId="0" fontId="19" fillId="26" borderId="17" xfId="0" applyFont="1" applyFill="1" applyBorder="1" applyAlignment="1">
      <alignment horizontal="center" vertical="center"/>
    </xf>
    <xf numFmtId="0" fontId="19" fillId="26" borderId="39" xfId="0" applyFont="1" applyFill="1" applyBorder="1" applyAlignment="1">
      <alignment horizontal="center" vertical="center"/>
    </xf>
    <xf numFmtId="0" fontId="19" fillId="2" borderId="14" xfId="0" applyFont="1" applyFill="1" applyBorder="1"/>
    <xf numFmtId="0" fontId="19" fillId="2" borderId="39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2" borderId="52" xfId="0" applyFont="1" applyFill="1" applyBorder="1" applyAlignment="1">
      <alignment horizontal="center" vertical="center"/>
    </xf>
    <xf numFmtId="0" fontId="19" fillId="22" borderId="50" xfId="0" applyFont="1" applyFill="1" applyBorder="1" applyAlignment="1">
      <alignment horizontal="center" vertical="center"/>
    </xf>
    <xf numFmtId="0" fontId="19" fillId="22" borderId="14" xfId="0" applyFont="1" applyFill="1" applyBorder="1"/>
    <xf numFmtId="0" fontId="19" fillId="22" borderId="15" xfId="0" applyFont="1" applyFill="1" applyBorder="1" applyAlignment="1">
      <alignment horizontal="center" vertical="center"/>
    </xf>
    <xf numFmtId="165" fontId="68" fillId="0" borderId="0" xfId="0" applyNumberFormat="1" applyFont="1" applyAlignment="1">
      <alignment horizontal="center" vertical="center"/>
    </xf>
    <xf numFmtId="0" fontId="39" fillId="16" borderId="45" xfId="0" applyFont="1" applyFill="1" applyBorder="1" applyAlignment="1">
      <alignment horizontal="center"/>
    </xf>
    <xf numFmtId="164" fontId="39" fillId="3" borderId="53" xfId="0" applyNumberFormat="1" applyFont="1" applyFill="1" applyBorder="1" applyAlignment="1">
      <alignment horizontal="right" vertical="center"/>
    </xf>
    <xf numFmtId="164" fontId="52" fillId="24" borderId="51" xfId="0" applyNumberFormat="1" applyFont="1" applyFill="1" applyBorder="1" applyAlignment="1">
      <alignment horizontal="right" vertical="center"/>
    </xf>
    <xf numFmtId="0" fontId="19" fillId="26" borderId="0" xfId="0" applyFont="1" applyFill="1"/>
    <xf numFmtId="0" fontId="19" fillId="22" borderId="0" xfId="0" applyFont="1" applyFill="1"/>
    <xf numFmtId="164" fontId="50" fillId="19" borderId="1" xfId="0" applyNumberFormat="1" applyFont="1" applyFill="1" applyBorder="1" applyAlignment="1">
      <alignment horizontal="right" vertical="center"/>
    </xf>
    <xf numFmtId="164" fontId="50" fillId="19" borderId="11" xfId="0" applyNumberFormat="1" applyFont="1" applyFill="1" applyBorder="1" applyAlignment="1">
      <alignment horizontal="right" vertical="center"/>
    </xf>
    <xf numFmtId="165" fontId="7" fillId="19" borderId="11" xfId="1" applyNumberFormat="1" applyFont="1" applyFill="1" applyBorder="1" applyAlignment="1">
      <alignment horizontal="center"/>
    </xf>
    <xf numFmtId="10" fontId="6" fillId="19" borderId="32" xfId="1" applyNumberFormat="1" applyFont="1" applyFill="1" applyBorder="1" applyAlignment="1">
      <alignment horizontal="center" vertical="center"/>
    </xf>
    <xf numFmtId="164" fontId="50" fillId="7" borderId="1" xfId="0" applyNumberFormat="1" applyFont="1" applyFill="1" applyBorder="1" applyAlignment="1">
      <alignment horizontal="right" vertical="center"/>
    </xf>
    <xf numFmtId="164" fontId="50" fillId="7" borderId="11" xfId="0" applyNumberFormat="1" applyFont="1" applyFill="1" applyBorder="1" applyAlignment="1">
      <alignment horizontal="right" vertical="center"/>
    </xf>
    <xf numFmtId="164" fontId="39" fillId="23" borderId="6" xfId="0" applyNumberFormat="1" applyFont="1" applyFill="1" applyBorder="1"/>
    <xf numFmtId="9" fontId="39" fillId="23" borderId="7" xfId="1" applyFont="1" applyFill="1" applyBorder="1" applyAlignment="1">
      <alignment horizontal="center" vertical="center"/>
    </xf>
    <xf numFmtId="0" fontId="39" fillId="23" borderId="7" xfId="0" applyFont="1" applyFill="1" applyBorder="1" applyAlignment="1">
      <alignment horizontal="center" vertical="center"/>
    </xf>
    <xf numFmtId="0" fontId="39" fillId="23" borderId="8" xfId="0" applyFont="1" applyFill="1" applyBorder="1" applyAlignment="1">
      <alignment horizontal="center"/>
    </xf>
    <xf numFmtId="0" fontId="39" fillId="23" borderId="9" xfId="0" applyFont="1" applyFill="1" applyBorder="1" applyAlignment="1">
      <alignment horizontal="center"/>
    </xf>
    <xf numFmtId="0" fontId="55" fillId="23" borderId="9" xfId="0" applyFont="1" applyFill="1" applyBorder="1" applyAlignment="1">
      <alignment horizontal="center"/>
    </xf>
    <xf numFmtId="0" fontId="39" fillId="23" borderId="26" xfId="0" applyFont="1" applyFill="1" applyBorder="1" applyAlignment="1">
      <alignment horizontal="center"/>
    </xf>
    <xf numFmtId="0" fontId="40" fillId="23" borderId="10" xfId="0" applyFont="1" applyFill="1" applyBorder="1" applyAlignment="1">
      <alignment horizontal="center" vertical="center"/>
    </xf>
    <xf numFmtId="10" fontId="39" fillId="23" borderId="11" xfId="1" applyNumberFormat="1" applyFont="1" applyFill="1" applyBorder="1" applyAlignment="1">
      <alignment horizontal="center"/>
    </xf>
    <xf numFmtId="10" fontId="39" fillId="23" borderId="36" xfId="1" applyNumberFormat="1" applyFont="1" applyFill="1" applyBorder="1" applyAlignment="1">
      <alignment horizontal="center"/>
    </xf>
    <xf numFmtId="164" fontId="47" fillId="23" borderId="13" xfId="1" applyNumberFormat="1" applyFont="1" applyFill="1" applyBorder="1" applyAlignment="1">
      <alignment horizontal="center"/>
    </xf>
    <xf numFmtId="165" fontId="40" fillId="23" borderId="12" xfId="0" applyNumberFormat="1" applyFont="1" applyFill="1" applyBorder="1" applyAlignment="1">
      <alignment horizontal="center" vertical="center"/>
    </xf>
    <xf numFmtId="164" fontId="47" fillId="23" borderId="12" xfId="0" applyNumberFormat="1" applyFont="1" applyFill="1" applyBorder="1" applyAlignment="1">
      <alignment vertical="center"/>
    </xf>
    <xf numFmtId="164" fontId="39" fillId="23" borderId="1" xfId="1" applyNumberFormat="1" applyFont="1" applyFill="1" applyBorder="1" applyAlignment="1">
      <alignment horizontal="right" vertical="center"/>
    </xf>
    <xf numFmtId="165" fontId="39" fillId="23" borderId="1" xfId="0" applyNumberFormat="1" applyFont="1" applyFill="1" applyBorder="1"/>
    <xf numFmtId="0" fontId="70" fillId="7" borderId="9" xfId="0" applyFont="1" applyFill="1" applyBorder="1" applyAlignment="1">
      <alignment horizontal="center"/>
    </xf>
    <xf numFmtId="165" fontId="70" fillId="7" borderId="1" xfId="0" applyNumberFormat="1" applyFont="1" applyFill="1" applyBorder="1"/>
    <xf numFmtId="164" fontId="70" fillId="7" borderId="1" xfId="0" applyNumberFormat="1" applyFont="1" applyFill="1" applyBorder="1"/>
    <xf numFmtId="164" fontId="70" fillId="7" borderId="1" xfId="1" applyNumberFormat="1" applyFont="1" applyFill="1" applyBorder="1" applyAlignment="1">
      <alignment horizontal="right" vertical="center"/>
    </xf>
    <xf numFmtId="164" fontId="47" fillId="3" borderId="13" xfId="1" applyNumberFormat="1" applyFont="1" applyFill="1" applyBorder="1" applyAlignment="1">
      <alignment horizontal="center"/>
    </xf>
    <xf numFmtId="165" fontId="0" fillId="0" borderId="1" xfId="0" applyNumberFormat="1" applyFill="1" applyBorder="1"/>
    <xf numFmtId="0" fontId="0" fillId="0" borderId="1" xfId="0" applyBorder="1"/>
    <xf numFmtId="165" fontId="7" fillId="7" borderId="11" xfId="1" applyNumberFormat="1" applyFont="1" applyFill="1" applyBorder="1" applyAlignment="1">
      <alignment horizontal="center"/>
    </xf>
    <xf numFmtId="10" fontId="6" fillId="7" borderId="32" xfId="1" applyNumberFormat="1" applyFont="1" applyFill="1" applyBorder="1" applyAlignment="1">
      <alignment horizontal="center" vertical="center"/>
    </xf>
    <xf numFmtId="169" fontId="6" fillId="7" borderId="1" xfId="3" applyNumberFormat="1" applyFont="1" applyFill="1" applyBorder="1" applyAlignment="1">
      <alignment horizontal="right" vertical="center"/>
    </xf>
    <xf numFmtId="169" fontId="6" fillId="7" borderId="4" xfId="0" applyNumberFormat="1" applyFont="1" applyFill="1" applyBorder="1" applyAlignment="1">
      <alignment horizontal="left" vertical="center"/>
    </xf>
    <xf numFmtId="169" fontId="6" fillId="7" borderId="1" xfId="0" applyNumberFormat="1" applyFont="1" applyFill="1" applyBorder="1" applyAlignment="1">
      <alignment horizontal="center" vertical="center"/>
    </xf>
    <xf numFmtId="169" fontId="6" fillId="7" borderId="11" xfId="3" applyNumberFormat="1" applyFont="1" applyFill="1" applyBorder="1" applyAlignment="1">
      <alignment horizontal="right" vertical="center"/>
    </xf>
    <xf numFmtId="169" fontId="6" fillId="7" borderId="1" xfId="3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right" vertical="center"/>
    </xf>
    <xf numFmtId="165" fontId="7" fillId="7" borderId="11" xfId="1" applyNumberFormat="1" applyFont="1" applyFill="1" applyBorder="1" applyAlignment="1">
      <alignment horizontal="center" vertical="center"/>
    </xf>
    <xf numFmtId="169" fontId="6" fillId="4" borderId="1" xfId="3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right" vertical="center"/>
    </xf>
    <xf numFmtId="165" fontId="7" fillId="4" borderId="11" xfId="1" applyNumberFormat="1" applyFont="1" applyFill="1" applyBorder="1" applyAlignment="1">
      <alignment horizontal="center" vertical="center"/>
    </xf>
    <xf numFmtId="169" fontId="6" fillId="5" borderId="1" xfId="3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center" vertical="center"/>
    </xf>
    <xf numFmtId="165" fontId="7" fillId="5" borderId="11" xfId="1" applyNumberFormat="1" applyFont="1" applyFill="1" applyBorder="1" applyAlignment="1">
      <alignment horizontal="center" vertical="center"/>
    </xf>
    <xf numFmtId="169" fontId="6" fillId="2" borderId="1" xfId="3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center" vertical="center"/>
    </xf>
    <xf numFmtId="165" fontId="7" fillId="2" borderId="11" xfId="1" applyNumberFormat="1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169" fontId="6" fillId="7" borderId="4" xfId="0" applyNumberFormat="1" applyFont="1" applyFill="1" applyBorder="1" applyAlignment="1">
      <alignment horizontal="left"/>
    </xf>
    <xf numFmtId="169" fontId="6" fillId="7" borderId="1" xfId="0" applyNumberFormat="1" applyFont="1" applyFill="1" applyBorder="1" applyAlignment="1">
      <alignment horizontal="center"/>
    </xf>
    <xf numFmtId="165" fontId="71" fillId="0" borderId="1" xfId="0" applyNumberFormat="1" applyFont="1" applyBorder="1"/>
    <xf numFmtId="10" fontId="6" fillId="7" borderId="1" xfId="1" applyNumberFormat="1" applyFont="1" applyFill="1" applyBorder="1" applyAlignment="1">
      <alignment horizontal="center" vertical="center"/>
    </xf>
    <xf numFmtId="0" fontId="0" fillId="0" borderId="0" xfId="0" applyBorder="1"/>
    <xf numFmtId="0" fontId="12" fillId="3" borderId="9" xfId="0" applyFont="1" applyFill="1" applyBorder="1" applyAlignment="1">
      <alignment horizontal="center"/>
    </xf>
    <xf numFmtId="14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/>
    <xf numFmtId="165" fontId="12" fillId="3" borderId="11" xfId="0" applyNumberFormat="1" applyFont="1" applyFill="1" applyBorder="1"/>
    <xf numFmtId="14" fontId="47" fillId="0" borderId="1" xfId="0" applyNumberFormat="1" applyFont="1" applyBorder="1" applyAlignment="1">
      <alignment horizontal="center" vertical="center"/>
    </xf>
    <xf numFmtId="165" fontId="68" fillId="0" borderId="1" xfId="0" applyNumberFormat="1" applyFont="1" applyBorder="1"/>
    <xf numFmtId="0" fontId="72" fillId="3" borderId="9" xfId="0" applyFont="1" applyFill="1" applyBorder="1" applyAlignment="1">
      <alignment horizontal="center"/>
    </xf>
    <xf numFmtId="14" fontId="52" fillId="0" borderId="1" xfId="0" applyNumberFormat="1" applyFont="1" applyBorder="1" applyAlignment="1">
      <alignment horizontal="center" vertical="center"/>
    </xf>
    <xf numFmtId="165" fontId="73" fillId="0" borderId="1" xfId="0" applyNumberFormat="1" applyFont="1" applyBorder="1"/>
    <xf numFmtId="0" fontId="46" fillId="3" borderId="9" xfId="0" applyFont="1" applyFill="1" applyBorder="1" applyAlignment="1">
      <alignment horizontal="center"/>
    </xf>
    <xf numFmtId="14" fontId="74" fillId="0" borderId="1" xfId="0" applyNumberFormat="1" applyFont="1" applyBorder="1" applyAlignment="1">
      <alignment horizontal="center" vertical="center"/>
    </xf>
    <xf numFmtId="165" fontId="75" fillId="0" borderId="1" xfId="0" applyNumberFormat="1" applyFont="1" applyBorder="1"/>
    <xf numFmtId="10" fontId="8" fillId="0" borderId="11" xfId="1" applyNumberFormat="1" applyFont="1" applyFill="1" applyBorder="1" applyAlignment="1">
      <alignment horizontal="center" vertical="center"/>
    </xf>
    <xf numFmtId="0" fontId="47" fillId="10" borderId="9" xfId="0" applyFont="1" applyFill="1" applyBorder="1" applyAlignment="1">
      <alignment horizontal="left" vertical="center"/>
    </xf>
    <xf numFmtId="165" fontId="47" fillId="3" borderId="1" xfId="0" applyNumberFormat="1" applyFont="1" applyFill="1" applyBorder="1" applyAlignment="1">
      <alignment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39" fillId="10" borderId="0" xfId="0" applyFont="1" applyFill="1" applyBorder="1" applyAlignment="1">
      <alignment horizontal="center"/>
    </xf>
    <xf numFmtId="9" fontId="39" fillId="7" borderId="0" xfId="1" applyFont="1" applyFill="1" applyBorder="1" applyAlignment="1">
      <alignment horizontal="center" vertical="center"/>
    </xf>
    <xf numFmtId="9" fontId="39" fillId="4" borderId="0" xfId="1" applyFont="1" applyFill="1" applyBorder="1" applyAlignment="1">
      <alignment horizontal="center" vertical="center"/>
    </xf>
    <xf numFmtId="9" fontId="39" fillId="5" borderId="0" xfId="1" applyFont="1" applyFill="1" applyBorder="1" applyAlignment="1">
      <alignment horizontal="center" vertical="center"/>
    </xf>
    <xf numFmtId="9" fontId="39" fillId="2" borderId="0" xfId="1" applyFont="1" applyFill="1" applyBorder="1" applyAlignment="1">
      <alignment horizontal="center" vertical="center"/>
    </xf>
    <xf numFmtId="9" fontId="39" fillId="10" borderId="0" xfId="1" applyFont="1" applyFill="1" applyBorder="1" applyAlignment="1">
      <alignment horizontal="center" vertical="center"/>
    </xf>
    <xf numFmtId="165" fontId="40" fillId="9" borderId="3" xfId="0" applyNumberFormat="1" applyFont="1" applyFill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64" fontId="39" fillId="3" borderId="0" xfId="0" applyNumberFormat="1" applyFont="1" applyFill="1" applyBorder="1"/>
    <xf numFmtId="164" fontId="41" fillId="3" borderId="1" xfId="0" applyNumberFormat="1" applyFont="1" applyFill="1" applyBorder="1"/>
    <xf numFmtId="0" fontId="41" fillId="3" borderId="0" xfId="0" applyFont="1" applyFill="1" applyBorder="1" applyAlignment="1">
      <alignment horizontal="center"/>
    </xf>
    <xf numFmtId="43" fontId="39" fillId="3" borderId="0" xfId="0" applyNumberFormat="1" applyFont="1" applyFill="1" applyBorder="1" applyAlignment="1">
      <alignment vertical="center"/>
    </xf>
    <xf numFmtId="0" fontId="39" fillId="3" borderId="0" xfId="0" applyFont="1" applyFill="1" applyBorder="1" applyAlignment="1">
      <alignment horizontal="center"/>
    </xf>
    <xf numFmtId="164" fontId="41" fillId="3" borderId="0" xfId="0" applyNumberFormat="1" applyFont="1" applyFill="1" applyBorder="1"/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39" fillId="23" borderId="25" xfId="0" applyNumberFormat="1" applyFont="1" applyFill="1" applyBorder="1"/>
    <xf numFmtId="9" fontId="39" fillId="23" borderId="2" xfId="1" applyFont="1" applyFill="1" applyBorder="1" applyAlignment="1">
      <alignment horizontal="center" vertical="center"/>
    </xf>
    <xf numFmtId="0" fontId="39" fillId="23" borderId="2" xfId="0" applyFont="1" applyFill="1" applyBorder="1" applyAlignment="1">
      <alignment horizontal="center" vertical="center"/>
    </xf>
    <xf numFmtId="0" fontId="39" fillId="23" borderId="30" xfId="0" applyFont="1" applyFill="1" applyBorder="1" applyAlignment="1">
      <alignment horizontal="center"/>
    </xf>
    <xf numFmtId="0" fontId="39" fillId="10" borderId="25" xfId="0" applyFont="1" applyFill="1" applyBorder="1" applyAlignment="1">
      <alignment horizontal="center" vertical="center"/>
    </xf>
    <xf numFmtId="0" fontId="39" fillId="11" borderId="2" xfId="0" applyFont="1" applyFill="1" applyBorder="1" applyAlignment="1">
      <alignment horizontal="center"/>
    </xf>
    <xf numFmtId="0" fontId="39" fillId="2" borderId="2" xfId="0" applyFont="1" applyFill="1" applyBorder="1" applyAlignment="1">
      <alignment horizontal="center"/>
    </xf>
    <xf numFmtId="0" fontId="39" fillId="10" borderId="2" xfId="0" applyFont="1" applyFill="1" applyBorder="1" applyAlignment="1">
      <alignment horizontal="center"/>
    </xf>
    <xf numFmtId="0" fontId="39" fillId="10" borderId="30" xfId="0" applyFont="1" applyFill="1" applyBorder="1" applyAlignment="1">
      <alignment horizontal="center"/>
    </xf>
    <xf numFmtId="0" fontId="39" fillId="10" borderId="56" xfId="0" applyFont="1" applyFill="1" applyBorder="1" applyAlignment="1">
      <alignment horizontal="center"/>
    </xf>
    <xf numFmtId="169" fontId="37" fillId="17" borderId="38" xfId="3" applyNumberFormat="1" applyFont="1" applyFill="1" applyBorder="1" applyAlignment="1">
      <alignment horizontal="center" vertical="center"/>
    </xf>
    <xf numFmtId="165" fontId="6" fillId="17" borderId="5" xfId="3" applyNumberFormat="1" applyFont="1" applyFill="1" applyBorder="1" applyAlignment="1">
      <alignment horizontal="center"/>
    </xf>
    <xf numFmtId="164" fontId="6" fillId="17" borderId="36" xfId="0" applyNumberFormat="1" applyFont="1" applyFill="1" applyBorder="1" applyAlignment="1">
      <alignment horizontal="center"/>
    </xf>
    <xf numFmtId="165" fontId="6" fillId="17" borderId="26" xfId="3" applyNumberFormat="1" applyFont="1" applyFill="1" applyBorder="1" applyAlignment="1">
      <alignment horizontal="center"/>
    </xf>
    <xf numFmtId="165" fontId="6" fillId="17" borderId="38" xfId="3" applyNumberFormat="1" applyFont="1" applyFill="1" applyBorder="1" applyAlignment="1">
      <alignment horizontal="center"/>
    </xf>
    <xf numFmtId="10" fontId="7" fillId="17" borderId="37" xfId="1" applyNumberFormat="1" applyFont="1" applyFill="1" applyBorder="1" applyAlignment="1">
      <alignment horizontal="center" vertical="center"/>
    </xf>
    <xf numFmtId="165" fontId="6" fillId="17" borderId="37" xfId="1" applyNumberFormat="1" applyFont="1" applyFill="1" applyBorder="1" applyAlignment="1">
      <alignment horizontal="center" vertical="center"/>
    </xf>
    <xf numFmtId="10" fontId="8" fillId="3" borderId="11" xfId="1" applyNumberFormat="1" applyFont="1" applyFill="1" applyBorder="1" applyAlignment="1">
      <alignment horizontal="center" vertical="center"/>
    </xf>
    <xf numFmtId="10" fontId="8" fillId="17" borderId="11" xfId="1" applyNumberFormat="1" applyFont="1" applyFill="1" applyBorder="1" applyAlignment="1">
      <alignment horizontal="center" vertical="center"/>
    </xf>
    <xf numFmtId="10" fontId="8" fillId="17" borderId="36" xfId="1" applyNumberFormat="1" applyFont="1" applyFill="1" applyBorder="1" applyAlignment="1">
      <alignment horizontal="center" vertical="center"/>
    </xf>
    <xf numFmtId="165" fontId="8" fillId="3" borderId="12" xfId="3" applyNumberFormat="1" applyFont="1" applyFill="1" applyBorder="1" applyAlignment="1">
      <alignment horizontal="center" vertical="center"/>
    </xf>
    <xf numFmtId="164" fontId="6" fillId="3" borderId="36" xfId="0" applyNumberFormat="1" applyFont="1" applyFill="1" applyBorder="1" applyAlignment="1">
      <alignment horizontal="center"/>
    </xf>
    <xf numFmtId="10" fontId="6" fillId="3" borderId="57" xfId="1" applyNumberFormat="1" applyFont="1" applyFill="1" applyBorder="1" applyAlignment="1">
      <alignment horizontal="center" vertical="center"/>
    </xf>
    <xf numFmtId="10" fontId="8" fillId="3" borderId="36" xfId="1" applyNumberFormat="1" applyFont="1" applyFill="1" applyBorder="1" applyAlignment="1">
      <alignment horizontal="center" vertical="center"/>
    </xf>
    <xf numFmtId="169" fontId="0" fillId="0" borderId="0" xfId="0" applyNumberFormat="1"/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164" fontId="8" fillId="16" borderId="12" xfId="0" applyNumberFormat="1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165" fontId="8" fillId="9" borderId="10" xfId="0" applyNumberFormat="1" applyFont="1" applyFill="1" applyBorder="1" applyAlignment="1">
      <alignment horizontal="center" vertical="center"/>
    </xf>
    <xf numFmtId="0" fontId="8" fillId="28" borderId="7" xfId="0" applyFont="1" applyFill="1" applyBorder="1" applyAlignment="1">
      <alignment horizontal="center" vertical="center"/>
    </xf>
    <xf numFmtId="165" fontId="8" fillId="28" borderId="12" xfId="0" applyNumberFormat="1" applyFont="1" applyFill="1" applyBorder="1" applyAlignment="1">
      <alignment horizontal="center" vertical="center"/>
    </xf>
    <xf numFmtId="0" fontId="8" fillId="29" borderId="8" xfId="0" applyFont="1" applyFill="1" applyBorder="1" applyAlignment="1">
      <alignment horizontal="center" vertical="center"/>
    </xf>
    <xf numFmtId="10" fontId="8" fillId="29" borderId="13" xfId="1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5" fontId="6" fillId="5" borderId="19" xfId="0" applyNumberFormat="1" applyFont="1" applyFill="1" applyBorder="1" applyAlignment="1">
      <alignment horizontal="center"/>
    </xf>
    <xf numFmtId="10" fontId="6" fillId="7" borderId="1" xfId="1" applyNumberFormat="1" applyFont="1" applyFill="1" applyBorder="1" applyAlignment="1">
      <alignment horizontal="center" vertical="center"/>
    </xf>
    <xf numFmtId="0" fontId="29" fillId="23" borderId="18" xfId="0" applyFont="1" applyFill="1" applyBorder="1"/>
    <xf numFmtId="164" fontId="3" fillId="23" borderId="23" xfId="0" applyNumberFormat="1" applyFont="1" applyFill="1" applyBorder="1" applyAlignment="1">
      <alignment horizontal="center"/>
    </xf>
    <xf numFmtId="0" fontId="3" fillId="23" borderId="23" xfId="0" applyFont="1" applyFill="1" applyBorder="1" applyAlignment="1">
      <alignment horizontal="center"/>
    </xf>
    <xf numFmtId="169" fontId="4" fillId="23" borderId="23" xfId="3" applyNumberFormat="1" applyFont="1" applyFill="1" applyBorder="1" applyAlignment="1">
      <alignment horizontal="right"/>
    </xf>
    <xf numFmtId="165" fontId="30" fillId="23" borderId="23" xfId="0" applyNumberFormat="1" applyFont="1" applyFill="1" applyBorder="1" applyAlignment="1">
      <alignment horizontal="right" vertical="center"/>
    </xf>
    <xf numFmtId="10" fontId="3" fillId="23" borderId="21" xfId="1" applyNumberFormat="1" applyFont="1" applyFill="1" applyBorder="1"/>
    <xf numFmtId="0" fontId="6" fillId="16" borderId="2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57" fillId="3" borderId="15" xfId="0" applyFont="1" applyFill="1" applyBorder="1" applyAlignment="1">
      <alignment horizontal="center" vertical="center"/>
    </xf>
    <xf numFmtId="0" fontId="57" fillId="3" borderId="16" xfId="0" applyFont="1" applyFill="1" applyBorder="1" applyAlignment="1">
      <alignment horizontal="center" vertical="center"/>
    </xf>
    <xf numFmtId="0" fontId="57" fillId="3" borderId="20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left"/>
    </xf>
    <xf numFmtId="164" fontId="6" fillId="3" borderId="58" xfId="0" applyNumberFormat="1" applyFont="1" applyFill="1" applyBorder="1" applyAlignment="1">
      <alignment horizontal="center"/>
    </xf>
    <xf numFmtId="165" fontId="6" fillId="0" borderId="58" xfId="2" applyNumberFormat="1" applyFont="1" applyBorder="1"/>
    <xf numFmtId="165" fontId="6" fillId="13" borderId="8" xfId="0" applyNumberFormat="1" applyFont="1" applyFill="1" applyBorder="1" applyAlignment="1">
      <alignment horizontal="center" vertical="center"/>
    </xf>
    <xf numFmtId="10" fontId="6" fillId="7" borderId="11" xfId="1" applyNumberFormat="1" applyFont="1" applyFill="1" applyBorder="1" applyAlignment="1">
      <alignment horizontal="center"/>
    </xf>
    <xf numFmtId="10" fontId="6" fillId="4" borderId="11" xfId="1" applyNumberFormat="1" applyFont="1" applyFill="1" applyBorder="1" applyAlignment="1">
      <alignment horizontal="center"/>
    </xf>
    <xf numFmtId="10" fontId="6" fillId="5" borderId="11" xfId="1" applyNumberFormat="1" applyFont="1" applyFill="1" applyBorder="1" applyAlignment="1">
      <alignment horizontal="center"/>
    </xf>
    <xf numFmtId="10" fontId="6" fillId="2" borderId="11" xfId="1" applyNumberFormat="1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/>
    </xf>
    <xf numFmtId="164" fontId="6" fillId="13" borderId="12" xfId="0" applyNumberFormat="1" applyFont="1" applyFill="1" applyBorder="1" applyAlignment="1">
      <alignment horizontal="center" vertical="center"/>
    </xf>
    <xf numFmtId="164" fontId="6" fillId="13" borderId="12" xfId="0" applyNumberFormat="1" applyFont="1" applyFill="1" applyBorder="1" applyAlignment="1">
      <alignment horizontal="center"/>
    </xf>
    <xf numFmtId="165" fontId="6" fillId="13" borderId="12" xfId="0" applyNumberFormat="1" applyFont="1" applyFill="1" applyBorder="1" applyAlignment="1">
      <alignment horizontal="center" vertical="center"/>
    </xf>
    <xf numFmtId="165" fontId="6" fillId="13" borderId="12" xfId="0" applyNumberFormat="1" applyFont="1" applyFill="1" applyBorder="1" applyAlignment="1">
      <alignment horizontal="right"/>
    </xf>
    <xf numFmtId="10" fontId="37" fillId="13" borderId="12" xfId="1" applyNumberFormat="1" applyFont="1" applyFill="1" applyBorder="1" applyAlignment="1">
      <alignment horizontal="center" vertical="center"/>
    </xf>
    <xf numFmtId="169" fontId="37" fillId="13" borderId="12" xfId="1" applyNumberFormat="1" applyFont="1" applyFill="1" applyBorder="1" applyAlignment="1">
      <alignment horizontal="center" vertical="center"/>
    </xf>
    <xf numFmtId="10" fontId="6" fillId="13" borderId="13" xfId="1" applyNumberFormat="1" applyFont="1" applyFill="1" applyBorder="1" applyAlignment="1">
      <alignment horizontal="center"/>
    </xf>
    <xf numFmtId="0" fontId="6" fillId="13" borderId="24" xfId="0" applyFont="1" applyFill="1" applyBorder="1" applyAlignment="1">
      <alignment horizontal="center"/>
    </xf>
    <xf numFmtId="166" fontId="39" fillId="3" borderId="3" xfId="3" applyNumberFormat="1" applyFont="1" applyFill="1" applyBorder="1" applyAlignment="1">
      <alignment horizontal="right"/>
    </xf>
    <xf numFmtId="166" fontId="39" fillId="3" borderId="3" xfId="3" applyNumberFormat="1" applyFont="1" applyFill="1" applyBorder="1" applyAlignment="1">
      <alignment vertical="center"/>
    </xf>
    <xf numFmtId="0" fontId="6" fillId="13" borderId="35" xfId="0" applyFont="1" applyFill="1" applyBorder="1" applyAlignment="1">
      <alignment horizontal="center"/>
    </xf>
    <xf numFmtId="0" fontId="6" fillId="16" borderId="59" xfId="0" applyFont="1" applyFill="1" applyBorder="1" applyAlignment="1">
      <alignment horizontal="center"/>
    </xf>
    <xf numFmtId="165" fontId="6" fillId="7" borderId="3" xfId="0" applyNumberFormat="1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right" vertical="center"/>
    </xf>
    <xf numFmtId="165" fontId="6" fillId="5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165" fontId="6" fillId="16" borderId="35" xfId="0" applyNumberFormat="1" applyFont="1" applyFill="1" applyBorder="1" applyAlignment="1">
      <alignment vertical="center"/>
    </xf>
    <xf numFmtId="169" fontId="6" fillId="7" borderId="9" xfId="3" applyNumberFormat="1" applyFont="1" applyFill="1" applyBorder="1" applyAlignment="1">
      <alignment horizontal="right"/>
    </xf>
    <xf numFmtId="169" fontId="6" fillId="4" borderId="9" xfId="3" applyNumberFormat="1" applyFont="1" applyFill="1" applyBorder="1" applyAlignment="1">
      <alignment horizontal="right"/>
    </xf>
    <xf numFmtId="169" fontId="6" fillId="5" borderId="9" xfId="3" applyNumberFormat="1" applyFont="1" applyFill="1" applyBorder="1" applyAlignment="1">
      <alignment horizontal="right"/>
    </xf>
    <xf numFmtId="169" fontId="6" fillId="2" borderId="9" xfId="3" applyNumberFormat="1" applyFont="1" applyFill="1" applyBorder="1" applyAlignment="1">
      <alignment horizontal="right"/>
    </xf>
    <xf numFmtId="169" fontId="7" fillId="13" borderId="10" xfId="3" applyNumberFormat="1" applyFont="1" applyFill="1" applyBorder="1" applyAlignment="1">
      <alignment horizontal="center" vertical="center"/>
    </xf>
    <xf numFmtId="169" fontId="6" fillId="3" borderId="60" xfId="3" applyNumberFormat="1" applyFont="1" applyFill="1" applyBorder="1" applyAlignment="1">
      <alignment horizontal="right"/>
    </xf>
    <xf numFmtId="0" fontId="6" fillId="0" borderId="27" xfId="0" applyFont="1" applyBorder="1"/>
    <xf numFmtId="0" fontId="6" fillId="16" borderId="6" xfId="0" applyFont="1" applyFill="1" applyBorder="1" applyAlignment="1">
      <alignment horizontal="center"/>
    </xf>
    <xf numFmtId="165" fontId="6" fillId="7" borderId="9" xfId="0" applyNumberFormat="1" applyFont="1" applyFill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64" fontId="6" fillId="5" borderId="9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5" fontId="6" fillId="16" borderId="10" xfId="0" applyNumberFormat="1" applyFont="1" applyFill="1" applyBorder="1" applyAlignment="1">
      <alignment horizontal="center" vertical="center"/>
    </xf>
    <xf numFmtId="0" fontId="6" fillId="0" borderId="61" xfId="0" applyFont="1" applyBorder="1"/>
    <xf numFmtId="0" fontId="6" fillId="0" borderId="62" xfId="0" applyFont="1" applyBorder="1"/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164" fontId="40" fillId="23" borderId="35" xfId="0" applyNumberFormat="1" applyFont="1" applyFill="1" applyBorder="1" applyAlignment="1">
      <alignment horizontal="center" vertical="center"/>
    </xf>
    <xf numFmtId="164" fontId="40" fillId="23" borderId="41" xfId="0" applyNumberFormat="1" applyFont="1" applyFill="1" applyBorder="1" applyAlignment="1">
      <alignment horizontal="center" vertical="center"/>
    </xf>
    <xf numFmtId="0" fontId="49" fillId="7" borderId="19" xfId="0" applyFont="1" applyFill="1" applyBorder="1" applyAlignment="1">
      <alignment horizontal="center" vertical="center"/>
    </xf>
    <xf numFmtId="0" fontId="49" fillId="7" borderId="22" xfId="0" applyFont="1" applyFill="1" applyBorder="1" applyAlignment="1">
      <alignment horizontal="center" vertical="center"/>
    </xf>
    <xf numFmtId="0" fontId="49" fillId="7" borderId="20" xfId="0" applyFont="1" applyFill="1" applyBorder="1" applyAlignment="1">
      <alignment horizontal="center" vertical="center"/>
    </xf>
    <xf numFmtId="9" fontId="48" fillId="10" borderId="15" xfId="1" applyFont="1" applyFill="1" applyBorder="1" applyAlignment="1">
      <alignment horizontal="center" vertical="center"/>
    </xf>
    <xf numFmtId="9" fontId="48" fillId="10" borderId="16" xfId="1" applyFont="1" applyFill="1" applyBorder="1" applyAlignment="1">
      <alignment horizontal="center" vertical="center"/>
    </xf>
    <xf numFmtId="9" fontId="48" fillId="10" borderId="14" xfId="1" applyFont="1" applyFill="1" applyBorder="1" applyAlignment="1">
      <alignment horizontal="center" vertical="center"/>
    </xf>
    <xf numFmtId="171" fontId="39" fillId="7" borderId="5" xfId="0" applyNumberFormat="1" applyFont="1" applyFill="1" applyBorder="1" applyAlignment="1">
      <alignment horizontal="center" vertical="center"/>
    </xf>
    <xf numFmtId="171" fontId="39" fillId="7" borderId="2" xfId="0" applyNumberFormat="1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0" fontId="8" fillId="13" borderId="31" xfId="0" applyFont="1" applyFill="1" applyBorder="1" applyAlignment="1">
      <alignment horizontal="center" vertical="center"/>
    </xf>
    <xf numFmtId="9" fontId="48" fillId="23" borderId="15" xfId="1" applyFont="1" applyFill="1" applyBorder="1" applyAlignment="1">
      <alignment horizontal="center" vertical="center"/>
    </xf>
    <xf numFmtId="9" fontId="48" fillId="23" borderId="16" xfId="1" applyFont="1" applyFill="1" applyBorder="1" applyAlignment="1">
      <alignment horizontal="center" vertical="center"/>
    </xf>
    <xf numFmtId="9" fontId="48" fillId="23" borderId="14" xfId="1" applyFont="1" applyFill="1" applyBorder="1" applyAlignment="1">
      <alignment horizontal="center" vertical="center"/>
    </xf>
    <xf numFmtId="164" fontId="47" fillId="23" borderId="35" xfId="0" applyNumberFormat="1" applyFont="1" applyFill="1" applyBorder="1" applyAlignment="1">
      <alignment horizontal="center" vertical="center"/>
    </xf>
    <xf numFmtId="164" fontId="47" fillId="23" borderId="41" xfId="0" applyNumberFormat="1" applyFont="1" applyFill="1" applyBorder="1" applyAlignment="1">
      <alignment horizontal="center" vertical="center"/>
    </xf>
    <xf numFmtId="164" fontId="40" fillId="23" borderId="54" xfId="0" applyNumberFormat="1" applyFont="1" applyFill="1" applyBorder="1" applyAlignment="1">
      <alignment horizontal="center" vertical="center"/>
    </xf>
    <xf numFmtId="9" fontId="48" fillId="9" borderId="19" xfId="1" applyFont="1" applyFill="1" applyBorder="1" applyAlignment="1">
      <alignment horizontal="center" vertical="center"/>
    </xf>
    <xf numFmtId="9" fontId="48" fillId="9" borderId="22" xfId="1" applyFont="1" applyFill="1" applyBorder="1" applyAlignment="1">
      <alignment horizontal="center" vertical="center"/>
    </xf>
    <xf numFmtId="9" fontId="48" fillId="9" borderId="20" xfId="1" applyFont="1" applyFill="1" applyBorder="1" applyAlignment="1">
      <alignment horizontal="center" vertical="center"/>
    </xf>
    <xf numFmtId="0" fontId="60" fillId="11" borderId="19" xfId="0" applyFont="1" applyFill="1" applyBorder="1" applyAlignment="1">
      <alignment horizontal="center" vertical="center"/>
    </xf>
    <xf numFmtId="0" fontId="60" fillId="11" borderId="22" xfId="0" applyFont="1" applyFill="1" applyBorder="1" applyAlignment="1">
      <alignment horizontal="center" vertical="center"/>
    </xf>
    <xf numFmtId="0" fontId="60" fillId="11" borderId="20" xfId="0" applyFont="1" applyFill="1" applyBorder="1" applyAlignment="1">
      <alignment horizontal="center" vertical="center"/>
    </xf>
    <xf numFmtId="164" fontId="40" fillId="9" borderId="1" xfId="0" applyNumberFormat="1" applyFont="1" applyFill="1" applyBorder="1" applyAlignment="1">
      <alignment horizontal="center" vertical="center"/>
    </xf>
    <xf numFmtId="9" fontId="48" fillId="9" borderId="15" xfId="1" applyFont="1" applyFill="1" applyBorder="1" applyAlignment="1">
      <alignment horizontal="center" vertical="center"/>
    </xf>
    <xf numFmtId="9" fontId="48" fillId="9" borderId="16" xfId="1" applyFont="1" applyFill="1" applyBorder="1" applyAlignment="1">
      <alignment horizontal="center" vertical="center"/>
    </xf>
    <xf numFmtId="9" fontId="48" fillId="9" borderId="14" xfId="1" applyFont="1" applyFill="1" applyBorder="1" applyAlignment="1">
      <alignment horizontal="center" vertical="center"/>
    </xf>
    <xf numFmtId="164" fontId="47" fillId="9" borderId="12" xfId="0" applyNumberFormat="1" applyFont="1" applyFill="1" applyBorder="1" applyAlignment="1">
      <alignment horizontal="center" vertical="center"/>
    </xf>
    <xf numFmtId="164" fontId="40" fillId="9" borderId="12" xfId="0" applyNumberFormat="1" applyFont="1" applyFill="1" applyBorder="1" applyAlignment="1">
      <alignment horizontal="center" vertical="center"/>
    </xf>
    <xf numFmtId="0" fontId="59" fillId="2" borderId="19" xfId="0" applyFont="1" applyFill="1" applyBorder="1" applyAlignment="1">
      <alignment horizontal="center" vertical="center"/>
    </xf>
    <xf numFmtId="0" fontId="59" fillId="2" borderId="22" xfId="0" applyFont="1" applyFill="1" applyBorder="1" applyAlignment="1">
      <alignment horizontal="center" vertical="center"/>
    </xf>
    <xf numFmtId="0" fontId="59" fillId="2" borderId="20" xfId="0" applyFont="1" applyFill="1" applyBorder="1" applyAlignment="1">
      <alignment horizontal="center" vertical="center"/>
    </xf>
    <xf numFmtId="171" fontId="40" fillId="7" borderId="5" xfId="0" applyNumberFormat="1" applyFont="1" applyFill="1" applyBorder="1" applyAlignment="1">
      <alignment horizontal="center" vertical="center"/>
    </xf>
    <xf numFmtId="171" fontId="40" fillId="7" borderId="2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47" fillId="23" borderId="12" xfId="0" applyNumberFormat="1" applyFont="1" applyFill="1" applyBorder="1" applyAlignment="1">
      <alignment horizontal="center" vertical="center"/>
    </xf>
    <xf numFmtId="164" fontId="40" fillId="23" borderId="12" xfId="0" applyNumberFormat="1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11" fillId="7" borderId="15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165" fontId="12" fillId="3" borderId="19" xfId="0" applyNumberFormat="1" applyFont="1" applyFill="1" applyBorder="1" applyAlignment="1">
      <alignment horizontal="center" vertical="center"/>
    </xf>
    <xf numFmtId="165" fontId="12" fillId="3" borderId="20" xfId="0" applyNumberFormat="1" applyFont="1" applyFill="1" applyBorder="1" applyAlignment="1">
      <alignment horizontal="center" vertical="center"/>
    </xf>
    <xf numFmtId="165" fontId="12" fillId="3" borderId="18" xfId="0" applyNumberFormat="1" applyFont="1" applyFill="1" applyBorder="1" applyAlignment="1">
      <alignment horizontal="center" vertical="center"/>
    </xf>
    <xf numFmtId="165" fontId="12" fillId="3" borderId="21" xfId="0" applyNumberFormat="1" applyFont="1" applyFill="1" applyBorder="1" applyAlignment="1">
      <alignment horizontal="center" vertical="center"/>
    </xf>
    <xf numFmtId="165" fontId="7" fillId="12" borderId="6" xfId="0" applyNumberFormat="1" applyFont="1" applyFill="1" applyBorder="1" applyAlignment="1">
      <alignment horizontal="center" vertical="center"/>
    </xf>
    <xf numFmtId="165" fontId="7" fillId="12" borderId="7" xfId="0" applyNumberFormat="1" applyFont="1" applyFill="1" applyBorder="1" applyAlignment="1">
      <alignment horizontal="center" vertical="center"/>
    </xf>
    <xf numFmtId="165" fontId="7" fillId="12" borderId="8" xfId="0" applyNumberFormat="1" applyFont="1" applyFill="1" applyBorder="1" applyAlignment="1">
      <alignment horizontal="center" vertical="center"/>
    </xf>
    <xf numFmtId="165" fontId="7" fillId="12" borderId="9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Border="1" applyAlignment="1">
      <alignment horizontal="center" vertical="center"/>
    </xf>
    <xf numFmtId="165" fontId="7" fillId="12" borderId="11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5" fontId="6" fillId="4" borderId="19" xfId="0" applyNumberFormat="1" applyFont="1" applyFill="1" applyBorder="1" applyAlignment="1">
      <alignment horizontal="center" vertical="center"/>
    </xf>
    <xf numFmtId="165" fontId="6" fillId="4" borderId="20" xfId="0" applyNumberFormat="1" applyFont="1" applyFill="1" applyBorder="1" applyAlignment="1">
      <alignment horizontal="center" vertical="center"/>
    </xf>
    <xf numFmtId="165" fontId="6" fillId="4" borderId="18" xfId="0" applyNumberFormat="1" applyFont="1" applyFill="1" applyBorder="1" applyAlignment="1">
      <alignment horizontal="center" vertical="center"/>
    </xf>
    <xf numFmtId="165" fontId="6" fillId="4" borderId="21" xfId="0" applyNumberFormat="1" applyFont="1" applyFill="1" applyBorder="1" applyAlignment="1">
      <alignment horizontal="center" vertical="center"/>
    </xf>
    <xf numFmtId="0" fontId="61" fillId="7" borderId="19" xfId="0" applyFont="1" applyFill="1" applyBorder="1" applyAlignment="1">
      <alignment horizontal="center"/>
    </xf>
    <xf numFmtId="0" fontId="61" fillId="7" borderId="22" xfId="0" applyFont="1" applyFill="1" applyBorder="1" applyAlignment="1">
      <alignment horizontal="center"/>
    </xf>
    <xf numFmtId="0" fontId="61" fillId="7" borderId="18" xfId="0" applyFont="1" applyFill="1" applyBorder="1" applyAlignment="1">
      <alignment horizontal="center"/>
    </xf>
    <xf numFmtId="0" fontId="61" fillId="7" borderId="23" xfId="0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28" xfId="0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7" fillId="3" borderId="18" xfId="0" applyNumberFormat="1" applyFont="1" applyFill="1" applyBorder="1" applyAlignment="1">
      <alignment horizontal="center" vertical="center"/>
    </xf>
    <xf numFmtId="165" fontId="7" fillId="3" borderId="2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right"/>
    </xf>
    <xf numFmtId="0" fontId="6" fillId="16" borderId="19" xfId="0" applyFont="1" applyFill="1" applyBorder="1" applyAlignment="1">
      <alignment horizontal="center"/>
    </xf>
    <xf numFmtId="0" fontId="6" fillId="16" borderId="22" xfId="0" applyFont="1" applyFill="1" applyBorder="1" applyAlignment="1">
      <alignment horizontal="center"/>
    </xf>
    <xf numFmtId="165" fontId="6" fillId="5" borderId="19" xfId="0" applyNumberFormat="1" applyFont="1" applyFill="1" applyBorder="1" applyAlignment="1">
      <alignment horizontal="center"/>
    </xf>
    <xf numFmtId="165" fontId="6" fillId="5" borderId="22" xfId="0" applyNumberFormat="1" applyFont="1" applyFill="1" applyBorder="1" applyAlignment="1">
      <alignment horizontal="center"/>
    </xf>
    <xf numFmtId="165" fontId="6" fillId="5" borderId="20" xfId="0" applyNumberFormat="1" applyFont="1" applyFill="1" applyBorder="1" applyAlignment="1">
      <alignment horizontal="center"/>
    </xf>
    <xf numFmtId="165" fontId="7" fillId="10" borderId="22" xfId="1" applyNumberFormat="1" applyFont="1" applyFill="1" applyBorder="1" applyAlignment="1">
      <alignment horizontal="center" vertical="center"/>
    </xf>
    <xf numFmtId="165" fontId="7" fillId="10" borderId="23" xfId="1" applyNumberFormat="1" applyFont="1" applyFill="1" applyBorder="1" applyAlignment="1">
      <alignment horizontal="center" vertical="center"/>
    </xf>
    <xf numFmtId="165" fontId="7" fillId="10" borderId="0" xfId="1" applyNumberFormat="1" applyFont="1" applyFill="1" applyBorder="1" applyAlignment="1">
      <alignment horizontal="center" vertical="center"/>
    </xf>
    <xf numFmtId="0" fontId="58" fillId="7" borderId="19" xfId="0" applyFont="1" applyFill="1" applyBorder="1" applyAlignment="1">
      <alignment horizontal="center" vertical="center"/>
    </xf>
    <xf numFmtId="0" fontId="58" fillId="7" borderId="22" xfId="0" applyFont="1" applyFill="1" applyBorder="1" applyAlignment="1">
      <alignment horizontal="center" vertical="center"/>
    </xf>
    <xf numFmtId="0" fontId="58" fillId="7" borderId="20" xfId="0" applyFont="1" applyFill="1" applyBorder="1" applyAlignment="1">
      <alignment horizontal="center" vertical="center"/>
    </xf>
    <xf numFmtId="0" fontId="57" fillId="13" borderId="15" xfId="0" applyFont="1" applyFill="1" applyBorder="1" applyAlignment="1">
      <alignment horizontal="center" vertical="center"/>
    </xf>
    <xf numFmtId="0" fontId="57" fillId="13" borderId="16" xfId="0" applyFont="1" applyFill="1" applyBorder="1" applyAlignment="1">
      <alignment horizontal="center" vertical="center"/>
    </xf>
    <xf numFmtId="0" fontId="57" fillId="13" borderId="14" xfId="0" applyFont="1" applyFill="1" applyBorder="1" applyAlignment="1">
      <alignment horizontal="center" vertical="center"/>
    </xf>
    <xf numFmtId="0" fontId="56" fillId="16" borderId="18" xfId="0" applyFont="1" applyFill="1" applyBorder="1" applyAlignment="1">
      <alignment horizontal="center" vertical="center"/>
    </xf>
    <xf numFmtId="0" fontId="56" fillId="16" borderId="23" xfId="0" applyFont="1" applyFill="1" applyBorder="1" applyAlignment="1">
      <alignment horizontal="center" vertical="center"/>
    </xf>
    <xf numFmtId="0" fontId="56" fillId="16" borderId="21" xfId="0" applyFont="1" applyFill="1" applyBorder="1" applyAlignment="1">
      <alignment horizontal="center" vertical="center"/>
    </xf>
    <xf numFmtId="165" fontId="6" fillId="7" borderId="5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0" fontId="6" fillId="7" borderId="5" xfId="1" applyNumberFormat="1" applyFont="1" applyFill="1" applyBorder="1" applyAlignment="1">
      <alignment horizontal="center" vertical="center"/>
    </xf>
    <xf numFmtId="10" fontId="6" fillId="7" borderId="2" xfId="1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right"/>
    </xf>
    <xf numFmtId="164" fontId="6" fillId="3" borderId="35" xfId="0" applyNumberFormat="1" applyFont="1" applyFill="1" applyBorder="1" applyAlignment="1">
      <alignment horizontal="right"/>
    </xf>
    <xf numFmtId="164" fontId="6" fillId="3" borderId="41" xfId="0" applyNumberFormat="1" applyFont="1" applyFill="1" applyBorder="1" applyAlignment="1">
      <alignment horizontal="right"/>
    </xf>
    <xf numFmtId="0" fontId="6" fillId="16" borderId="15" xfId="0" applyFont="1" applyFill="1" applyBorder="1" applyAlignment="1">
      <alignment horizontal="center"/>
    </xf>
    <xf numFmtId="0" fontId="6" fillId="16" borderId="16" xfId="0" applyFont="1" applyFill="1" applyBorder="1" applyAlignment="1">
      <alignment horizontal="center"/>
    </xf>
    <xf numFmtId="0" fontId="6" fillId="16" borderId="14" xfId="0" applyFont="1" applyFill="1" applyBorder="1" applyAlignment="1">
      <alignment horizontal="center"/>
    </xf>
    <xf numFmtId="165" fontId="6" fillId="5" borderId="15" xfId="0" applyNumberFormat="1" applyFont="1" applyFill="1" applyBorder="1" applyAlignment="1">
      <alignment horizontal="center"/>
    </xf>
    <xf numFmtId="165" fontId="6" fillId="5" borderId="16" xfId="0" applyNumberFormat="1" applyFont="1" applyFill="1" applyBorder="1" applyAlignment="1">
      <alignment horizontal="center"/>
    </xf>
    <xf numFmtId="165" fontId="6" fillId="5" borderId="14" xfId="0" applyNumberFormat="1" applyFont="1" applyFill="1" applyBorder="1" applyAlignment="1">
      <alignment horizontal="center"/>
    </xf>
    <xf numFmtId="0" fontId="56" fillId="16" borderId="15" xfId="0" applyFont="1" applyFill="1" applyBorder="1" applyAlignment="1">
      <alignment horizontal="center"/>
    </xf>
    <xf numFmtId="0" fontId="56" fillId="16" borderId="16" xfId="0" applyFont="1" applyFill="1" applyBorder="1" applyAlignment="1">
      <alignment horizontal="center"/>
    </xf>
    <xf numFmtId="0" fontId="56" fillId="16" borderId="14" xfId="0" applyFont="1" applyFill="1" applyBorder="1" applyAlignment="1">
      <alignment horizontal="center"/>
    </xf>
    <xf numFmtId="0" fontId="6" fillId="16" borderId="15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/>
    </xf>
    <xf numFmtId="0" fontId="37" fillId="3" borderId="17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center" vertical="center"/>
    </xf>
    <xf numFmtId="0" fontId="37" fillId="3" borderId="18" xfId="0" applyFont="1" applyFill="1" applyBorder="1" applyAlignment="1">
      <alignment horizontal="center" vertical="center"/>
    </xf>
    <xf numFmtId="0" fontId="37" fillId="3" borderId="23" xfId="0" applyFont="1" applyFill="1" applyBorder="1" applyAlignment="1">
      <alignment horizontal="center" vertical="center"/>
    </xf>
    <xf numFmtId="0" fontId="56" fillId="16" borderId="15" xfId="0" applyFont="1" applyFill="1" applyBorder="1" applyAlignment="1">
      <alignment horizontal="center" vertical="center"/>
    </xf>
    <xf numFmtId="0" fontId="56" fillId="16" borderId="16" xfId="0" applyFont="1" applyFill="1" applyBorder="1" applyAlignment="1">
      <alignment horizontal="center" vertical="center"/>
    </xf>
    <xf numFmtId="0" fontId="56" fillId="16" borderId="14" xfId="0" applyFont="1" applyFill="1" applyBorder="1" applyAlignment="1">
      <alignment horizontal="center" vertical="center"/>
    </xf>
    <xf numFmtId="164" fontId="6" fillId="3" borderId="58" xfId="0" applyNumberFormat="1" applyFont="1" applyFill="1" applyBorder="1" applyAlignment="1">
      <alignment horizontal="right"/>
    </xf>
    <xf numFmtId="165" fontId="7" fillId="10" borderId="44" xfId="1" applyNumberFormat="1" applyFont="1" applyFill="1" applyBorder="1" applyAlignment="1">
      <alignment horizontal="center" vertical="center"/>
    </xf>
    <xf numFmtId="165" fontId="7" fillId="10" borderId="55" xfId="1" applyNumberFormat="1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9" fillId="3" borderId="8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8" borderId="7" xfId="0" applyFont="1" applyFill="1" applyBorder="1" applyAlignment="1">
      <alignment horizontal="center" vertical="center"/>
    </xf>
    <xf numFmtId="0" fontId="19" fillId="18" borderId="8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22" fillId="2" borderId="20" xfId="0" applyFont="1" applyFill="1" applyBorder="1" applyAlignment="1">
      <alignment horizontal="center"/>
    </xf>
    <xf numFmtId="0" fontId="17" fillId="14" borderId="19" xfId="0" applyFont="1" applyFill="1" applyBorder="1" applyAlignment="1">
      <alignment horizontal="center"/>
    </xf>
    <xf numFmtId="0" fontId="17" fillId="14" borderId="22" xfId="0" applyFont="1" applyFill="1" applyBorder="1" applyAlignment="1">
      <alignment horizontal="center"/>
    </xf>
    <xf numFmtId="0" fontId="17" fillId="14" borderId="20" xfId="0" applyFont="1" applyFill="1" applyBorder="1" applyAlignment="1">
      <alignment horizontal="center"/>
    </xf>
    <xf numFmtId="0" fontId="33" fillId="18" borderId="19" xfId="0" applyFont="1" applyFill="1" applyBorder="1" applyAlignment="1">
      <alignment horizontal="center"/>
    </xf>
    <xf numFmtId="0" fontId="33" fillId="18" borderId="22" xfId="0" applyFont="1" applyFill="1" applyBorder="1" applyAlignment="1">
      <alignment horizontal="center"/>
    </xf>
    <xf numFmtId="0" fontId="33" fillId="18" borderId="20" xfId="0" applyFont="1" applyFill="1" applyBorder="1" applyAlignment="1">
      <alignment horizontal="center"/>
    </xf>
    <xf numFmtId="0" fontId="10" fillId="15" borderId="15" xfId="0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6" fillId="2" borderId="46" xfId="0" applyFont="1" applyFill="1" applyBorder="1" applyAlignment="1">
      <alignment horizontal="center" vertical="center"/>
    </xf>
    <xf numFmtId="0" fontId="66" fillId="2" borderId="34" xfId="0" applyFont="1" applyFill="1" applyBorder="1" applyAlignment="1">
      <alignment horizontal="center" vertical="center"/>
    </xf>
    <xf numFmtId="0" fontId="66" fillId="2" borderId="47" xfId="0" applyFont="1" applyFill="1" applyBorder="1" applyAlignment="1">
      <alignment horizontal="center" vertical="center"/>
    </xf>
    <xf numFmtId="0" fontId="58" fillId="25" borderId="19" xfId="0" applyFont="1" applyFill="1" applyBorder="1" applyAlignment="1">
      <alignment horizontal="center" vertical="center"/>
    </xf>
    <xf numFmtId="0" fontId="58" fillId="25" borderId="22" xfId="0" applyFont="1" applyFill="1" applyBorder="1" applyAlignment="1">
      <alignment horizontal="center" vertical="center"/>
    </xf>
    <xf numFmtId="0" fontId="58" fillId="25" borderId="20" xfId="0" applyFont="1" applyFill="1" applyBorder="1" applyAlignment="1">
      <alignment horizontal="center" vertical="center"/>
    </xf>
    <xf numFmtId="165" fontId="6" fillId="10" borderId="44" xfId="1" applyNumberFormat="1" applyFont="1" applyFill="1" applyBorder="1" applyAlignment="1">
      <alignment horizontal="center" vertical="center"/>
    </xf>
    <xf numFmtId="165" fontId="6" fillId="10" borderId="55" xfId="1" applyNumberFormat="1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165" fontId="6" fillId="20" borderId="15" xfId="0" applyNumberFormat="1" applyFont="1" applyFill="1" applyBorder="1" applyAlignment="1">
      <alignment horizontal="center"/>
    </xf>
    <xf numFmtId="165" fontId="6" fillId="20" borderId="16" xfId="0" applyNumberFormat="1" applyFont="1" applyFill="1" applyBorder="1" applyAlignment="1">
      <alignment horizontal="center"/>
    </xf>
    <xf numFmtId="165" fontId="6" fillId="20" borderId="14" xfId="0" applyNumberFormat="1" applyFont="1" applyFill="1" applyBorder="1" applyAlignment="1">
      <alignment horizontal="center"/>
    </xf>
    <xf numFmtId="10" fontId="6" fillId="7" borderId="1" xfId="1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67" fillId="4" borderId="15" xfId="0" applyFont="1" applyFill="1" applyBorder="1" applyAlignment="1">
      <alignment horizontal="center" vertical="center"/>
    </xf>
    <xf numFmtId="0" fontId="67" fillId="4" borderId="16" xfId="0" applyFont="1" applyFill="1" applyBorder="1" applyAlignment="1">
      <alignment horizontal="center" vertical="center"/>
    </xf>
    <xf numFmtId="0" fontId="67" fillId="4" borderId="14" xfId="0" applyFont="1" applyFill="1" applyBorder="1" applyAlignment="1">
      <alignment horizontal="center" vertical="center"/>
    </xf>
    <xf numFmtId="0" fontId="56" fillId="0" borderId="44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9" fillId="0" borderId="45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1" builtinId="5"/>
    <cellStyle name="Vírgula" xfId="3" builtinId="3"/>
  </cellStyles>
  <dxfs count="24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FF00"/>
      <color rgb="FFFB0517"/>
      <color rgb="FFFF5050"/>
      <color rgb="FFF65A40"/>
      <color rgb="FFFFFFFF"/>
      <color rgb="FFFFFF99"/>
      <color rgb="FF00FF99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17725442690705E-2"/>
          <c:y val="4.8583350158153307E-2"/>
          <c:w val="0.79661749297148132"/>
          <c:h val="1"/>
        </c:manualLayout>
      </c:layout>
      <c:doughnutChart>
        <c:varyColors val="1"/>
        <c:ser>
          <c:idx val="0"/>
          <c:order val="0"/>
          <c:tx>
            <c:strRef>
              <c:f>'Mes, 07.'!$G$1041</c:f>
              <c:strCache>
                <c:ptCount val="1"/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DEA-451A-8A38-E05FF4397B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5DEA-451A-8A38-E05FF4397B60}"/>
              </c:ext>
            </c:extLst>
          </c:dPt>
          <c:cat>
            <c:numRef>
              <c:f>'Mes, 07.'!$F$1042:$F$1043</c:f>
              <c:numCache>
                <c:formatCode>General</c:formatCode>
                <c:ptCount val="2"/>
              </c:numCache>
            </c:numRef>
          </c:cat>
          <c:val>
            <c:numRef>
              <c:f>'Mes, 07.'!$G$1042:$G$1043</c:f>
              <c:numCache>
                <c:formatCode>0.00%</c:formatCode>
                <c:ptCount val="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EA-451A-8A38-E05FF439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50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9829003410502"/>
          <c:y val="0.12620638455827765"/>
          <c:w val="0.87730497011226893"/>
          <c:h val="0.70601979318286778"/>
        </c:manualLayout>
      </c:layout>
      <c:barChart>
        <c:barDir val="col"/>
        <c:grouping val="clustered"/>
        <c:varyColors val="0"/>
        <c:ser>
          <c:idx val="0"/>
          <c:order val="0"/>
          <c:tx>
            <c:v>VENDAS</c:v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5050"/>
              </a:solidFill>
              <a:ln>
                <a:solidFill>
                  <a:srgbClr val="0070C0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997D-4E6B-9C34-12961CF61560}"/>
              </c:ext>
            </c:extLst>
          </c:dPt>
          <c:cat>
            <c:strRef>
              <c:f>'Mes, 07.'!$D$1014:$J$1014</c:f>
              <c:strCache>
                <c:ptCount val="7"/>
                <c:pt idx="0">
                  <c:v>Leandro</c:v>
                </c:pt>
                <c:pt idx="1">
                  <c:v>Paulo</c:v>
                </c:pt>
                <c:pt idx="2">
                  <c:v>Cauana</c:v>
                </c:pt>
                <c:pt idx="3">
                  <c:v>Mery</c:v>
                </c:pt>
                <c:pt idx="4">
                  <c:v>Sinho</c:v>
                </c:pt>
                <c:pt idx="5">
                  <c:v>Nayla</c:v>
                </c:pt>
                <c:pt idx="6">
                  <c:v>Felip</c:v>
                </c:pt>
              </c:strCache>
            </c:strRef>
          </c:cat>
          <c:val>
            <c:numRef>
              <c:f>'Mes, 07.'!$D$1019:$J$1019</c:f>
              <c:numCache>
                <c:formatCode>"R$"\ #,##0.00;[Red]"R$"\ #,##0.00</c:formatCode>
                <c:ptCount val="7"/>
                <c:pt idx="0">
                  <c:v>21016.71</c:v>
                </c:pt>
                <c:pt idx="1">
                  <c:v>71371.31</c:v>
                </c:pt>
                <c:pt idx="2">
                  <c:v>36177.120000000003</c:v>
                </c:pt>
                <c:pt idx="3">
                  <c:v>32411.640000000003</c:v>
                </c:pt>
                <c:pt idx="4">
                  <c:v>14708.24</c:v>
                </c:pt>
                <c:pt idx="5">
                  <c:v>24538.02</c:v>
                </c:pt>
                <c:pt idx="6">
                  <c:v>71682.176999999996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7D-4E6B-9C34-12961CF6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438544"/>
        <c:axId val="290148808"/>
      </c:barChart>
      <c:lineChart>
        <c:grouping val="stacked"/>
        <c:varyColors val="0"/>
        <c:ser>
          <c:idx val="1"/>
          <c:order val="1"/>
          <c:tx>
            <c:v>METAS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65A4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'Mes, 07.'!$D$1014:$J$1014</c:f>
              <c:strCache>
                <c:ptCount val="7"/>
                <c:pt idx="0">
                  <c:v>Leandro</c:v>
                </c:pt>
                <c:pt idx="1">
                  <c:v>Paulo</c:v>
                </c:pt>
                <c:pt idx="2">
                  <c:v>Cauana</c:v>
                </c:pt>
                <c:pt idx="3">
                  <c:v>Mery</c:v>
                </c:pt>
                <c:pt idx="4">
                  <c:v>Sinho</c:v>
                </c:pt>
                <c:pt idx="5">
                  <c:v>Nayla</c:v>
                </c:pt>
                <c:pt idx="6">
                  <c:v>Felip</c:v>
                </c:pt>
              </c:strCache>
            </c:strRef>
          </c:cat>
          <c:val>
            <c:numRef>
              <c:f>'Mes, 07.'!$D$1023:$J$1023</c:f>
              <c:numCache>
                <c:formatCode>"R$"\ #,##0.00</c:formatCode>
                <c:ptCount val="7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97D-4E6B-9C34-12961CF61560}"/>
            </c:ext>
          </c:extLst>
        </c:ser>
        <c:ser>
          <c:idx val="2"/>
          <c:order val="2"/>
          <c:tx>
            <c:v>TABELA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97D-4E6B-9C34-12961CF6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438544"/>
        <c:axId val="290148808"/>
      </c:lineChart>
      <c:catAx>
        <c:axId val="3474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small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90148808"/>
        <c:crosses val="autoZero"/>
        <c:auto val="1"/>
        <c:lblAlgn val="ctr"/>
        <c:lblOffset val="100"/>
        <c:noMultiLvlLbl val="0"/>
      </c:catAx>
      <c:valAx>
        <c:axId val="290148808"/>
        <c:scaling>
          <c:orientation val="minMax"/>
        </c:scaling>
        <c:delete val="0"/>
        <c:axPos val="l"/>
        <c:numFmt formatCode="&quot;R$&quot;\ #,##0.00;[Red]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47438544"/>
        <c:crosses val="autoZero"/>
        <c:crossBetween val="between"/>
      </c:valAx>
      <c:spPr>
        <a:solidFill>
          <a:schemeClr val="bg2"/>
        </a:solidFill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cap="all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354424</xdr:colOff>
      <xdr:row>9</xdr:row>
      <xdr:rowOff>22479</xdr:rowOff>
    </xdr:from>
    <xdr:ext cx="3053794" cy="1586203"/>
    <xdr:pic>
      <xdr:nvPicPr>
        <xdr:cNvPr id="2" name="Imagem 1">
          <a:extLst>
            <a:ext uri="{FF2B5EF4-FFF2-40B4-BE49-F238E27FC236}">
              <a16:creationId xmlns:a16="http://schemas.microsoft.com/office/drawing/2014/main" xmlns="" id="{EFC1BC92-20AF-4A95-9101-7A08C4D4B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2392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40</xdr:row>
      <xdr:rowOff>22479</xdr:rowOff>
    </xdr:from>
    <xdr:ext cx="3053794" cy="1586203"/>
    <xdr:pic>
      <xdr:nvPicPr>
        <xdr:cNvPr id="4" name="Imagem 3">
          <a:extLst>
            <a:ext uri="{FF2B5EF4-FFF2-40B4-BE49-F238E27FC236}">
              <a16:creationId xmlns:a16="http://schemas.microsoft.com/office/drawing/2014/main" xmlns="" id="{97102E5B-44E1-4D2A-BFFB-707615857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3569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71</xdr:row>
      <xdr:rowOff>22479</xdr:rowOff>
    </xdr:from>
    <xdr:ext cx="3053794" cy="1586203"/>
    <xdr:pic>
      <xdr:nvPicPr>
        <xdr:cNvPr id="5" name="Imagem 4">
          <a:extLst>
            <a:ext uri="{FF2B5EF4-FFF2-40B4-BE49-F238E27FC236}">
              <a16:creationId xmlns:a16="http://schemas.microsoft.com/office/drawing/2014/main" xmlns="" id="{0BD117B9-E0D4-44D6-97E2-AA4683D10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2496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102</xdr:row>
      <xdr:rowOff>22479</xdr:rowOff>
    </xdr:from>
    <xdr:ext cx="3053794" cy="1586203"/>
    <xdr:pic>
      <xdr:nvPicPr>
        <xdr:cNvPr id="6" name="Imagem 5">
          <a:extLst>
            <a:ext uri="{FF2B5EF4-FFF2-40B4-BE49-F238E27FC236}">
              <a16:creationId xmlns:a16="http://schemas.microsoft.com/office/drawing/2014/main" xmlns="" id="{9866018B-C1EC-4651-B33D-6B087B32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6142243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133</xdr:row>
      <xdr:rowOff>22479</xdr:rowOff>
    </xdr:from>
    <xdr:ext cx="3053794" cy="1586203"/>
    <xdr:pic>
      <xdr:nvPicPr>
        <xdr:cNvPr id="7" name="Imagem 6">
          <a:extLst>
            <a:ext uri="{FF2B5EF4-FFF2-40B4-BE49-F238E27FC236}">
              <a16:creationId xmlns:a16="http://schemas.microsoft.com/office/drawing/2014/main" xmlns="" id="{AC46FF1B-3135-488A-9B88-A7CE0BA6C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30348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164</xdr:row>
      <xdr:rowOff>22479</xdr:rowOff>
    </xdr:from>
    <xdr:ext cx="3053794" cy="1586203"/>
    <xdr:pic>
      <xdr:nvPicPr>
        <xdr:cNvPr id="8" name="Imagem 7">
          <a:extLst>
            <a:ext uri="{FF2B5EF4-FFF2-40B4-BE49-F238E27FC236}">
              <a16:creationId xmlns:a16="http://schemas.microsoft.com/office/drawing/2014/main" xmlns="" id="{23AB82AF-33D7-4343-85E9-B7953B1D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29927515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195</xdr:row>
      <xdr:rowOff>22479</xdr:rowOff>
    </xdr:from>
    <xdr:ext cx="3053794" cy="1586203"/>
    <xdr:pic>
      <xdr:nvPicPr>
        <xdr:cNvPr id="9" name="Imagem 8">
          <a:extLst>
            <a:ext uri="{FF2B5EF4-FFF2-40B4-BE49-F238E27FC236}">
              <a16:creationId xmlns:a16="http://schemas.microsoft.com/office/drawing/2014/main" xmlns="" id="{CB1ADC09-2437-475D-9C87-87708E2C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36820152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226</xdr:row>
      <xdr:rowOff>22479</xdr:rowOff>
    </xdr:from>
    <xdr:ext cx="3053794" cy="1586203"/>
    <xdr:pic>
      <xdr:nvPicPr>
        <xdr:cNvPr id="10" name="Imagem 9">
          <a:extLst>
            <a:ext uri="{FF2B5EF4-FFF2-40B4-BE49-F238E27FC236}">
              <a16:creationId xmlns:a16="http://schemas.microsoft.com/office/drawing/2014/main" xmlns="" id="{8B94D292-D0D0-437C-BC8F-A777565F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43712788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257</xdr:row>
      <xdr:rowOff>22479</xdr:rowOff>
    </xdr:from>
    <xdr:ext cx="3053794" cy="1586203"/>
    <xdr:pic>
      <xdr:nvPicPr>
        <xdr:cNvPr id="11" name="Imagem 10">
          <a:extLst>
            <a:ext uri="{FF2B5EF4-FFF2-40B4-BE49-F238E27FC236}">
              <a16:creationId xmlns:a16="http://schemas.microsoft.com/office/drawing/2014/main" xmlns="" id="{0D577109-20A0-4B19-AF97-013EFAFF7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5060542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288</xdr:row>
      <xdr:rowOff>22479</xdr:rowOff>
    </xdr:from>
    <xdr:ext cx="3053794" cy="1586203"/>
    <xdr:pic>
      <xdr:nvPicPr>
        <xdr:cNvPr id="13" name="Imagem 12">
          <a:extLst>
            <a:ext uri="{FF2B5EF4-FFF2-40B4-BE49-F238E27FC236}">
              <a16:creationId xmlns:a16="http://schemas.microsoft.com/office/drawing/2014/main" xmlns="" id="{F6D6C9B0-0396-4862-8380-6EADE672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57498061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319</xdr:row>
      <xdr:rowOff>22479</xdr:rowOff>
    </xdr:from>
    <xdr:ext cx="3053794" cy="1586203"/>
    <xdr:pic>
      <xdr:nvPicPr>
        <xdr:cNvPr id="14" name="Imagem 13">
          <a:extLst>
            <a:ext uri="{FF2B5EF4-FFF2-40B4-BE49-F238E27FC236}">
              <a16:creationId xmlns:a16="http://schemas.microsoft.com/office/drawing/2014/main" xmlns="" id="{F5CDDE70-779F-4CF6-9AB6-1F42E617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64390697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350</xdr:row>
      <xdr:rowOff>22479</xdr:rowOff>
    </xdr:from>
    <xdr:ext cx="3053794" cy="1586203"/>
    <xdr:pic>
      <xdr:nvPicPr>
        <xdr:cNvPr id="15" name="Imagem 14">
          <a:extLst>
            <a:ext uri="{FF2B5EF4-FFF2-40B4-BE49-F238E27FC236}">
              <a16:creationId xmlns:a16="http://schemas.microsoft.com/office/drawing/2014/main" xmlns="" id="{361A5CE3-F7D5-4A9F-A8D0-90D9E02B6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7128333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381</xdr:row>
      <xdr:rowOff>22479</xdr:rowOff>
    </xdr:from>
    <xdr:ext cx="3053794" cy="1586203"/>
    <xdr:pic>
      <xdr:nvPicPr>
        <xdr:cNvPr id="16" name="Imagem 15">
          <a:extLst>
            <a:ext uri="{FF2B5EF4-FFF2-40B4-BE49-F238E27FC236}">
              <a16:creationId xmlns:a16="http://schemas.microsoft.com/office/drawing/2014/main" xmlns="" id="{00357203-C64E-45E6-B854-B9F1B2EE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781759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412</xdr:row>
      <xdr:rowOff>22479</xdr:rowOff>
    </xdr:from>
    <xdr:ext cx="3053794" cy="1586203"/>
    <xdr:pic>
      <xdr:nvPicPr>
        <xdr:cNvPr id="17" name="Imagem 16">
          <a:extLst>
            <a:ext uri="{FF2B5EF4-FFF2-40B4-BE49-F238E27FC236}">
              <a16:creationId xmlns:a16="http://schemas.microsoft.com/office/drawing/2014/main" xmlns="" id="{2E95AAD2-568F-44B6-BC75-7187CD6B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850686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443</xdr:row>
      <xdr:rowOff>22479</xdr:rowOff>
    </xdr:from>
    <xdr:ext cx="3053794" cy="1586203"/>
    <xdr:pic>
      <xdr:nvPicPr>
        <xdr:cNvPr id="18" name="Imagem 17">
          <a:extLst>
            <a:ext uri="{FF2B5EF4-FFF2-40B4-BE49-F238E27FC236}">
              <a16:creationId xmlns:a16="http://schemas.microsoft.com/office/drawing/2014/main" xmlns="" id="{122BBA12-6894-4AE8-BFA0-AEED88E59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1961243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474</xdr:row>
      <xdr:rowOff>22479</xdr:rowOff>
    </xdr:from>
    <xdr:ext cx="3053794" cy="1586203"/>
    <xdr:pic>
      <xdr:nvPicPr>
        <xdr:cNvPr id="20" name="Imagem 19">
          <a:extLst>
            <a:ext uri="{FF2B5EF4-FFF2-40B4-BE49-F238E27FC236}">
              <a16:creationId xmlns:a16="http://schemas.microsoft.com/office/drawing/2014/main" xmlns="" id="{F47D78CD-5C9B-495C-96B4-749FAF645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88538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507</xdr:row>
      <xdr:rowOff>22479</xdr:rowOff>
    </xdr:from>
    <xdr:ext cx="3053794" cy="1586203"/>
    <xdr:pic>
      <xdr:nvPicPr>
        <xdr:cNvPr id="21" name="Imagem 20">
          <a:extLst>
            <a:ext uri="{FF2B5EF4-FFF2-40B4-BE49-F238E27FC236}">
              <a16:creationId xmlns:a16="http://schemas.microsoft.com/office/drawing/2014/main" xmlns="" id="{19006C09-FD9B-4CA8-84E9-F5CB1141A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988538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538</xdr:row>
      <xdr:rowOff>22479</xdr:rowOff>
    </xdr:from>
    <xdr:ext cx="3053794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B040FA2B-9FB1-4833-90B0-7B56AE0FA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129993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569</xdr:row>
      <xdr:rowOff>22479</xdr:rowOff>
    </xdr:from>
    <xdr:ext cx="3053794" cy="1586203"/>
    <xdr:pic>
      <xdr:nvPicPr>
        <xdr:cNvPr id="22" name="Imagem 21">
          <a:extLst>
            <a:ext uri="{FF2B5EF4-FFF2-40B4-BE49-F238E27FC236}">
              <a16:creationId xmlns:a16="http://schemas.microsoft.com/office/drawing/2014/main" xmlns="" id="{B4A67CEF-3D53-4B63-AB19-10585B04B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19892006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600</xdr:row>
      <xdr:rowOff>22479</xdr:rowOff>
    </xdr:from>
    <xdr:ext cx="3053794" cy="1586203"/>
    <xdr:pic>
      <xdr:nvPicPr>
        <xdr:cNvPr id="23" name="Imagem 22">
          <a:extLst>
            <a:ext uri="{FF2B5EF4-FFF2-40B4-BE49-F238E27FC236}">
              <a16:creationId xmlns:a16="http://schemas.microsoft.com/office/drawing/2014/main" xmlns="" id="{8F9ABDEC-4534-43C8-BE65-4026E28F9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26784643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631</xdr:row>
      <xdr:rowOff>22479</xdr:rowOff>
    </xdr:from>
    <xdr:ext cx="3053794" cy="1586203"/>
    <xdr:pic>
      <xdr:nvPicPr>
        <xdr:cNvPr id="24" name="Imagem 23">
          <a:extLst>
            <a:ext uri="{FF2B5EF4-FFF2-40B4-BE49-F238E27FC236}">
              <a16:creationId xmlns:a16="http://schemas.microsoft.com/office/drawing/2014/main" xmlns="" id="{BD8F309E-2F39-4270-9259-0AE4248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33677279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662</xdr:row>
      <xdr:rowOff>22479</xdr:rowOff>
    </xdr:from>
    <xdr:ext cx="3053794" cy="1586203"/>
    <xdr:pic>
      <xdr:nvPicPr>
        <xdr:cNvPr id="25" name="Imagem 24">
          <a:extLst>
            <a:ext uri="{FF2B5EF4-FFF2-40B4-BE49-F238E27FC236}">
              <a16:creationId xmlns:a16="http://schemas.microsoft.com/office/drawing/2014/main" xmlns="" id="{C8A3113D-0F14-4A02-8E2A-9811A829B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40569915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693</xdr:row>
      <xdr:rowOff>22479</xdr:rowOff>
    </xdr:from>
    <xdr:ext cx="3053794" cy="1586203"/>
    <xdr:pic>
      <xdr:nvPicPr>
        <xdr:cNvPr id="27" name="Imagem 26">
          <a:extLst>
            <a:ext uri="{FF2B5EF4-FFF2-40B4-BE49-F238E27FC236}">
              <a16:creationId xmlns:a16="http://schemas.microsoft.com/office/drawing/2014/main" xmlns="" id="{C5CCF8B6-B708-4110-911A-2CF0AFA4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47462552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724</xdr:row>
      <xdr:rowOff>22479</xdr:rowOff>
    </xdr:from>
    <xdr:ext cx="3053794" cy="1586203"/>
    <xdr:pic>
      <xdr:nvPicPr>
        <xdr:cNvPr id="29" name="Imagem 28">
          <a:extLst>
            <a:ext uri="{FF2B5EF4-FFF2-40B4-BE49-F238E27FC236}">
              <a16:creationId xmlns:a16="http://schemas.microsoft.com/office/drawing/2014/main" xmlns="" id="{EAA4AD43-6E08-4147-8FEF-98961EA3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54355188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755</xdr:row>
      <xdr:rowOff>22479</xdr:rowOff>
    </xdr:from>
    <xdr:ext cx="3053794" cy="1586203"/>
    <xdr:pic>
      <xdr:nvPicPr>
        <xdr:cNvPr id="30" name="Imagem 29">
          <a:extLst>
            <a:ext uri="{FF2B5EF4-FFF2-40B4-BE49-F238E27FC236}">
              <a16:creationId xmlns:a16="http://schemas.microsoft.com/office/drawing/2014/main" xmlns="" id="{A07E4A3A-F330-4D3F-BC47-23F62A447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6124782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786</xdr:row>
      <xdr:rowOff>22479</xdr:rowOff>
    </xdr:from>
    <xdr:ext cx="3053794" cy="1586203"/>
    <xdr:pic>
      <xdr:nvPicPr>
        <xdr:cNvPr id="31" name="Imagem 30">
          <a:extLst>
            <a:ext uri="{FF2B5EF4-FFF2-40B4-BE49-F238E27FC236}">
              <a16:creationId xmlns:a16="http://schemas.microsoft.com/office/drawing/2014/main" xmlns="" id="{5C424956-1050-48A7-91F6-EB2870559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68140461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817</xdr:row>
      <xdr:rowOff>22479</xdr:rowOff>
    </xdr:from>
    <xdr:ext cx="3053794" cy="1586203"/>
    <xdr:pic>
      <xdr:nvPicPr>
        <xdr:cNvPr id="32" name="Imagem 31">
          <a:extLst>
            <a:ext uri="{FF2B5EF4-FFF2-40B4-BE49-F238E27FC236}">
              <a16:creationId xmlns:a16="http://schemas.microsoft.com/office/drawing/2014/main" xmlns="" id="{59A5EBC1-CFAA-47AD-A867-3380C88FC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75033097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848</xdr:row>
      <xdr:rowOff>22479</xdr:rowOff>
    </xdr:from>
    <xdr:ext cx="3053794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462A88C7-56C9-4BE6-92BF-E4BA1786E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81925734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354424</xdr:colOff>
      <xdr:row>879</xdr:row>
      <xdr:rowOff>22479</xdr:rowOff>
    </xdr:from>
    <xdr:ext cx="3053794" cy="1586203"/>
    <xdr:pic>
      <xdr:nvPicPr>
        <xdr:cNvPr id="35" name="Imagem 34">
          <a:extLst>
            <a:ext uri="{FF2B5EF4-FFF2-40B4-BE49-F238E27FC236}">
              <a16:creationId xmlns:a16="http://schemas.microsoft.com/office/drawing/2014/main" xmlns="" id="{360EE17C-2495-4A29-A2EC-DE2DF04C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151" y="188818370"/>
          <a:ext cx="3053794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42" name="Imagem 41">
          <a:extLst>
            <a:ext uri="{FF2B5EF4-FFF2-40B4-BE49-F238E27FC236}">
              <a16:creationId xmlns:a16="http://schemas.microsoft.com/office/drawing/2014/main" xmlns="" id="{59473207-33BB-4D34-9BAB-C1C1CA917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1037" y="223356055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573780" cy="1586203"/>
    <xdr:pic>
      <xdr:nvPicPr>
        <xdr:cNvPr id="17" name="Imagem 16">
          <a:extLst>
            <a:ext uri="{FF2B5EF4-FFF2-40B4-BE49-F238E27FC236}">
              <a16:creationId xmlns:a16="http://schemas.microsoft.com/office/drawing/2014/main" xmlns="" id="{362270FE-8C1E-47CB-9348-68020FC6E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0" y="104690799"/>
          <a:ext cx="357378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31" name="Imagem 30">
          <a:extLst>
            <a:ext uri="{FF2B5EF4-FFF2-40B4-BE49-F238E27FC236}">
              <a16:creationId xmlns:a16="http://schemas.microsoft.com/office/drawing/2014/main" xmlns="" id="{34F3BF41-DDA2-44AB-9B75-2F6EE1A3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004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604260" cy="1586203"/>
    <xdr:pic>
      <xdr:nvPicPr>
        <xdr:cNvPr id="32" name="Imagem 31">
          <a:extLst>
            <a:ext uri="{FF2B5EF4-FFF2-40B4-BE49-F238E27FC236}">
              <a16:creationId xmlns:a16="http://schemas.microsoft.com/office/drawing/2014/main" xmlns="" id="{F47AAF7D-8521-4E04-8933-D956AC46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4532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604260" cy="1586203"/>
    <xdr:pic>
      <xdr:nvPicPr>
        <xdr:cNvPr id="6" name="Imagem 5">
          <a:extLst>
            <a:ext uri="{FF2B5EF4-FFF2-40B4-BE49-F238E27FC236}">
              <a16:creationId xmlns:a16="http://schemas.microsoft.com/office/drawing/2014/main" xmlns="" id="{2626D830-5644-4978-85CD-47A200A0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4532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604260" cy="1586203"/>
    <xdr:pic>
      <xdr:nvPicPr>
        <xdr:cNvPr id="8" name="Imagem 7">
          <a:extLst>
            <a:ext uri="{FF2B5EF4-FFF2-40B4-BE49-F238E27FC236}">
              <a16:creationId xmlns:a16="http://schemas.microsoft.com/office/drawing/2014/main" xmlns="" id="{FBBB136D-55F2-474A-83A4-91DEC5AB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92731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604260" cy="1586203"/>
    <xdr:pic>
      <xdr:nvPicPr>
        <xdr:cNvPr id="9" name="Imagem 8">
          <a:extLst>
            <a:ext uri="{FF2B5EF4-FFF2-40B4-BE49-F238E27FC236}">
              <a16:creationId xmlns:a16="http://schemas.microsoft.com/office/drawing/2014/main" xmlns="" id="{647E00E3-E80C-482A-8B35-23BB917A5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60930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604260" cy="1586203"/>
    <xdr:pic>
      <xdr:nvPicPr>
        <xdr:cNvPr id="10" name="Imagem 9">
          <a:extLst>
            <a:ext uri="{FF2B5EF4-FFF2-40B4-BE49-F238E27FC236}">
              <a16:creationId xmlns:a16="http://schemas.microsoft.com/office/drawing/2014/main" xmlns="" id="{71334AF7-6E37-4C71-86E6-228763EBF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29129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604260" cy="1586203"/>
    <xdr:pic>
      <xdr:nvPicPr>
        <xdr:cNvPr id="11" name="Imagem 10">
          <a:extLst>
            <a:ext uri="{FF2B5EF4-FFF2-40B4-BE49-F238E27FC236}">
              <a16:creationId xmlns:a16="http://schemas.microsoft.com/office/drawing/2014/main" xmlns="" id="{DA9D437D-83EA-4404-B4ED-704EB63B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97328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604260" cy="1586203"/>
    <xdr:pic>
      <xdr:nvPicPr>
        <xdr:cNvPr id="13" name="Imagem 12">
          <a:extLst>
            <a:ext uri="{FF2B5EF4-FFF2-40B4-BE49-F238E27FC236}">
              <a16:creationId xmlns:a16="http://schemas.microsoft.com/office/drawing/2014/main" xmlns="" id="{7846A5CC-D111-49A1-8C82-4358F4CF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365527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604260" cy="1586203"/>
    <xdr:pic>
      <xdr:nvPicPr>
        <xdr:cNvPr id="12" name="Imagem 11">
          <a:extLst>
            <a:ext uri="{FF2B5EF4-FFF2-40B4-BE49-F238E27FC236}">
              <a16:creationId xmlns:a16="http://schemas.microsoft.com/office/drawing/2014/main" xmlns="" id="{6D7315DE-E05D-4F61-A110-7F06A338C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433726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604260" cy="1586203"/>
    <xdr:pic>
      <xdr:nvPicPr>
        <xdr:cNvPr id="15" name="Imagem 14">
          <a:extLst>
            <a:ext uri="{FF2B5EF4-FFF2-40B4-BE49-F238E27FC236}">
              <a16:creationId xmlns:a16="http://schemas.microsoft.com/office/drawing/2014/main" xmlns="" id="{99CBAEC1-DF45-490F-AA11-77F98124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501925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604260" cy="1586203"/>
    <xdr:pic>
      <xdr:nvPicPr>
        <xdr:cNvPr id="16" name="Imagem 15">
          <a:extLst>
            <a:ext uri="{FF2B5EF4-FFF2-40B4-BE49-F238E27FC236}">
              <a16:creationId xmlns:a16="http://schemas.microsoft.com/office/drawing/2014/main" xmlns="" id="{9CF5325D-33DC-46A3-8EE7-27059B62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570124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604260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8C63C801-A8B2-42A0-8DB1-2A64923F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638323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604260" cy="1586203"/>
    <xdr:pic>
      <xdr:nvPicPr>
        <xdr:cNvPr id="18" name="Imagem 17">
          <a:extLst>
            <a:ext uri="{FF2B5EF4-FFF2-40B4-BE49-F238E27FC236}">
              <a16:creationId xmlns:a16="http://schemas.microsoft.com/office/drawing/2014/main" xmlns="" id="{D5D8C243-3168-4591-B100-A3608E26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706522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604260" cy="1586203"/>
    <xdr:pic>
      <xdr:nvPicPr>
        <xdr:cNvPr id="20" name="Imagem 19">
          <a:extLst>
            <a:ext uri="{FF2B5EF4-FFF2-40B4-BE49-F238E27FC236}">
              <a16:creationId xmlns:a16="http://schemas.microsoft.com/office/drawing/2014/main" xmlns="" id="{AEF0246C-95F7-4957-8E9E-30E6206E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774721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604260" cy="1586203"/>
    <xdr:pic>
      <xdr:nvPicPr>
        <xdr:cNvPr id="21" name="Imagem 20">
          <a:extLst>
            <a:ext uri="{FF2B5EF4-FFF2-40B4-BE49-F238E27FC236}">
              <a16:creationId xmlns:a16="http://schemas.microsoft.com/office/drawing/2014/main" xmlns="" id="{D7457FD9-1A58-4265-B5E6-4F1665F1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842920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604260" cy="1586203"/>
    <xdr:pic>
      <xdr:nvPicPr>
        <xdr:cNvPr id="22" name="Imagem 21">
          <a:extLst>
            <a:ext uri="{FF2B5EF4-FFF2-40B4-BE49-F238E27FC236}">
              <a16:creationId xmlns:a16="http://schemas.microsoft.com/office/drawing/2014/main" xmlns="" id="{4291662B-095A-462F-B3FC-F63C2500E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911119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604260" cy="1586203"/>
    <xdr:pic>
      <xdr:nvPicPr>
        <xdr:cNvPr id="23" name="Imagem 22">
          <a:extLst>
            <a:ext uri="{FF2B5EF4-FFF2-40B4-BE49-F238E27FC236}">
              <a16:creationId xmlns:a16="http://schemas.microsoft.com/office/drawing/2014/main" xmlns="" id="{CB4C9A69-16AF-47FF-8EC1-B8F7C68BE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9793185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604260" cy="1586203"/>
    <xdr:pic>
      <xdr:nvPicPr>
        <xdr:cNvPr id="24" name="Imagem 23">
          <a:extLst>
            <a:ext uri="{FF2B5EF4-FFF2-40B4-BE49-F238E27FC236}">
              <a16:creationId xmlns:a16="http://schemas.microsoft.com/office/drawing/2014/main" xmlns="" id="{8EAD5DA5-AF99-4F25-9987-7EA2AB07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119374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604260" cy="1586203"/>
    <xdr:pic>
      <xdr:nvPicPr>
        <xdr:cNvPr id="26" name="Imagem 25">
          <a:extLst>
            <a:ext uri="{FF2B5EF4-FFF2-40B4-BE49-F238E27FC236}">
              <a16:creationId xmlns:a16="http://schemas.microsoft.com/office/drawing/2014/main" xmlns="" id="{EE5DE055-E98F-46C6-A558-9B9D32D7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187573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604260" cy="1586203"/>
    <xdr:pic>
      <xdr:nvPicPr>
        <xdr:cNvPr id="25" name="Imagem 24">
          <a:extLst>
            <a:ext uri="{FF2B5EF4-FFF2-40B4-BE49-F238E27FC236}">
              <a16:creationId xmlns:a16="http://schemas.microsoft.com/office/drawing/2014/main" xmlns="" id="{7EFC44A5-C64A-448A-823C-833E6D31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255772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604260" cy="1586203"/>
    <xdr:pic>
      <xdr:nvPicPr>
        <xdr:cNvPr id="27" name="Imagem 26">
          <a:extLst>
            <a:ext uri="{FF2B5EF4-FFF2-40B4-BE49-F238E27FC236}">
              <a16:creationId xmlns:a16="http://schemas.microsoft.com/office/drawing/2014/main" xmlns="" id="{7AC8ACC3-B5E7-4026-94C8-F402FA847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323971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604260" cy="1586203"/>
    <xdr:pic>
      <xdr:nvPicPr>
        <xdr:cNvPr id="28" name="Imagem 27">
          <a:extLst>
            <a:ext uri="{FF2B5EF4-FFF2-40B4-BE49-F238E27FC236}">
              <a16:creationId xmlns:a16="http://schemas.microsoft.com/office/drawing/2014/main" xmlns="" id="{03FFCE94-8B41-4ED9-8D00-BB70E43D6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392170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604260" cy="1586203"/>
    <xdr:pic>
      <xdr:nvPicPr>
        <xdr:cNvPr id="29" name="Imagem 28">
          <a:extLst>
            <a:ext uri="{FF2B5EF4-FFF2-40B4-BE49-F238E27FC236}">
              <a16:creationId xmlns:a16="http://schemas.microsoft.com/office/drawing/2014/main" xmlns="" id="{73AE5CEC-4786-48FC-8ECB-EF9250F4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460369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604260" cy="1586203"/>
    <xdr:pic>
      <xdr:nvPicPr>
        <xdr:cNvPr id="33" name="Imagem 32">
          <a:extLst>
            <a:ext uri="{FF2B5EF4-FFF2-40B4-BE49-F238E27FC236}">
              <a16:creationId xmlns:a16="http://schemas.microsoft.com/office/drawing/2014/main" xmlns="" id="{3E08EBA2-6D3E-4AC3-9889-B23E91FC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528568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604260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013EFF44-6B87-44D4-A731-7225FF77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596767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604260" cy="1586203"/>
    <xdr:pic>
      <xdr:nvPicPr>
        <xdr:cNvPr id="35" name="Imagem 34">
          <a:extLst>
            <a:ext uri="{FF2B5EF4-FFF2-40B4-BE49-F238E27FC236}">
              <a16:creationId xmlns:a16="http://schemas.microsoft.com/office/drawing/2014/main" xmlns="" id="{DB4007DE-00AE-48AB-B0F6-DEFCC9E95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664966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604260" cy="1586203"/>
    <xdr:pic>
      <xdr:nvPicPr>
        <xdr:cNvPr id="36" name="Imagem 35">
          <a:extLst>
            <a:ext uri="{FF2B5EF4-FFF2-40B4-BE49-F238E27FC236}">
              <a16:creationId xmlns:a16="http://schemas.microsoft.com/office/drawing/2014/main" xmlns="" id="{1A23BBDB-3FE9-4058-9388-97BB45BE2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733165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604260" cy="1586203"/>
    <xdr:pic>
      <xdr:nvPicPr>
        <xdr:cNvPr id="37" name="Imagem 36">
          <a:extLst>
            <a:ext uri="{FF2B5EF4-FFF2-40B4-BE49-F238E27FC236}">
              <a16:creationId xmlns:a16="http://schemas.microsoft.com/office/drawing/2014/main" xmlns="" id="{D34AB67B-9630-4F93-8375-B947F987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801364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604260" cy="1586203"/>
    <xdr:pic>
      <xdr:nvPicPr>
        <xdr:cNvPr id="38" name="Imagem 37">
          <a:extLst>
            <a:ext uri="{FF2B5EF4-FFF2-40B4-BE49-F238E27FC236}">
              <a16:creationId xmlns:a16="http://schemas.microsoft.com/office/drawing/2014/main" xmlns="" id="{4CC8ACC6-32DA-4788-A280-7F94C1F5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869563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604260" cy="1586203"/>
    <xdr:pic>
      <xdr:nvPicPr>
        <xdr:cNvPr id="39" name="Imagem 38">
          <a:extLst>
            <a:ext uri="{FF2B5EF4-FFF2-40B4-BE49-F238E27FC236}">
              <a16:creationId xmlns:a16="http://schemas.microsoft.com/office/drawing/2014/main" xmlns="" id="{36DE440E-AB3E-448B-B931-6E98FDCF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1937762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604260" cy="1586203"/>
    <xdr:pic>
      <xdr:nvPicPr>
        <xdr:cNvPr id="40" name="Imagem 39">
          <a:extLst>
            <a:ext uri="{FF2B5EF4-FFF2-40B4-BE49-F238E27FC236}">
              <a16:creationId xmlns:a16="http://schemas.microsoft.com/office/drawing/2014/main" xmlns="" id="{2EB768D5-5759-4182-981E-08551099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005961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604260" cy="1586203"/>
    <xdr:pic>
      <xdr:nvPicPr>
        <xdr:cNvPr id="42" name="Imagem 41">
          <a:extLst>
            <a:ext uri="{FF2B5EF4-FFF2-40B4-BE49-F238E27FC236}">
              <a16:creationId xmlns:a16="http://schemas.microsoft.com/office/drawing/2014/main" xmlns="" id="{4ADCCCBC-B63B-485F-8FF6-EAE5D515D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6020" y="207416019"/>
          <a:ext cx="36042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52" name="Imagem 51">
          <a:extLst>
            <a:ext uri="{FF2B5EF4-FFF2-40B4-BE49-F238E27FC236}">
              <a16:creationId xmlns:a16="http://schemas.microsoft.com/office/drawing/2014/main" xmlns="" id="{F77E0BA0-96C2-4724-B95E-652C3D98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2137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54" name="Imagem 53">
          <a:extLst>
            <a:ext uri="{FF2B5EF4-FFF2-40B4-BE49-F238E27FC236}">
              <a16:creationId xmlns:a16="http://schemas.microsoft.com/office/drawing/2014/main" xmlns="" id="{C61AAA4A-100F-4919-B3D6-55369B56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80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55" name="Imagem 54">
          <a:extLst>
            <a:ext uri="{FF2B5EF4-FFF2-40B4-BE49-F238E27FC236}">
              <a16:creationId xmlns:a16="http://schemas.microsoft.com/office/drawing/2014/main" xmlns="" id="{2FDFDDEB-DAC1-4044-B68F-90528590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22426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2957946" cy="1586203"/>
    <xdr:pic>
      <xdr:nvPicPr>
        <xdr:cNvPr id="87" name="Imagem 86">
          <a:extLst>
            <a:ext uri="{FF2B5EF4-FFF2-40B4-BE49-F238E27FC236}">
              <a16:creationId xmlns:a16="http://schemas.microsoft.com/office/drawing/2014/main" xmlns="" id="{713A5830-A337-4D9C-9317-3D297C95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9149161"/>
          <a:ext cx="2957946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2964873" cy="1586203"/>
    <xdr:pic>
      <xdr:nvPicPr>
        <xdr:cNvPr id="88" name="Imagem 87">
          <a:extLst>
            <a:ext uri="{FF2B5EF4-FFF2-40B4-BE49-F238E27FC236}">
              <a16:creationId xmlns:a16="http://schemas.microsoft.com/office/drawing/2014/main" xmlns="" id="{BE45A1BB-2CB1-492F-89DB-14124AB1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16083361"/>
          <a:ext cx="2964873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27711</xdr:colOff>
      <xdr:row>102</xdr:row>
      <xdr:rowOff>95215</xdr:rowOff>
    </xdr:from>
    <xdr:ext cx="3096490" cy="1586203"/>
    <xdr:pic>
      <xdr:nvPicPr>
        <xdr:cNvPr id="89" name="Imagem 88">
          <a:extLst>
            <a:ext uri="{FF2B5EF4-FFF2-40B4-BE49-F238E27FC236}">
              <a16:creationId xmlns:a16="http://schemas.microsoft.com/office/drawing/2014/main" xmlns="" id="{D65FBFC6-6104-414E-BD20-CFBDD432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8129" y="23156106"/>
          <a:ext cx="309649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2985655" cy="1586203"/>
    <xdr:pic>
      <xdr:nvPicPr>
        <xdr:cNvPr id="90" name="Imagem 89">
          <a:extLst>
            <a:ext uri="{FF2B5EF4-FFF2-40B4-BE49-F238E27FC236}">
              <a16:creationId xmlns:a16="http://schemas.microsoft.com/office/drawing/2014/main" xmlns="" id="{02BD3B54-7E30-4A9D-97B7-404CA4C9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30256561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2985655" cy="1586203"/>
    <xdr:pic>
      <xdr:nvPicPr>
        <xdr:cNvPr id="10" name="Imagem 9">
          <a:extLst>
            <a:ext uri="{FF2B5EF4-FFF2-40B4-BE49-F238E27FC236}">
              <a16:creationId xmlns:a16="http://schemas.microsoft.com/office/drawing/2014/main" xmlns="" id="{E7CF2C5F-679A-4A72-BDBC-C2494DFF6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30256561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2985655" cy="1586203"/>
    <xdr:pic>
      <xdr:nvPicPr>
        <xdr:cNvPr id="11" name="Imagem 10">
          <a:extLst>
            <a:ext uri="{FF2B5EF4-FFF2-40B4-BE49-F238E27FC236}">
              <a16:creationId xmlns:a16="http://schemas.microsoft.com/office/drawing/2014/main" xmlns="" id="{D775FA91-F7FA-428B-AF92-98111C2D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367889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2985655" cy="1586203"/>
    <xdr:pic>
      <xdr:nvPicPr>
        <xdr:cNvPr id="12" name="Imagem 11">
          <a:extLst>
            <a:ext uri="{FF2B5EF4-FFF2-40B4-BE49-F238E27FC236}">
              <a16:creationId xmlns:a16="http://schemas.microsoft.com/office/drawing/2014/main" xmlns="" id="{2643B4F1-9472-419D-8946-B9829D29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4361649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2985655" cy="1586203"/>
    <xdr:pic>
      <xdr:nvPicPr>
        <xdr:cNvPr id="13" name="Imagem 12">
          <a:extLst>
            <a:ext uri="{FF2B5EF4-FFF2-40B4-BE49-F238E27FC236}">
              <a16:creationId xmlns:a16="http://schemas.microsoft.com/office/drawing/2014/main" xmlns="" id="{8BC78FEE-55E6-4EEC-8BB4-9EF47F86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506116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2985655" cy="1586203"/>
    <xdr:pic>
      <xdr:nvPicPr>
        <xdr:cNvPr id="14" name="Imagem 13">
          <a:extLst>
            <a:ext uri="{FF2B5EF4-FFF2-40B4-BE49-F238E27FC236}">
              <a16:creationId xmlns:a16="http://schemas.microsoft.com/office/drawing/2014/main" xmlns="" id="{A81D7D44-8C48-45E4-AA85-BEF62EB9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574620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2985655" cy="1586203"/>
    <xdr:pic>
      <xdr:nvPicPr>
        <xdr:cNvPr id="15" name="Imagem 14">
          <a:extLst>
            <a:ext uri="{FF2B5EF4-FFF2-40B4-BE49-F238E27FC236}">
              <a16:creationId xmlns:a16="http://schemas.microsoft.com/office/drawing/2014/main" xmlns="" id="{A0E7C860-1DD9-4350-B9A7-6F0C7DE9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642819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2985655" cy="1586203"/>
    <xdr:pic>
      <xdr:nvPicPr>
        <xdr:cNvPr id="16" name="Imagem 15">
          <a:extLst>
            <a:ext uri="{FF2B5EF4-FFF2-40B4-BE49-F238E27FC236}">
              <a16:creationId xmlns:a16="http://schemas.microsoft.com/office/drawing/2014/main" xmlns="" id="{E19915D9-07C4-4063-AEF6-884BA9191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711094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2985655" cy="1586203"/>
    <xdr:pic>
      <xdr:nvPicPr>
        <xdr:cNvPr id="17" name="Imagem 16">
          <a:extLst>
            <a:ext uri="{FF2B5EF4-FFF2-40B4-BE49-F238E27FC236}">
              <a16:creationId xmlns:a16="http://schemas.microsoft.com/office/drawing/2014/main" xmlns="" id="{C19D3B01-AE7F-485B-8EDE-162B9698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77990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2985655" cy="1586203"/>
    <xdr:pic>
      <xdr:nvPicPr>
        <xdr:cNvPr id="18" name="Imagem 17">
          <a:extLst>
            <a:ext uri="{FF2B5EF4-FFF2-40B4-BE49-F238E27FC236}">
              <a16:creationId xmlns:a16="http://schemas.microsoft.com/office/drawing/2014/main" xmlns="" id="{70B84E10-66EE-4B8E-8327-6C1752CA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8488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DAB2B161-F1B5-4697-9A91-BD17AB6A7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91744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20" name="Imagem 19">
          <a:extLst>
            <a:ext uri="{FF2B5EF4-FFF2-40B4-BE49-F238E27FC236}">
              <a16:creationId xmlns:a16="http://schemas.microsoft.com/office/drawing/2014/main" xmlns="" id="{E338915B-4205-4C82-B919-77F1529EA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987395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21" name="Imagem 20">
          <a:extLst>
            <a:ext uri="{FF2B5EF4-FFF2-40B4-BE49-F238E27FC236}">
              <a16:creationId xmlns:a16="http://schemas.microsoft.com/office/drawing/2014/main" xmlns="" id="{6AE2CC0E-EC9B-4A12-B738-15E61BF75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127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22" name="Imagem 21">
          <a:extLst>
            <a:ext uri="{FF2B5EF4-FFF2-40B4-BE49-F238E27FC236}">
              <a16:creationId xmlns:a16="http://schemas.microsoft.com/office/drawing/2014/main" xmlns="" id="{DA285DAA-5CCA-4049-9A36-61F3AFE7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19747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23" name="Imagem 22">
          <a:extLst>
            <a:ext uri="{FF2B5EF4-FFF2-40B4-BE49-F238E27FC236}">
              <a16:creationId xmlns:a16="http://schemas.microsoft.com/office/drawing/2014/main" xmlns="" id="{627461C7-6477-4E4E-991F-AB64A05A8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265906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24" name="Imagem 23">
          <a:extLst>
            <a:ext uri="{FF2B5EF4-FFF2-40B4-BE49-F238E27FC236}">
              <a16:creationId xmlns:a16="http://schemas.microsoft.com/office/drawing/2014/main" xmlns="" id="{5BF8EFE2-A8EB-4D0A-9FEF-C71DD11E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33463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25" name="Imagem 24">
          <a:extLst>
            <a:ext uri="{FF2B5EF4-FFF2-40B4-BE49-F238E27FC236}">
              <a16:creationId xmlns:a16="http://schemas.microsoft.com/office/drawing/2014/main" xmlns="" id="{E0963CDD-645F-42AB-9C29-AB107A23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40337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26" name="Imagem 25">
          <a:extLst>
            <a:ext uri="{FF2B5EF4-FFF2-40B4-BE49-F238E27FC236}">
              <a16:creationId xmlns:a16="http://schemas.microsoft.com/office/drawing/2014/main" xmlns="" id="{ABA59571-5285-43BB-AD96-CF4EE14D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4717229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27" name="Imagem 26">
          <a:extLst>
            <a:ext uri="{FF2B5EF4-FFF2-40B4-BE49-F238E27FC236}">
              <a16:creationId xmlns:a16="http://schemas.microsoft.com/office/drawing/2014/main" xmlns="" id="{45AEEB8B-87EF-4A10-B3E6-062A644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54037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28" name="Imagem 27">
          <a:extLst>
            <a:ext uri="{FF2B5EF4-FFF2-40B4-BE49-F238E27FC236}">
              <a16:creationId xmlns:a16="http://schemas.microsoft.com/office/drawing/2014/main" xmlns="" id="{9CF1EAA0-078E-4287-92F9-265C2BAC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609035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29" name="Imagem 28">
          <a:extLst>
            <a:ext uri="{FF2B5EF4-FFF2-40B4-BE49-F238E27FC236}">
              <a16:creationId xmlns:a16="http://schemas.microsoft.com/office/drawing/2014/main" xmlns="" id="{7A1C2356-2E86-4B75-91DA-0F7D74928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6789869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30" name="Imagem 29">
          <a:extLst>
            <a:ext uri="{FF2B5EF4-FFF2-40B4-BE49-F238E27FC236}">
              <a16:creationId xmlns:a16="http://schemas.microsoft.com/office/drawing/2014/main" xmlns="" id="{3520C4B0-B42E-4206-B54E-382F2504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7473383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31" name="Imagem 30">
          <a:extLst>
            <a:ext uri="{FF2B5EF4-FFF2-40B4-BE49-F238E27FC236}">
              <a16:creationId xmlns:a16="http://schemas.microsoft.com/office/drawing/2014/main" xmlns="" id="{D788C82B-E769-4ABF-BE41-93B36C4F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815613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32" name="Imagem 31">
          <a:extLst>
            <a:ext uri="{FF2B5EF4-FFF2-40B4-BE49-F238E27FC236}">
              <a16:creationId xmlns:a16="http://schemas.microsoft.com/office/drawing/2014/main" xmlns="" id="{BB2B5185-0694-4852-AFE8-C730D9F12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88381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33" name="Imagem 32">
          <a:extLst>
            <a:ext uri="{FF2B5EF4-FFF2-40B4-BE49-F238E27FC236}">
              <a16:creationId xmlns:a16="http://schemas.microsoft.com/office/drawing/2014/main" xmlns="" id="{93DCB287-CC64-4767-8ABC-9A298E1B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95201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EDAE655B-6C50-4F95-B267-FE373CCE7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202021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2" name="Imagem 1">
          <a:extLst>
            <a:ext uri="{FF2B5EF4-FFF2-40B4-BE49-F238E27FC236}">
              <a16:creationId xmlns:a16="http://schemas.microsoft.com/office/drawing/2014/main" xmlns="" id="{B8D4BA3A-9651-4C6E-BB46-BB18793B0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2137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3" name="Imagem 2">
          <a:extLst>
            <a:ext uri="{FF2B5EF4-FFF2-40B4-BE49-F238E27FC236}">
              <a16:creationId xmlns:a16="http://schemas.microsoft.com/office/drawing/2014/main" xmlns="" id="{ADA029C0-F1FC-401A-A50A-03C6D5A7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1522" y="22244096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4" name="Imagem 3">
          <a:extLst>
            <a:ext uri="{FF2B5EF4-FFF2-40B4-BE49-F238E27FC236}">
              <a16:creationId xmlns:a16="http://schemas.microsoft.com/office/drawing/2014/main" xmlns="" id="{6668F2D3-4B35-4F73-A056-6E6B217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2224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18" name="Imagem 17">
          <a:extLst>
            <a:ext uri="{FF2B5EF4-FFF2-40B4-BE49-F238E27FC236}">
              <a16:creationId xmlns:a16="http://schemas.microsoft.com/office/drawing/2014/main" xmlns="" id="{F536BA95-D4B7-4CD7-8AD4-37E4590B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9873957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78DEC1F0-6547-445F-9BCC-0CB52F69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1127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29F69B53-7E1F-4572-9E55-E3743550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36" name="Imagem 35">
          <a:extLst>
            <a:ext uri="{FF2B5EF4-FFF2-40B4-BE49-F238E27FC236}">
              <a16:creationId xmlns:a16="http://schemas.microsoft.com/office/drawing/2014/main" xmlns="" id="{25B3354C-C8D5-412C-B843-36605E6C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38" name="Imagem 37">
          <a:extLst>
            <a:ext uri="{FF2B5EF4-FFF2-40B4-BE49-F238E27FC236}">
              <a16:creationId xmlns:a16="http://schemas.microsoft.com/office/drawing/2014/main" xmlns="" id="{5A2F7805-5FF1-43BD-BE54-A7FD3D91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39" name="Imagem 38">
          <a:extLst>
            <a:ext uri="{FF2B5EF4-FFF2-40B4-BE49-F238E27FC236}">
              <a16:creationId xmlns:a16="http://schemas.microsoft.com/office/drawing/2014/main" xmlns="" id="{45B8E82D-04A1-43CD-8251-475A2D780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35" name="Imagem 34">
          <a:extLst>
            <a:ext uri="{FF2B5EF4-FFF2-40B4-BE49-F238E27FC236}">
              <a16:creationId xmlns:a16="http://schemas.microsoft.com/office/drawing/2014/main" xmlns="" id="{7D19DDBD-16F2-409E-AE30-84DA4A170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37" name="Imagem 36">
          <a:extLst>
            <a:ext uri="{FF2B5EF4-FFF2-40B4-BE49-F238E27FC236}">
              <a16:creationId xmlns:a16="http://schemas.microsoft.com/office/drawing/2014/main" xmlns="" id="{E91873B6-53BA-424D-A93B-71AB04A4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40" name="Imagem 39">
          <a:extLst>
            <a:ext uri="{FF2B5EF4-FFF2-40B4-BE49-F238E27FC236}">
              <a16:creationId xmlns:a16="http://schemas.microsoft.com/office/drawing/2014/main" xmlns="" id="{5533C1A6-A8E2-47AF-8EFC-7266410F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41" name="Imagem 40">
          <a:extLst>
            <a:ext uri="{FF2B5EF4-FFF2-40B4-BE49-F238E27FC236}">
              <a16:creationId xmlns:a16="http://schemas.microsoft.com/office/drawing/2014/main" xmlns="" id="{0A8E722A-88B2-448E-8C8A-2E5E8E3DD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43" name="Imagem 42">
          <a:extLst>
            <a:ext uri="{FF2B5EF4-FFF2-40B4-BE49-F238E27FC236}">
              <a16:creationId xmlns:a16="http://schemas.microsoft.com/office/drawing/2014/main" xmlns="" id="{C0490D92-73F7-4B12-A9BB-2E6BFEE2F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45" name="Imagem 44">
          <a:extLst>
            <a:ext uri="{FF2B5EF4-FFF2-40B4-BE49-F238E27FC236}">
              <a16:creationId xmlns:a16="http://schemas.microsoft.com/office/drawing/2014/main" xmlns="" id="{EEA391E3-CDB8-41AE-B799-C19AB4FB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44" name="Imagem 43">
          <a:extLst>
            <a:ext uri="{FF2B5EF4-FFF2-40B4-BE49-F238E27FC236}">
              <a16:creationId xmlns:a16="http://schemas.microsoft.com/office/drawing/2014/main" xmlns="" id="{AEEC04F6-5E1F-4281-9D83-DB01F1854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47" name="Imagem 46">
          <a:extLst>
            <a:ext uri="{FF2B5EF4-FFF2-40B4-BE49-F238E27FC236}">
              <a16:creationId xmlns:a16="http://schemas.microsoft.com/office/drawing/2014/main" xmlns="" id="{CABFE494-D9E8-4AB8-9E29-72F19D6A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42" name="Imagem 41">
          <a:extLst>
            <a:ext uri="{FF2B5EF4-FFF2-40B4-BE49-F238E27FC236}">
              <a16:creationId xmlns:a16="http://schemas.microsoft.com/office/drawing/2014/main" xmlns="" id="{6DE54FB5-64FC-409C-ACEA-67C92E56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46" name="Imagem 45">
          <a:extLst>
            <a:ext uri="{FF2B5EF4-FFF2-40B4-BE49-F238E27FC236}">
              <a16:creationId xmlns:a16="http://schemas.microsoft.com/office/drawing/2014/main" xmlns="" id="{AF54A1FB-D2F5-4D1F-B459-3F0B86B8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48" name="Imagem 47">
          <a:extLst>
            <a:ext uri="{FF2B5EF4-FFF2-40B4-BE49-F238E27FC236}">
              <a16:creationId xmlns:a16="http://schemas.microsoft.com/office/drawing/2014/main" xmlns="" id="{E179727C-DD7A-4D82-83A1-3C8071C3A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7931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49" name="Imagem 48">
          <a:extLst>
            <a:ext uri="{FF2B5EF4-FFF2-40B4-BE49-F238E27FC236}">
              <a16:creationId xmlns:a16="http://schemas.microsoft.com/office/drawing/2014/main" xmlns="" id="{C493AB2D-74EE-4325-B6DC-22C77CCA9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50" name="Imagem 49">
          <a:extLst>
            <a:ext uri="{FF2B5EF4-FFF2-40B4-BE49-F238E27FC236}">
              <a16:creationId xmlns:a16="http://schemas.microsoft.com/office/drawing/2014/main" xmlns="" id="{3E9A277A-D340-405C-9E9D-733F354BC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51" name="Imagem 50">
          <a:extLst>
            <a:ext uri="{FF2B5EF4-FFF2-40B4-BE49-F238E27FC236}">
              <a16:creationId xmlns:a16="http://schemas.microsoft.com/office/drawing/2014/main" xmlns="" id="{C126783A-A1B2-4F7D-AC57-4F1D2E07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52" name="Imagem 51">
          <a:extLst>
            <a:ext uri="{FF2B5EF4-FFF2-40B4-BE49-F238E27FC236}">
              <a16:creationId xmlns:a16="http://schemas.microsoft.com/office/drawing/2014/main" xmlns="" id="{5B8D1FE9-A2AE-4132-9463-F9EDF3DD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1937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56" name="Imagem 55">
          <a:extLst>
            <a:ext uri="{FF2B5EF4-FFF2-40B4-BE49-F238E27FC236}">
              <a16:creationId xmlns:a16="http://schemas.microsoft.com/office/drawing/2014/main" xmlns="" id="{C1AAF446-BE94-456D-85C7-7E3B3B70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8757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57" name="Imagem 56">
          <a:extLst>
            <a:ext uri="{FF2B5EF4-FFF2-40B4-BE49-F238E27FC236}">
              <a16:creationId xmlns:a16="http://schemas.microsoft.com/office/drawing/2014/main" xmlns="" id="{CA8ECE2C-1A1B-479C-801B-3D235D09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8757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58" name="Imagem 57">
          <a:extLst>
            <a:ext uri="{FF2B5EF4-FFF2-40B4-BE49-F238E27FC236}">
              <a16:creationId xmlns:a16="http://schemas.microsoft.com/office/drawing/2014/main" xmlns="" id="{3CFDAC63-2902-4DB9-AD03-15308CBC1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18757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62" name="Imagem 61">
          <a:extLst>
            <a:ext uri="{FF2B5EF4-FFF2-40B4-BE49-F238E27FC236}">
              <a16:creationId xmlns:a16="http://schemas.microsoft.com/office/drawing/2014/main" xmlns="" id="{412475D3-49CE-4386-890D-F75DF147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63" name="Imagem 62">
          <a:extLst>
            <a:ext uri="{FF2B5EF4-FFF2-40B4-BE49-F238E27FC236}">
              <a16:creationId xmlns:a16="http://schemas.microsoft.com/office/drawing/2014/main" xmlns="" id="{DFB91EBB-9DDF-4CAA-ADD5-2A01C6AFE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64" name="Imagem 63">
          <a:extLst>
            <a:ext uri="{FF2B5EF4-FFF2-40B4-BE49-F238E27FC236}">
              <a16:creationId xmlns:a16="http://schemas.microsoft.com/office/drawing/2014/main" xmlns="" id="{7DB2DE03-A924-4428-8ECD-F3BEF51D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65" name="Imagem 64">
          <a:extLst>
            <a:ext uri="{FF2B5EF4-FFF2-40B4-BE49-F238E27FC236}">
              <a16:creationId xmlns:a16="http://schemas.microsoft.com/office/drawing/2014/main" xmlns="" id="{A45951CB-BBCC-4D4C-A813-BBFD65B2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66" name="Imagem 65">
          <a:extLst>
            <a:ext uri="{FF2B5EF4-FFF2-40B4-BE49-F238E27FC236}">
              <a16:creationId xmlns:a16="http://schemas.microsoft.com/office/drawing/2014/main" xmlns="" id="{A0925BAD-68E9-424C-A2B8-955CFF064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67" name="Imagem 66">
          <a:extLst>
            <a:ext uri="{FF2B5EF4-FFF2-40B4-BE49-F238E27FC236}">
              <a16:creationId xmlns:a16="http://schemas.microsoft.com/office/drawing/2014/main" xmlns="" id="{643F6997-2516-4000-8124-262E5D411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68" name="Imagem 67">
          <a:extLst>
            <a:ext uri="{FF2B5EF4-FFF2-40B4-BE49-F238E27FC236}">
              <a16:creationId xmlns:a16="http://schemas.microsoft.com/office/drawing/2014/main" xmlns="" id="{C5142CB7-C0E0-4C74-ACC8-5F79CDF2B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69" name="Imagem 68">
          <a:extLst>
            <a:ext uri="{FF2B5EF4-FFF2-40B4-BE49-F238E27FC236}">
              <a16:creationId xmlns:a16="http://schemas.microsoft.com/office/drawing/2014/main" xmlns="" id="{0C94C778-E921-43DA-B1B0-E610F1DA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70" name="Imagem 69">
          <a:extLst>
            <a:ext uri="{FF2B5EF4-FFF2-40B4-BE49-F238E27FC236}">
              <a16:creationId xmlns:a16="http://schemas.microsoft.com/office/drawing/2014/main" xmlns="" id="{D69117A4-47E3-40B0-920A-7853E4AD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71" name="Imagem 70">
          <a:extLst>
            <a:ext uri="{FF2B5EF4-FFF2-40B4-BE49-F238E27FC236}">
              <a16:creationId xmlns:a16="http://schemas.microsoft.com/office/drawing/2014/main" xmlns="" id="{44B8D2D5-E329-479D-ABE9-245BB79F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72" name="Imagem 71">
          <a:extLst>
            <a:ext uri="{FF2B5EF4-FFF2-40B4-BE49-F238E27FC236}">
              <a16:creationId xmlns:a16="http://schemas.microsoft.com/office/drawing/2014/main" xmlns="" id="{8F455A8C-765A-47C1-95C7-BDDD0769A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73" name="Imagem 72">
          <a:extLst>
            <a:ext uri="{FF2B5EF4-FFF2-40B4-BE49-F238E27FC236}">
              <a16:creationId xmlns:a16="http://schemas.microsoft.com/office/drawing/2014/main" xmlns="" id="{D9AE8409-4FA4-4B99-B265-182B62800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74" name="Imagem 73">
          <a:extLst>
            <a:ext uri="{FF2B5EF4-FFF2-40B4-BE49-F238E27FC236}">
              <a16:creationId xmlns:a16="http://schemas.microsoft.com/office/drawing/2014/main" xmlns="" id="{4BD291A7-500E-4CC3-807E-778822EA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75" name="Imagem 74">
          <a:extLst>
            <a:ext uri="{FF2B5EF4-FFF2-40B4-BE49-F238E27FC236}">
              <a16:creationId xmlns:a16="http://schemas.microsoft.com/office/drawing/2014/main" xmlns="" id="{70B7BDD5-9CF6-4DDE-8377-ED1647790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76" name="Imagem 75">
          <a:extLst>
            <a:ext uri="{FF2B5EF4-FFF2-40B4-BE49-F238E27FC236}">
              <a16:creationId xmlns:a16="http://schemas.microsoft.com/office/drawing/2014/main" xmlns="" id="{C0834559-057F-470A-BB99-FC89149D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77" name="Imagem 76">
          <a:extLst>
            <a:ext uri="{FF2B5EF4-FFF2-40B4-BE49-F238E27FC236}">
              <a16:creationId xmlns:a16="http://schemas.microsoft.com/office/drawing/2014/main" xmlns="" id="{EEB3E9DC-C91A-4658-9408-14D1239C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78" name="Imagem 77">
          <a:extLst>
            <a:ext uri="{FF2B5EF4-FFF2-40B4-BE49-F238E27FC236}">
              <a16:creationId xmlns:a16="http://schemas.microsoft.com/office/drawing/2014/main" xmlns="" id="{58CD12C4-68C9-44B7-8A19-C11FB2AA7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79" name="Imagem 78">
          <a:extLst>
            <a:ext uri="{FF2B5EF4-FFF2-40B4-BE49-F238E27FC236}">
              <a16:creationId xmlns:a16="http://schemas.microsoft.com/office/drawing/2014/main" xmlns="" id="{08D98158-B289-45CB-91A0-DBB091BA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80" name="Imagem 79">
          <a:extLst>
            <a:ext uri="{FF2B5EF4-FFF2-40B4-BE49-F238E27FC236}">
              <a16:creationId xmlns:a16="http://schemas.microsoft.com/office/drawing/2014/main" xmlns="" id="{BE7E78C3-1756-4E62-8177-89DC4542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81" name="Imagem 80">
          <a:extLst>
            <a:ext uri="{FF2B5EF4-FFF2-40B4-BE49-F238E27FC236}">
              <a16:creationId xmlns:a16="http://schemas.microsoft.com/office/drawing/2014/main" xmlns="" id="{9DFEEF2D-4302-4DC0-8470-D7597C17E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82" name="Imagem 81">
          <a:extLst>
            <a:ext uri="{FF2B5EF4-FFF2-40B4-BE49-F238E27FC236}">
              <a16:creationId xmlns:a16="http://schemas.microsoft.com/office/drawing/2014/main" xmlns="" id="{80BD1B97-64D6-4BDA-B883-F18DC1CDF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83" name="Imagem 82">
          <a:extLst>
            <a:ext uri="{FF2B5EF4-FFF2-40B4-BE49-F238E27FC236}">
              <a16:creationId xmlns:a16="http://schemas.microsoft.com/office/drawing/2014/main" xmlns="" id="{DC6A1F8C-7C65-457B-8B92-F69A0D16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84" name="Imagem 83">
          <a:extLst>
            <a:ext uri="{FF2B5EF4-FFF2-40B4-BE49-F238E27FC236}">
              <a16:creationId xmlns:a16="http://schemas.microsoft.com/office/drawing/2014/main" xmlns="" id="{37F0646A-1CF9-4E2C-8C65-15CE0257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85" name="Imagem 84">
          <a:extLst>
            <a:ext uri="{FF2B5EF4-FFF2-40B4-BE49-F238E27FC236}">
              <a16:creationId xmlns:a16="http://schemas.microsoft.com/office/drawing/2014/main" xmlns="" id="{947C353F-EAF4-4B33-894D-D69BB6F0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89" name="Imagem 88">
          <a:extLst>
            <a:ext uri="{FF2B5EF4-FFF2-40B4-BE49-F238E27FC236}">
              <a16:creationId xmlns:a16="http://schemas.microsoft.com/office/drawing/2014/main" xmlns="" id="{E4C99EBE-EEFD-4A9B-A72A-86E0ADDC2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90" name="Imagem 89">
          <a:extLst>
            <a:ext uri="{FF2B5EF4-FFF2-40B4-BE49-F238E27FC236}">
              <a16:creationId xmlns:a16="http://schemas.microsoft.com/office/drawing/2014/main" xmlns="" id="{6A8D8EB8-7AF7-4752-90AB-B0A98F60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91" name="Imagem 90">
          <a:extLst>
            <a:ext uri="{FF2B5EF4-FFF2-40B4-BE49-F238E27FC236}">
              <a16:creationId xmlns:a16="http://schemas.microsoft.com/office/drawing/2014/main" xmlns="" id="{5E9534BE-523A-47A9-9507-663A0B721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59" name="Imagem 58">
          <a:extLst>
            <a:ext uri="{FF2B5EF4-FFF2-40B4-BE49-F238E27FC236}">
              <a16:creationId xmlns:a16="http://schemas.microsoft.com/office/drawing/2014/main" xmlns="" id="{058BD882-F4CD-409D-8460-A7CB111FA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60" name="Imagem 59">
          <a:extLst>
            <a:ext uri="{FF2B5EF4-FFF2-40B4-BE49-F238E27FC236}">
              <a16:creationId xmlns:a16="http://schemas.microsoft.com/office/drawing/2014/main" xmlns="" id="{52CCB36E-5E9C-420F-B82B-E026F218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61" name="Imagem 60">
          <a:extLst>
            <a:ext uri="{FF2B5EF4-FFF2-40B4-BE49-F238E27FC236}">
              <a16:creationId xmlns:a16="http://schemas.microsoft.com/office/drawing/2014/main" xmlns="" id="{B1E45A44-2518-41C8-BF2D-C8D40322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86" name="Imagem 85">
          <a:extLst>
            <a:ext uri="{FF2B5EF4-FFF2-40B4-BE49-F238E27FC236}">
              <a16:creationId xmlns:a16="http://schemas.microsoft.com/office/drawing/2014/main" xmlns="" id="{B86F8E3B-9B1B-4E70-9EEC-37E9A1278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87" name="Imagem 86">
          <a:extLst>
            <a:ext uri="{FF2B5EF4-FFF2-40B4-BE49-F238E27FC236}">
              <a16:creationId xmlns:a16="http://schemas.microsoft.com/office/drawing/2014/main" xmlns="" id="{8B7149A9-6D3F-4101-9027-F6C02A206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88" name="Imagem 87">
          <a:extLst>
            <a:ext uri="{FF2B5EF4-FFF2-40B4-BE49-F238E27FC236}">
              <a16:creationId xmlns:a16="http://schemas.microsoft.com/office/drawing/2014/main" xmlns="" id="{B20B7690-5BCA-412D-B9B7-3FD5E2CE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92" name="Imagem 91">
          <a:extLst>
            <a:ext uri="{FF2B5EF4-FFF2-40B4-BE49-F238E27FC236}">
              <a16:creationId xmlns:a16="http://schemas.microsoft.com/office/drawing/2014/main" xmlns="" id="{C37A51E1-9370-475E-B2BB-B614A7D71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93" name="Imagem 92">
          <a:extLst>
            <a:ext uri="{FF2B5EF4-FFF2-40B4-BE49-F238E27FC236}">
              <a16:creationId xmlns:a16="http://schemas.microsoft.com/office/drawing/2014/main" xmlns="" id="{AE40544B-BD72-41E9-9C41-55907494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94" name="Imagem 93">
          <a:extLst>
            <a:ext uri="{FF2B5EF4-FFF2-40B4-BE49-F238E27FC236}">
              <a16:creationId xmlns:a16="http://schemas.microsoft.com/office/drawing/2014/main" xmlns="" id="{698DBF2E-70C7-457A-A1F2-7A55F030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2985655" cy="1586203"/>
    <xdr:pic>
      <xdr:nvPicPr>
        <xdr:cNvPr id="98" name="Imagem 97">
          <a:extLst>
            <a:ext uri="{FF2B5EF4-FFF2-40B4-BE49-F238E27FC236}">
              <a16:creationId xmlns:a16="http://schemas.microsoft.com/office/drawing/2014/main" xmlns="" id="{DEA8BCE9-7C4F-4810-8551-1B3A2999E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7416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2985655" cy="1586203"/>
    <xdr:pic>
      <xdr:nvPicPr>
        <xdr:cNvPr id="99" name="Imagem 98">
          <a:extLst>
            <a:ext uri="{FF2B5EF4-FFF2-40B4-BE49-F238E27FC236}">
              <a16:creationId xmlns:a16="http://schemas.microsoft.com/office/drawing/2014/main" xmlns="" id="{E12D74ED-A8CD-4587-A412-D6242BEB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7416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158837" cy="1586203"/>
    <xdr:pic>
      <xdr:nvPicPr>
        <xdr:cNvPr id="100" name="Imagem 99">
          <a:extLst>
            <a:ext uri="{FF2B5EF4-FFF2-40B4-BE49-F238E27FC236}">
              <a16:creationId xmlns:a16="http://schemas.microsoft.com/office/drawing/2014/main" xmlns="" id="{22609421-B785-4DA4-B229-53967F40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07416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144" name="Imagem 143">
          <a:extLst>
            <a:ext uri="{FF2B5EF4-FFF2-40B4-BE49-F238E27FC236}">
              <a16:creationId xmlns:a16="http://schemas.microsoft.com/office/drawing/2014/main" xmlns="" id="{3C95FB49-3426-4B30-902B-46F8C2AE6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0" y="10469079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145" name="Imagem 144">
          <a:extLst>
            <a:ext uri="{FF2B5EF4-FFF2-40B4-BE49-F238E27FC236}">
              <a16:creationId xmlns:a16="http://schemas.microsoft.com/office/drawing/2014/main" xmlns="" id="{67B7165A-D691-4C49-AFF4-F85D405F8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96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146" name="Imagem 145">
          <a:extLst>
            <a:ext uri="{FF2B5EF4-FFF2-40B4-BE49-F238E27FC236}">
              <a16:creationId xmlns:a16="http://schemas.microsoft.com/office/drawing/2014/main" xmlns="" id="{835C0BCD-3963-4DA8-8328-C64456367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2985655" cy="1586203"/>
    <xdr:pic>
      <xdr:nvPicPr>
        <xdr:cNvPr id="210" name="Imagem 209">
          <a:extLst>
            <a:ext uri="{FF2B5EF4-FFF2-40B4-BE49-F238E27FC236}">
              <a16:creationId xmlns:a16="http://schemas.microsoft.com/office/drawing/2014/main" xmlns="" id="{EADFADB0-79EA-4140-B4D2-AF959A8A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14235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2985655" cy="1586203"/>
    <xdr:pic>
      <xdr:nvPicPr>
        <xdr:cNvPr id="211" name="Imagem 210">
          <a:extLst>
            <a:ext uri="{FF2B5EF4-FFF2-40B4-BE49-F238E27FC236}">
              <a16:creationId xmlns:a16="http://schemas.microsoft.com/office/drawing/2014/main" xmlns="" id="{4BAF0D3D-77EC-4981-A770-68ABF203E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14235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212" name="Imagem 211">
          <a:extLst>
            <a:ext uri="{FF2B5EF4-FFF2-40B4-BE49-F238E27FC236}">
              <a16:creationId xmlns:a16="http://schemas.microsoft.com/office/drawing/2014/main" xmlns="" id="{43328D3D-75C0-48AD-85C5-52197E627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14235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213" name="Imagem 212">
          <a:extLst>
            <a:ext uri="{FF2B5EF4-FFF2-40B4-BE49-F238E27FC236}">
              <a16:creationId xmlns:a16="http://schemas.microsoft.com/office/drawing/2014/main" xmlns="" id="{6E816DD8-48F1-4F57-BC98-7BB4871A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2985655" cy="1586203"/>
    <xdr:pic>
      <xdr:nvPicPr>
        <xdr:cNvPr id="214" name="Imagem 213">
          <a:extLst>
            <a:ext uri="{FF2B5EF4-FFF2-40B4-BE49-F238E27FC236}">
              <a16:creationId xmlns:a16="http://schemas.microsoft.com/office/drawing/2014/main" xmlns="" id="{E1FD7AF1-4B2B-4717-9976-A3890DFB0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2985655" cy="1586203"/>
    <xdr:pic>
      <xdr:nvPicPr>
        <xdr:cNvPr id="215" name="Imagem 214">
          <a:extLst>
            <a:ext uri="{FF2B5EF4-FFF2-40B4-BE49-F238E27FC236}">
              <a16:creationId xmlns:a16="http://schemas.microsoft.com/office/drawing/2014/main" xmlns="" id="{A0E9160A-993E-4563-A466-281029C6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216" name="Imagem 215">
          <a:extLst>
            <a:ext uri="{FF2B5EF4-FFF2-40B4-BE49-F238E27FC236}">
              <a16:creationId xmlns:a16="http://schemas.microsoft.com/office/drawing/2014/main" xmlns="" id="{FE627E52-2236-40BC-B67E-B335772F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217" name="Imagem 216">
          <a:extLst>
            <a:ext uri="{FF2B5EF4-FFF2-40B4-BE49-F238E27FC236}">
              <a16:creationId xmlns:a16="http://schemas.microsoft.com/office/drawing/2014/main" xmlns="" id="{D45B7AA2-EB9A-4627-9BAD-B7D113D18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2985655" cy="1586203"/>
    <xdr:pic>
      <xdr:nvPicPr>
        <xdr:cNvPr id="218" name="Imagem 217">
          <a:extLst>
            <a:ext uri="{FF2B5EF4-FFF2-40B4-BE49-F238E27FC236}">
              <a16:creationId xmlns:a16="http://schemas.microsoft.com/office/drawing/2014/main" xmlns="" id="{E7CB9FB2-5416-40B8-BFF3-54C175C5F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2985655" cy="1586203"/>
    <xdr:pic>
      <xdr:nvPicPr>
        <xdr:cNvPr id="219" name="Imagem 218">
          <a:extLst>
            <a:ext uri="{FF2B5EF4-FFF2-40B4-BE49-F238E27FC236}">
              <a16:creationId xmlns:a16="http://schemas.microsoft.com/office/drawing/2014/main" xmlns="" id="{03628190-C303-4FFD-864E-4E327244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220" name="Imagem 219">
          <a:extLst>
            <a:ext uri="{FF2B5EF4-FFF2-40B4-BE49-F238E27FC236}">
              <a16:creationId xmlns:a16="http://schemas.microsoft.com/office/drawing/2014/main" xmlns="" id="{36087473-E447-435B-AC4A-87F3347FE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221" name="Imagem 220">
          <a:extLst>
            <a:ext uri="{FF2B5EF4-FFF2-40B4-BE49-F238E27FC236}">
              <a16:creationId xmlns:a16="http://schemas.microsoft.com/office/drawing/2014/main" xmlns="" id="{DBCEF5E0-08A4-4AC4-9804-34D3BBD7B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2985655" cy="1586203"/>
    <xdr:pic>
      <xdr:nvPicPr>
        <xdr:cNvPr id="222" name="Imagem 221">
          <a:extLst>
            <a:ext uri="{FF2B5EF4-FFF2-40B4-BE49-F238E27FC236}">
              <a16:creationId xmlns:a16="http://schemas.microsoft.com/office/drawing/2014/main" xmlns="" id="{08D14AF5-C411-45AF-BD53-610CFF310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2985655" cy="1586203"/>
    <xdr:pic>
      <xdr:nvPicPr>
        <xdr:cNvPr id="223" name="Imagem 222">
          <a:extLst>
            <a:ext uri="{FF2B5EF4-FFF2-40B4-BE49-F238E27FC236}">
              <a16:creationId xmlns:a16="http://schemas.microsoft.com/office/drawing/2014/main" xmlns="" id="{7A4AE37F-871A-4CD5-AF63-7F2BBA0A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224" name="Imagem 223">
          <a:extLst>
            <a:ext uri="{FF2B5EF4-FFF2-40B4-BE49-F238E27FC236}">
              <a16:creationId xmlns:a16="http://schemas.microsoft.com/office/drawing/2014/main" xmlns="" id="{6A680648-97F1-47A2-BFFF-6A3EEF8F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225" name="Imagem 224">
          <a:extLst>
            <a:ext uri="{FF2B5EF4-FFF2-40B4-BE49-F238E27FC236}">
              <a16:creationId xmlns:a16="http://schemas.microsoft.com/office/drawing/2014/main" xmlns="" id="{C442EB5F-239C-4DBE-AC2E-DFE47C60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2985655" cy="1586203"/>
    <xdr:pic>
      <xdr:nvPicPr>
        <xdr:cNvPr id="226" name="Imagem 225">
          <a:extLst>
            <a:ext uri="{FF2B5EF4-FFF2-40B4-BE49-F238E27FC236}">
              <a16:creationId xmlns:a16="http://schemas.microsoft.com/office/drawing/2014/main" xmlns="" id="{55D51D2B-756C-4782-B816-F260FB08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2985655" cy="1586203"/>
    <xdr:pic>
      <xdr:nvPicPr>
        <xdr:cNvPr id="227" name="Imagem 226">
          <a:extLst>
            <a:ext uri="{FF2B5EF4-FFF2-40B4-BE49-F238E27FC236}">
              <a16:creationId xmlns:a16="http://schemas.microsoft.com/office/drawing/2014/main" xmlns="" id="{A4CF5A10-2DBC-4B33-A1C1-48008884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228" name="Imagem 227">
          <a:extLst>
            <a:ext uri="{FF2B5EF4-FFF2-40B4-BE49-F238E27FC236}">
              <a16:creationId xmlns:a16="http://schemas.microsoft.com/office/drawing/2014/main" xmlns="" id="{9EBC421B-6F60-48F1-9473-85D8B0A3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229" name="Imagem 228">
          <a:extLst>
            <a:ext uri="{FF2B5EF4-FFF2-40B4-BE49-F238E27FC236}">
              <a16:creationId xmlns:a16="http://schemas.microsoft.com/office/drawing/2014/main" xmlns="" id="{4355F2A5-C25B-4A82-B378-B90E9E8A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2985655" cy="1586203"/>
    <xdr:pic>
      <xdr:nvPicPr>
        <xdr:cNvPr id="230" name="Imagem 229">
          <a:extLst>
            <a:ext uri="{FF2B5EF4-FFF2-40B4-BE49-F238E27FC236}">
              <a16:creationId xmlns:a16="http://schemas.microsoft.com/office/drawing/2014/main" xmlns="" id="{0035168C-1CDA-4D76-B01E-FADC527B2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2985655" cy="1586203"/>
    <xdr:pic>
      <xdr:nvPicPr>
        <xdr:cNvPr id="231" name="Imagem 230">
          <a:extLst>
            <a:ext uri="{FF2B5EF4-FFF2-40B4-BE49-F238E27FC236}">
              <a16:creationId xmlns:a16="http://schemas.microsoft.com/office/drawing/2014/main" xmlns="" id="{66FD1AB3-2711-4E8F-909E-DCC2951D7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232" name="Imagem 231">
          <a:extLst>
            <a:ext uri="{FF2B5EF4-FFF2-40B4-BE49-F238E27FC236}">
              <a16:creationId xmlns:a16="http://schemas.microsoft.com/office/drawing/2014/main" xmlns="" id="{0765F08F-F40E-48DF-BE76-4EB111806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233" name="Imagem 232">
          <a:extLst>
            <a:ext uri="{FF2B5EF4-FFF2-40B4-BE49-F238E27FC236}">
              <a16:creationId xmlns:a16="http://schemas.microsoft.com/office/drawing/2014/main" xmlns="" id="{478E076F-1719-4975-87DB-BBC8BE7C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2985655" cy="1586203"/>
    <xdr:pic>
      <xdr:nvPicPr>
        <xdr:cNvPr id="234" name="Imagem 233">
          <a:extLst>
            <a:ext uri="{FF2B5EF4-FFF2-40B4-BE49-F238E27FC236}">
              <a16:creationId xmlns:a16="http://schemas.microsoft.com/office/drawing/2014/main" xmlns="" id="{D3DEFC0D-DAFB-4C7F-B5FC-DEB1A0C0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2985655" cy="1586203"/>
    <xdr:pic>
      <xdr:nvPicPr>
        <xdr:cNvPr id="235" name="Imagem 234">
          <a:extLst>
            <a:ext uri="{FF2B5EF4-FFF2-40B4-BE49-F238E27FC236}">
              <a16:creationId xmlns:a16="http://schemas.microsoft.com/office/drawing/2014/main" xmlns="" id="{DDEE0914-AD33-40A5-9FEC-3C23894FD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236" name="Imagem 235">
          <a:extLst>
            <a:ext uri="{FF2B5EF4-FFF2-40B4-BE49-F238E27FC236}">
              <a16:creationId xmlns:a16="http://schemas.microsoft.com/office/drawing/2014/main" xmlns="" id="{F93260AC-158D-44AE-8BA8-81F5DEADE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237" name="Imagem 236">
          <a:extLst>
            <a:ext uri="{FF2B5EF4-FFF2-40B4-BE49-F238E27FC236}">
              <a16:creationId xmlns:a16="http://schemas.microsoft.com/office/drawing/2014/main" xmlns="" id="{CCB4CF3E-01EF-404B-BD60-DDAFDFEC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2985655" cy="1586203"/>
    <xdr:pic>
      <xdr:nvPicPr>
        <xdr:cNvPr id="238" name="Imagem 237">
          <a:extLst>
            <a:ext uri="{FF2B5EF4-FFF2-40B4-BE49-F238E27FC236}">
              <a16:creationId xmlns:a16="http://schemas.microsoft.com/office/drawing/2014/main" xmlns="" id="{9BE11760-200E-4FC2-89F8-99286A71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2985655" cy="1586203"/>
    <xdr:pic>
      <xdr:nvPicPr>
        <xdr:cNvPr id="239" name="Imagem 238">
          <a:extLst>
            <a:ext uri="{FF2B5EF4-FFF2-40B4-BE49-F238E27FC236}">
              <a16:creationId xmlns:a16="http://schemas.microsoft.com/office/drawing/2014/main" xmlns="" id="{245C035C-B336-46CD-BCA4-38EE42AD5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240" name="Imagem 239">
          <a:extLst>
            <a:ext uri="{FF2B5EF4-FFF2-40B4-BE49-F238E27FC236}">
              <a16:creationId xmlns:a16="http://schemas.microsoft.com/office/drawing/2014/main" xmlns="" id="{7629105E-F155-456C-930E-E280D6BB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249" name="Imagem 248">
          <a:extLst>
            <a:ext uri="{FF2B5EF4-FFF2-40B4-BE49-F238E27FC236}">
              <a16:creationId xmlns:a16="http://schemas.microsoft.com/office/drawing/2014/main" xmlns="" id="{1C8F428D-F143-4803-B2D4-964A03C9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2985655" cy="1586203"/>
    <xdr:pic>
      <xdr:nvPicPr>
        <xdr:cNvPr id="250" name="Imagem 249">
          <a:extLst>
            <a:ext uri="{FF2B5EF4-FFF2-40B4-BE49-F238E27FC236}">
              <a16:creationId xmlns:a16="http://schemas.microsoft.com/office/drawing/2014/main" xmlns="" id="{E8CBEB9F-6DB3-493B-894C-632A9B65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2985655" cy="1586203"/>
    <xdr:pic>
      <xdr:nvPicPr>
        <xdr:cNvPr id="251" name="Imagem 250">
          <a:extLst>
            <a:ext uri="{FF2B5EF4-FFF2-40B4-BE49-F238E27FC236}">
              <a16:creationId xmlns:a16="http://schemas.microsoft.com/office/drawing/2014/main" xmlns="" id="{7CFB3F6A-FE00-4DA8-A620-B9CBFA30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252" name="Imagem 251">
          <a:extLst>
            <a:ext uri="{FF2B5EF4-FFF2-40B4-BE49-F238E27FC236}">
              <a16:creationId xmlns:a16="http://schemas.microsoft.com/office/drawing/2014/main" xmlns="" id="{DD96861D-DC76-4FEB-B0AA-BFCA6A5B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257" name="Imagem 256">
          <a:extLst>
            <a:ext uri="{FF2B5EF4-FFF2-40B4-BE49-F238E27FC236}">
              <a16:creationId xmlns:a16="http://schemas.microsoft.com/office/drawing/2014/main" xmlns="" id="{ACDE9F84-E07E-44B5-BF25-20DF3553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2985655" cy="1586203"/>
    <xdr:pic>
      <xdr:nvPicPr>
        <xdr:cNvPr id="258" name="Imagem 257">
          <a:extLst>
            <a:ext uri="{FF2B5EF4-FFF2-40B4-BE49-F238E27FC236}">
              <a16:creationId xmlns:a16="http://schemas.microsoft.com/office/drawing/2014/main" xmlns="" id="{1DDC9E03-3FC1-4F77-BD1B-EB03BFE54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2985655" cy="1586203"/>
    <xdr:pic>
      <xdr:nvPicPr>
        <xdr:cNvPr id="259" name="Imagem 258">
          <a:extLst>
            <a:ext uri="{FF2B5EF4-FFF2-40B4-BE49-F238E27FC236}">
              <a16:creationId xmlns:a16="http://schemas.microsoft.com/office/drawing/2014/main" xmlns="" id="{68B03E89-1906-40A5-AAFA-19E38EB43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260" name="Imagem 259">
          <a:extLst>
            <a:ext uri="{FF2B5EF4-FFF2-40B4-BE49-F238E27FC236}">
              <a16:creationId xmlns:a16="http://schemas.microsoft.com/office/drawing/2014/main" xmlns="" id="{EDF6FDD1-9B48-468A-8956-D13EFA3FA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44" name="Imagem 43">
          <a:extLst>
            <a:ext uri="{FF2B5EF4-FFF2-40B4-BE49-F238E27FC236}">
              <a16:creationId xmlns:a16="http://schemas.microsoft.com/office/drawing/2014/main" xmlns="" id="{D11F0523-E580-49AC-8302-4A650ABA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2985655" cy="1586203"/>
    <xdr:pic>
      <xdr:nvPicPr>
        <xdr:cNvPr id="45" name="Imagem 44">
          <a:extLst>
            <a:ext uri="{FF2B5EF4-FFF2-40B4-BE49-F238E27FC236}">
              <a16:creationId xmlns:a16="http://schemas.microsoft.com/office/drawing/2014/main" xmlns="" id="{DEAB2515-54D4-4E2D-BBB1-CA66A8E0C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2985655" cy="1586203"/>
    <xdr:pic>
      <xdr:nvPicPr>
        <xdr:cNvPr id="46" name="Imagem 45">
          <a:extLst>
            <a:ext uri="{FF2B5EF4-FFF2-40B4-BE49-F238E27FC236}">
              <a16:creationId xmlns:a16="http://schemas.microsoft.com/office/drawing/2014/main" xmlns="" id="{096E9ACF-47B3-40BB-AC9A-79C5DA3C0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47" name="Imagem 46">
          <a:extLst>
            <a:ext uri="{FF2B5EF4-FFF2-40B4-BE49-F238E27FC236}">
              <a16:creationId xmlns:a16="http://schemas.microsoft.com/office/drawing/2014/main" xmlns="" id="{64D766F9-AA38-4905-A85D-B563231E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48" name="Imagem 47">
          <a:extLst>
            <a:ext uri="{FF2B5EF4-FFF2-40B4-BE49-F238E27FC236}">
              <a16:creationId xmlns:a16="http://schemas.microsoft.com/office/drawing/2014/main" xmlns="" id="{3003D12F-43F3-4693-8ACF-C1798859B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2985655" cy="1586203"/>
    <xdr:pic>
      <xdr:nvPicPr>
        <xdr:cNvPr id="49" name="Imagem 48">
          <a:extLst>
            <a:ext uri="{FF2B5EF4-FFF2-40B4-BE49-F238E27FC236}">
              <a16:creationId xmlns:a16="http://schemas.microsoft.com/office/drawing/2014/main" xmlns="" id="{754D1CB2-3398-4BCF-9DA9-392F8EE0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2985655" cy="1586203"/>
    <xdr:pic>
      <xdr:nvPicPr>
        <xdr:cNvPr id="50" name="Imagem 49">
          <a:extLst>
            <a:ext uri="{FF2B5EF4-FFF2-40B4-BE49-F238E27FC236}">
              <a16:creationId xmlns:a16="http://schemas.microsoft.com/office/drawing/2014/main" xmlns="" id="{A4078676-1C8B-4997-8724-7E40E5410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51" name="Imagem 50">
          <a:extLst>
            <a:ext uri="{FF2B5EF4-FFF2-40B4-BE49-F238E27FC236}">
              <a16:creationId xmlns:a16="http://schemas.microsoft.com/office/drawing/2014/main" xmlns="" id="{85E7B669-95EC-4547-A952-9CBF5E61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52" name="Imagem 51">
          <a:extLst>
            <a:ext uri="{FF2B5EF4-FFF2-40B4-BE49-F238E27FC236}">
              <a16:creationId xmlns:a16="http://schemas.microsoft.com/office/drawing/2014/main" xmlns="" id="{8C05E41E-1EEB-44C9-A945-C0238F508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2985655" cy="1586203"/>
    <xdr:pic>
      <xdr:nvPicPr>
        <xdr:cNvPr id="53" name="Imagem 52">
          <a:extLst>
            <a:ext uri="{FF2B5EF4-FFF2-40B4-BE49-F238E27FC236}">
              <a16:creationId xmlns:a16="http://schemas.microsoft.com/office/drawing/2014/main" xmlns="" id="{7FDC3933-F24A-468C-82BB-083A7CC00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2985655" cy="1586203"/>
    <xdr:pic>
      <xdr:nvPicPr>
        <xdr:cNvPr id="54" name="Imagem 53">
          <a:extLst>
            <a:ext uri="{FF2B5EF4-FFF2-40B4-BE49-F238E27FC236}">
              <a16:creationId xmlns:a16="http://schemas.microsoft.com/office/drawing/2014/main" xmlns="" id="{C9DFA0C2-B8F5-44D3-970A-8ADD2EBE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55" name="Imagem 54">
          <a:extLst>
            <a:ext uri="{FF2B5EF4-FFF2-40B4-BE49-F238E27FC236}">
              <a16:creationId xmlns:a16="http://schemas.microsoft.com/office/drawing/2014/main" xmlns="" id="{F7F6861D-9FC2-4D9A-94BF-3373D2C1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56" name="Imagem 55">
          <a:extLst>
            <a:ext uri="{FF2B5EF4-FFF2-40B4-BE49-F238E27FC236}">
              <a16:creationId xmlns:a16="http://schemas.microsoft.com/office/drawing/2014/main" xmlns="" id="{87DA0B45-8164-4724-AE9A-1A30A8521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2985655" cy="1586203"/>
    <xdr:pic>
      <xdr:nvPicPr>
        <xdr:cNvPr id="57" name="Imagem 56">
          <a:extLst>
            <a:ext uri="{FF2B5EF4-FFF2-40B4-BE49-F238E27FC236}">
              <a16:creationId xmlns:a16="http://schemas.microsoft.com/office/drawing/2014/main" xmlns="" id="{448BB53C-EA2D-4A93-A0A8-10B6E110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2985655" cy="1586203"/>
    <xdr:pic>
      <xdr:nvPicPr>
        <xdr:cNvPr id="58" name="Imagem 57">
          <a:extLst>
            <a:ext uri="{FF2B5EF4-FFF2-40B4-BE49-F238E27FC236}">
              <a16:creationId xmlns:a16="http://schemas.microsoft.com/office/drawing/2014/main" xmlns="" id="{D3A70BF6-031F-4C54-8978-4E864CA4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59" name="Imagem 58">
          <a:extLst>
            <a:ext uri="{FF2B5EF4-FFF2-40B4-BE49-F238E27FC236}">
              <a16:creationId xmlns:a16="http://schemas.microsoft.com/office/drawing/2014/main" xmlns="" id="{A35E8129-9309-47FE-8136-B4396314B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64" name="Imagem 63">
          <a:extLst>
            <a:ext uri="{FF2B5EF4-FFF2-40B4-BE49-F238E27FC236}">
              <a16:creationId xmlns:a16="http://schemas.microsoft.com/office/drawing/2014/main" xmlns="" id="{6270786F-B401-48E8-AD30-A63FE85B8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65" name="Imagem 64">
          <a:extLst>
            <a:ext uri="{FF2B5EF4-FFF2-40B4-BE49-F238E27FC236}">
              <a16:creationId xmlns:a16="http://schemas.microsoft.com/office/drawing/2014/main" xmlns="" id="{70052A6A-69D6-4D3A-9ED4-75CF8721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2985655" cy="1586203"/>
    <xdr:pic>
      <xdr:nvPicPr>
        <xdr:cNvPr id="66" name="Imagem 65">
          <a:extLst>
            <a:ext uri="{FF2B5EF4-FFF2-40B4-BE49-F238E27FC236}">
              <a16:creationId xmlns:a16="http://schemas.microsoft.com/office/drawing/2014/main" xmlns="" id="{ECB6F038-FB60-4B50-83B9-489C1635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67" name="Imagem 66">
          <a:extLst>
            <a:ext uri="{FF2B5EF4-FFF2-40B4-BE49-F238E27FC236}">
              <a16:creationId xmlns:a16="http://schemas.microsoft.com/office/drawing/2014/main" xmlns="" id="{7A0CE03A-D637-486A-86AB-366DB57A0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68" name="Imagem 67">
          <a:extLst>
            <a:ext uri="{FF2B5EF4-FFF2-40B4-BE49-F238E27FC236}">
              <a16:creationId xmlns:a16="http://schemas.microsoft.com/office/drawing/2014/main" xmlns="" id="{968C7322-024B-4274-B568-C0CA12F5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69" name="Imagem 68">
          <a:extLst>
            <a:ext uri="{FF2B5EF4-FFF2-40B4-BE49-F238E27FC236}">
              <a16:creationId xmlns:a16="http://schemas.microsoft.com/office/drawing/2014/main" xmlns="" id="{A6838E73-601B-4EB1-B3C7-D630F07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2985655" cy="1586203"/>
    <xdr:pic>
      <xdr:nvPicPr>
        <xdr:cNvPr id="70" name="Imagem 69">
          <a:extLst>
            <a:ext uri="{FF2B5EF4-FFF2-40B4-BE49-F238E27FC236}">
              <a16:creationId xmlns:a16="http://schemas.microsoft.com/office/drawing/2014/main" xmlns="" id="{B704D6B3-534C-4B20-AD6B-72A055E62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71" name="Imagem 70">
          <a:extLst>
            <a:ext uri="{FF2B5EF4-FFF2-40B4-BE49-F238E27FC236}">
              <a16:creationId xmlns:a16="http://schemas.microsoft.com/office/drawing/2014/main" xmlns="" id="{D7C4F75C-0CBE-4A52-BC8A-89C4244AE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72" name="Imagem 71">
          <a:extLst>
            <a:ext uri="{FF2B5EF4-FFF2-40B4-BE49-F238E27FC236}">
              <a16:creationId xmlns:a16="http://schemas.microsoft.com/office/drawing/2014/main" xmlns="" id="{BAFBFEA6-7FB0-43D1-AB6A-0B1117A9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73" name="Imagem 72">
          <a:extLst>
            <a:ext uri="{FF2B5EF4-FFF2-40B4-BE49-F238E27FC236}">
              <a16:creationId xmlns:a16="http://schemas.microsoft.com/office/drawing/2014/main" xmlns="" id="{8EE7774D-944F-43D0-A82C-C7BAFD284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2985655" cy="1586203"/>
    <xdr:pic>
      <xdr:nvPicPr>
        <xdr:cNvPr id="74" name="Imagem 73">
          <a:extLst>
            <a:ext uri="{FF2B5EF4-FFF2-40B4-BE49-F238E27FC236}">
              <a16:creationId xmlns:a16="http://schemas.microsoft.com/office/drawing/2014/main" xmlns="" id="{BECEE5AB-0D8C-4773-BCB4-96764D15C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75" name="Imagem 74">
          <a:extLst>
            <a:ext uri="{FF2B5EF4-FFF2-40B4-BE49-F238E27FC236}">
              <a16:creationId xmlns:a16="http://schemas.microsoft.com/office/drawing/2014/main" xmlns="" id="{A740BD2F-8B5A-469A-AC9E-86E85822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11937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76" name="Imagem 75">
          <a:extLst>
            <a:ext uri="{FF2B5EF4-FFF2-40B4-BE49-F238E27FC236}">
              <a16:creationId xmlns:a16="http://schemas.microsoft.com/office/drawing/2014/main" xmlns="" id="{3576E3FC-1971-496E-835D-7A00DAAA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77" name="Imagem 76">
          <a:extLst>
            <a:ext uri="{FF2B5EF4-FFF2-40B4-BE49-F238E27FC236}">
              <a16:creationId xmlns:a16="http://schemas.microsoft.com/office/drawing/2014/main" xmlns="" id="{1ACFC191-912A-40F7-801B-E7A2279B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2985655" cy="1586203"/>
    <xdr:pic>
      <xdr:nvPicPr>
        <xdr:cNvPr id="78" name="Imagem 77">
          <a:extLst>
            <a:ext uri="{FF2B5EF4-FFF2-40B4-BE49-F238E27FC236}">
              <a16:creationId xmlns:a16="http://schemas.microsoft.com/office/drawing/2014/main" xmlns="" id="{DC82F8DA-CA7B-4112-BC63-82701CA1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79" name="Imagem 78">
          <a:extLst>
            <a:ext uri="{FF2B5EF4-FFF2-40B4-BE49-F238E27FC236}">
              <a16:creationId xmlns:a16="http://schemas.microsoft.com/office/drawing/2014/main" xmlns="" id="{A29D0AAA-AB38-4072-9006-C63A0BD67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475" y="12040338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80" name="Imagem 79">
          <a:extLst>
            <a:ext uri="{FF2B5EF4-FFF2-40B4-BE49-F238E27FC236}">
              <a16:creationId xmlns:a16="http://schemas.microsoft.com/office/drawing/2014/main" xmlns="" id="{A4F91A27-617B-4533-8D07-79EDB4340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81" name="Imagem 80">
          <a:extLst>
            <a:ext uri="{FF2B5EF4-FFF2-40B4-BE49-F238E27FC236}">
              <a16:creationId xmlns:a16="http://schemas.microsoft.com/office/drawing/2014/main" xmlns="" id="{D48D6D99-24BA-43E1-8B2E-917DB3BB8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2985655" cy="1586203"/>
    <xdr:pic>
      <xdr:nvPicPr>
        <xdr:cNvPr id="82" name="Imagem 81">
          <a:extLst>
            <a:ext uri="{FF2B5EF4-FFF2-40B4-BE49-F238E27FC236}">
              <a16:creationId xmlns:a16="http://schemas.microsoft.com/office/drawing/2014/main" xmlns="" id="{BA4EAD7A-53DE-4040-B096-3A106B14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83" name="Imagem 82">
          <a:extLst>
            <a:ext uri="{FF2B5EF4-FFF2-40B4-BE49-F238E27FC236}">
              <a16:creationId xmlns:a16="http://schemas.microsoft.com/office/drawing/2014/main" xmlns="" id="{BD2C0B69-6570-4DBF-9486-D0C868C5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84" name="Imagem 83">
          <a:extLst>
            <a:ext uri="{FF2B5EF4-FFF2-40B4-BE49-F238E27FC236}">
              <a16:creationId xmlns:a16="http://schemas.microsoft.com/office/drawing/2014/main" xmlns="" id="{F35D8938-C2BE-4A89-84E3-D3FF4C28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85" name="Imagem 84">
          <a:extLst>
            <a:ext uri="{FF2B5EF4-FFF2-40B4-BE49-F238E27FC236}">
              <a16:creationId xmlns:a16="http://schemas.microsoft.com/office/drawing/2014/main" xmlns="" id="{07E92C39-6371-4073-BEC3-69516171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2985655" cy="1586203"/>
    <xdr:pic>
      <xdr:nvPicPr>
        <xdr:cNvPr id="86" name="Imagem 85">
          <a:extLst>
            <a:ext uri="{FF2B5EF4-FFF2-40B4-BE49-F238E27FC236}">
              <a16:creationId xmlns:a16="http://schemas.microsoft.com/office/drawing/2014/main" xmlns="" id="{A956C4AA-6EA3-4905-AA60-373C0C87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87" name="Imagem 86">
          <a:extLst>
            <a:ext uri="{FF2B5EF4-FFF2-40B4-BE49-F238E27FC236}">
              <a16:creationId xmlns:a16="http://schemas.microsoft.com/office/drawing/2014/main" xmlns="" id="{46AD335F-ABAB-4BAB-8A29-F04C2B5C2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88" name="Imagem 87">
          <a:extLst>
            <a:ext uri="{FF2B5EF4-FFF2-40B4-BE49-F238E27FC236}">
              <a16:creationId xmlns:a16="http://schemas.microsoft.com/office/drawing/2014/main" xmlns="" id="{2679CAF6-2B8A-443E-BA99-F42D5B74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89" name="Imagem 88">
          <a:extLst>
            <a:ext uri="{FF2B5EF4-FFF2-40B4-BE49-F238E27FC236}">
              <a16:creationId xmlns:a16="http://schemas.microsoft.com/office/drawing/2014/main" xmlns="" id="{A0CC191E-1E7A-4FEB-A91F-6BA76D95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2985655" cy="1586203"/>
    <xdr:pic>
      <xdr:nvPicPr>
        <xdr:cNvPr id="90" name="Imagem 89">
          <a:extLst>
            <a:ext uri="{FF2B5EF4-FFF2-40B4-BE49-F238E27FC236}">
              <a16:creationId xmlns:a16="http://schemas.microsoft.com/office/drawing/2014/main" xmlns="" id="{CE7F2988-DEB0-43C7-8590-8E8B8DF55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91" name="Imagem 90">
          <a:extLst>
            <a:ext uri="{FF2B5EF4-FFF2-40B4-BE49-F238E27FC236}">
              <a16:creationId xmlns:a16="http://schemas.microsoft.com/office/drawing/2014/main" xmlns="" id="{EEEDD52E-16DB-47A8-B77C-4DB0934B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92" name="Imagem 91">
          <a:extLst>
            <a:ext uri="{FF2B5EF4-FFF2-40B4-BE49-F238E27FC236}">
              <a16:creationId xmlns:a16="http://schemas.microsoft.com/office/drawing/2014/main" xmlns="" id="{A63AF0DD-2DE4-44E1-8D73-4C7DCF2B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93" name="Imagem 92">
          <a:extLst>
            <a:ext uri="{FF2B5EF4-FFF2-40B4-BE49-F238E27FC236}">
              <a16:creationId xmlns:a16="http://schemas.microsoft.com/office/drawing/2014/main" xmlns="" id="{4B4EE91C-C56A-4E80-AC14-062DFBBE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2985655" cy="1586203"/>
    <xdr:pic>
      <xdr:nvPicPr>
        <xdr:cNvPr id="94" name="Imagem 93">
          <a:extLst>
            <a:ext uri="{FF2B5EF4-FFF2-40B4-BE49-F238E27FC236}">
              <a16:creationId xmlns:a16="http://schemas.microsoft.com/office/drawing/2014/main" xmlns="" id="{6FC01D37-ADE5-48EB-AA37-B21BD3D4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95" name="Imagem 94">
          <a:extLst>
            <a:ext uri="{FF2B5EF4-FFF2-40B4-BE49-F238E27FC236}">
              <a16:creationId xmlns:a16="http://schemas.microsoft.com/office/drawing/2014/main" xmlns="" id="{1F25B3BA-D7B9-4036-A758-55F319EF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49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100" name="Imagem 99">
          <a:extLst>
            <a:ext uri="{FF2B5EF4-FFF2-40B4-BE49-F238E27FC236}">
              <a16:creationId xmlns:a16="http://schemas.microsoft.com/office/drawing/2014/main" xmlns="" id="{FC84DC7E-BD37-4D96-8A56-92F0F537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101" name="Imagem 100">
          <a:extLst>
            <a:ext uri="{FF2B5EF4-FFF2-40B4-BE49-F238E27FC236}">
              <a16:creationId xmlns:a16="http://schemas.microsoft.com/office/drawing/2014/main" xmlns="" id="{91444A10-D4AC-4E54-A895-AB6305FE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2985655" cy="1586203"/>
    <xdr:pic>
      <xdr:nvPicPr>
        <xdr:cNvPr id="102" name="Imagem 101">
          <a:extLst>
            <a:ext uri="{FF2B5EF4-FFF2-40B4-BE49-F238E27FC236}">
              <a16:creationId xmlns:a16="http://schemas.microsoft.com/office/drawing/2014/main" xmlns="" id="{034061E6-9FDE-445A-8CA8-29B0939B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103" name="Imagem 102">
          <a:extLst>
            <a:ext uri="{FF2B5EF4-FFF2-40B4-BE49-F238E27FC236}">
              <a16:creationId xmlns:a16="http://schemas.microsoft.com/office/drawing/2014/main" xmlns="" id="{4CA64099-C2B4-4F0A-80C1-62566158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104" name="Imagem 103">
          <a:extLst>
            <a:ext uri="{FF2B5EF4-FFF2-40B4-BE49-F238E27FC236}">
              <a16:creationId xmlns:a16="http://schemas.microsoft.com/office/drawing/2014/main" xmlns="" id="{B1CB5562-7364-4D3B-AC13-5CC56D75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105" name="Imagem 104">
          <a:extLst>
            <a:ext uri="{FF2B5EF4-FFF2-40B4-BE49-F238E27FC236}">
              <a16:creationId xmlns:a16="http://schemas.microsoft.com/office/drawing/2014/main" xmlns="" id="{81CFCAF2-B225-45B5-B0C0-7C726290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2985655" cy="1586203"/>
    <xdr:pic>
      <xdr:nvPicPr>
        <xdr:cNvPr id="106" name="Imagem 105">
          <a:extLst>
            <a:ext uri="{FF2B5EF4-FFF2-40B4-BE49-F238E27FC236}">
              <a16:creationId xmlns:a16="http://schemas.microsoft.com/office/drawing/2014/main" xmlns="" id="{70C97ECA-8E27-44F3-851B-060ABCB5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107" name="Imagem 106">
          <a:extLst>
            <a:ext uri="{FF2B5EF4-FFF2-40B4-BE49-F238E27FC236}">
              <a16:creationId xmlns:a16="http://schemas.microsoft.com/office/drawing/2014/main" xmlns="" id="{AE3D3BF1-DA5F-4314-BFD5-43C3FABF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112" name="Imagem 111">
          <a:extLst>
            <a:ext uri="{FF2B5EF4-FFF2-40B4-BE49-F238E27FC236}">
              <a16:creationId xmlns:a16="http://schemas.microsoft.com/office/drawing/2014/main" xmlns="" id="{3C3670B0-2CFF-43B8-9305-E53E512F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113" name="Imagem 112">
          <a:extLst>
            <a:ext uri="{FF2B5EF4-FFF2-40B4-BE49-F238E27FC236}">
              <a16:creationId xmlns:a16="http://schemas.microsoft.com/office/drawing/2014/main" xmlns="" id="{30CEA1D6-9633-4354-BA56-D7D57F7E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2985655" cy="1586203"/>
    <xdr:pic>
      <xdr:nvPicPr>
        <xdr:cNvPr id="114" name="Imagem 113">
          <a:extLst>
            <a:ext uri="{FF2B5EF4-FFF2-40B4-BE49-F238E27FC236}">
              <a16:creationId xmlns:a16="http://schemas.microsoft.com/office/drawing/2014/main" xmlns="" id="{26F46737-58EA-4A77-84BF-488C5BE9C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115" name="Imagem 114">
          <a:extLst>
            <a:ext uri="{FF2B5EF4-FFF2-40B4-BE49-F238E27FC236}">
              <a16:creationId xmlns:a16="http://schemas.microsoft.com/office/drawing/2014/main" xmlns="" id="{3D392E26-D130-4B31-88C1-03EB0D8C7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116" name="Imagem 115">
          <a:extLst>
            <a:ext uri="{FF2B5EF4-FFF2-40B4-BE49-F238E27FC236}">
              <a16:creationId xmlns:a16="http://schemas.microsoft.com/office/drawing/2014/main" xmlns="" id="{DCF1AFA4-E379-4F1C-A521-96CE578B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117" name="Imagem 116">
          <a:extLst>
            <a:ext uri="{FF2B5EF4-FFF2-40B4-BE49-F238E27FC236}">
              <a16:creationId xmlns:a16="http://schemas.microsoft.com/office/drawing/2014/main" xmlns="" id="{2F2DD6E9-45CA-497B-9CA6-C66E719E2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2985655" cy="1586203"/>
    <xdr:pic>
      <xdr:nvPicPr>
        <xdr:cNvPr id="118" name="Imagem 117">
          <a:extLst>
            <a:ext uri="{FF2B5EF4-FFF2-40B4-BE49-F238E27FC236}">
              <a16:creationId xmlns:a16="http://schemas.microsoft.com/office/drawing/2014/main" xmlns="" id="{9A5CD02C-DF4F-4ACA-8483-4CB33083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119" name="Imagem 118">
          <a:extLst>
            <a:ext uri="{FF2B5EF4-FFF2-40B4-BE49-F238E27FC236}">
              <a16:creationId xmlns:a16="http://schemas.microsoft.com/office/drawing/2014/main" xmlns="" id="{5F8520BB-137E-4861-A18A-A8BC1AD6B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124" name="Imagem 123">
          <a:extLst>
            <a:ext uri="{FF2B5EF4-FFF2-40B4-BE49-F238E27FC236}">
              <a16:creationId xmlns:a16="http://schemas.microsoft.com/office/drawing/2014/main" xmlns="" id="{A7C5A1D0-7183-465A-B752-7B151E37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125" name="Imagem 124">
          <a:extLst>
            <a:ext uri="{FF2B5EF4-FFF2-40B4-BE49-F238E27FC236}">
              <a16:creationId xmlns:a16="http://schemas.microsoft.com/office/drawing/2014/main" xmlns="" id="{AC901EFD-0124-452B-8684-799929497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2985655" cy="1586203"/>
    <xdr:pic>
      <xdr:nvPicPr>
        <xdr:cNvPr id="126" name="Imagem 125">
          <a:extLst>
            <a:ext uri="{FF2B5EF4-FFF2-40B4-BE49-F238E27FC236}">
              <a16:creationId xmlns:a16="http://schemas.microsoft.com/office/drawing/2014/main" xmlns="" id="{E12A0CDE-68B2-4CC6-823D-A8E05C01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127" name="Imagem 126">
          <a:extLst>
            <a:ext uri="{FF2B5EF4-FFF2-40B4-BE49-F238E27FC236}">
              <a16:creationId xmlns:a16="http://schemas.microsoft.com/office/drawing/2014/main" xmlns="" id="{FB0249E3-4DE9-4E5D-8429-6BCC9BEB0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128" name="Imagem 127">
          <a:extLst>
            <a:ext uri="{FF2B5EF4-FFF2-40B4-BE49-F238E27FC236}">
              <a16:creationId xmlns:a16="http://schemas.microsoft.com/office/drawing/2014/main" xmlns="" id="{10CD417A-F43D-489C-A185-3F769510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129" name="Imagem 128">
          <a:extLst>
            <a:ext uri="{FF2B5EF4-FFF2-40B4-BE49-F238E27FC236}">
              <a16:creationId xmlns:a16="http://schemas.microsoft.com/office/drawing/2014/main" xmlns="" id="{E7FA12E3-65E4-4B21-82B6-412A7915A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2985655" cy="1586203"/>
    <xdr:pic>
      <xdr:nvPicPr>
        <xdr:cNvPr id="130" name="Imagem 129">
          <a:extLst>
            <a:ext uri="{FF2B5EF4-FFF2-40B4-BE49-F238E27FC236}">
              <a16:creationId xmlns:a16="http://schemas.microsoft.com/office/drawing/2014/main" xmlns="" id="{8DA6E378-B8CF-486C-BB3F-06B89649F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131" name="Imagem 130">
          <a:extLst>
            <a:ext uri="{FF2B5EF4-FFF2-40B4-BE49-F238E27FC236}">
              <a16:creationId xmlns:a16="http://schemas.microsoft.com/office/drawing/2014/main" xmlns="" id="{6E516C26-3BF7-4837-ABC4-51AECF8C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120" name="Imagem 119">
          <a:extLst>
            <a:ext uri="{FF2B5EF4-FFF2-40B4-BE49-F238E27FC236}">
              <a16:creationId xmlns:a16="http://schemas.microsoft.com/office/drawing/2014/main" xmlns="" id="{A78DEE10-B8F7-4D8E-B1A8-344B2A1A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121" name="Imagem 120">
          <a:extLst>
            <a:ext uri="{FF2B5EF4-FFF2-40B4-BE49-F238E27FC236}">
              <a16:creationId xmlns:a16="http://schemas.microsoft.com/office/drawing/2014/main" xmlns="" id="{23233EBE-9C2E-43D7-A14B-F9E1BC6B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2985655" cy="1586203"/>
    <xdr:pic>
      <xdr:nvPicPr>
        <xdr:cNvPr id="122" name="Imagem 121">
          <a:extLst>
            <a:ext uri="{FF2B5EF4-FFF2-40B4-BE49-F238E27FC236}">
              <a16:creationId xmlns:a16="http://schemas.microsoft.com/office/drawing/2014/main" xmlns="" id="{C032AD58-464B-4465-8560-0BEA1D1A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123" name="Imagem 122">
          <a:extLst>
            <a:ext uri="{FF2B5EF4-FFF2-40B4-BE49-F238E27FC236}">
              <a16:creationId xmlns:a16="http://schemas.microsoft.com/office/drawing/2014/main" xmlns="" id="{C428DB2B-8230-4D1E-91E7-A5DBE2B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132" name="Imagem 131">
          <a:extLst>
            <a:ext uri="{FF2B5EF4-FFF2-40B4-BE49-F238E27FC236}">
              <a16:creationId xmlns:a16="http://schemas.microsoft.com/office/drawing/2014/main" xmlns="" id="{2B1FED1E-CCBB-4119-B98A-555581ED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133" name="Imagem 132">
          <a:extLst>
            <a:ext uri="{FF2B5EF4-FFF2-40B4-BE49-F238E27FC236}">
              <a16:creationId xmlns:a16="http://schemas.microsoft.com/office/drawing/2014/main" xmlns="" id="{055C4ADD-AF0A-4089-A94C-2BB19443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2985655" cy="1586203"/>
    <xdr:pic>
      <xdr:nvPicPr>
        <xdr:cNvPr id="134" name="Imagem 133">
          <a:extLst>
            <a:ext uri="{FF2B5EF4-FFF2-40B4-BE49-F238E27FC236}">
              <a16:creationId xmlns:a16="http://schemas.microsoft.com/office/drawing/2014/main" xmlns="" id="{7C0EDA1C-110F-4F96-9A77-7F116D32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2985655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135" name="Imagem 134">
          <a:extLst>
            <a:ext uri="{FF2B5EF4-FFF2-40B4-BE49-F238E27FC236}">
              <a16:creationId xmlns:a16="http://schemas.microsoft.com/office/drawing/2014/main" xmlns="" id="{6B91A113-2D1A-4F77-8224-D7D70247D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43" name="Imagem 42">
          <a:extLst>
            <a:ext uri="{FF2B5EF4-FFF2-40B4-BE49-F238E27FC236}">
              <a16:creationId xmlns:a16="http://schemas.microsoft.com/office/drawing/2014/main" xmlns="" id="{ED54A586-EF0F-492F-8504-B11C6BDA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9760" y="10469079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1005</xdr:row>
      <xdr:rowOff>76200</xdr:rowOff>
    </xdr:from>
    <xdr:ext cx="2836718" cy="1203267"/>
    <xdr:pic>
      <xdr:nvPicPr>
        <xdr:cNvPr id="44" name="Imagem 43">
          <a:extLst>
            <a:ext uri="{FF2B5EF4-FFF2-40B4-BE49-F238E27FC236}">
              <a16:creationId xmlns:a16="http://schemas.microsoft.com/office/drawing/2014/main" xmlns="" id="{7C6E395B-A08F-44F4-BAC2-E8ED109E6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162" y="221399100"/>
          <a:ext cx="2836718" cy="120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45" name="Imagem 44">
          <a:extLst>
            <a:ext uri="{FF2B5EF4-FFF2-40B4-BE49-F238E27FC236}">
              <a16:creationId xmlns:a16="http://schemas.microsoft.com/office/drawing/2014/main" xmlns="" id="{3FCE7F4B-5F20-4FCE-8884-FF9D1320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170" name="Imagem 169">
          <a:extLst>
            <a:ext uri="{FF2B5EF4-FFF2-40B4-BE49-F238E27FC236}">
              <a16:creationId xmlns:a16="http://schemas.microsoft.com/office/drawing/2014/main" xmlns="" id="{33467CC0-3CCB-4553-8011-7A80AD4A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178" name="Imagem 177">
          <a:extLst>
            <a:ext uri="{FF2B5EF4-FFF2-40B4-BE49-F238E27FC236}">
              <a16:creationId xmlns:a16="http://schemas.microsoft.com/office/drawing/2014/main" xmlns="" id="{E1D3B52B-D10D-4170-9012-74341B27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9273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7" name="Imagem 6">
          <a:extLst>
            <a:ext uri="{FF2B5EF4-FFF2-40B4-BE49-F238E27FC236}">
              <a16:creationId xmlns:a16="http://schemas.microsoft.com/office/drawing/2014/main" xmlns="" id="{E14B7F9E-8F0C-4DCB-8AA3-A13ED3BDD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6093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8" name="Imagem 7">
          <a:extLst>
            <a:ext uri="{FF2B5EF4-FFF2-40B4-BE49-F238E27FC236}">
              <a16:creationId xmlns:a16="http://schemas.microsoft.com/office/drawing/2014/main" xmlns="" id="{8EE80C1B-B4C4-4E3D-8930-82E825A2B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2912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9" name="Imagem 8">
          <a:extLst>
            <a:ext uri="{FF2B5EF4-FFF2-40B4-BE49-F238E27FC236}">
              <a16:creationId xmlns:a16="http://schemas.microsoft.com/office/drawing/2014/main" xmlns="" id="{F131F5ED-32FB-4F05-AC19-A872E279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9732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11" name="Imagem 10">
          <a:extLst>
            <a:ext uri="{FF2B5EF4-FFF2-40B4-BE49-F238E27FC236}">
              <a16:creationId xmlns:a16="http://schemas.microsoft.com/office/drawing/2014/main" xmlns="" id="{BC8E6C5B-6027-4358-97E8-F8E3F7A30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365527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13" name="Imagem 12">
          <a:extLst>
            <a:ext uri="{FF2B5EF4-FFF2-40B4-BE49-F238E27FC236}">
              <a16:creationId xmlns:a16="http://schemas.microsoft.com/office/drawing/2014/main" xmlns="" id="{91A448FF-9469-445B-ABD4-ADC700FB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433726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14" name="Imagem 13">
          <a:extLst>
            <a:ext uri="{FF2B5EF4-FFF2-40B4-BE49-F238E27FC236}">
              <a16:creationId xmlns:a16="http://schemas.microsoft.com/office/drawing/2014/main" xmlns="" id="{E7E0B519-B8BC-443F-ADDC-4848886B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501925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16" name="Imagem 15">
          <a:extLst>
            <a:ext uri="{FF2B5EF4-FFF2-40B4-BE49-F238E27FC236}">
              <a16:creationId xmlns:a16="http://schemas.microsoft.com/office/drawing/2014/main" xmlns="" id="{2989101F-FB38-4DA5-8468-632BEEAC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570124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15" name="Imagem 14">
          <a:extLst>
            <a:ext uri="{FF2B5EF4-FFF2-40B4-BE49-F238E27FC236}">
              <a16:creationId xmlns:a16="http://schemas.microsoft.com/office/drawing/2014/main" xmlns="" id="{D465A38D-A1DD-4574-B0AA-762F3F41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638323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18" name="Imagem 17">
          <a:extLst>
            <a:ext uri="{FF2B5EF4-FFF2-40B4-BE49-F238E27FC236}">
              <a16:creationId xmlns:a16="http://schemas.microsoft.com/office/drawing/2014/main" xmlns="" id="{8C936648-B962-49A1-AC48-8ADF22C0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70652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515759EC-8DB3-4394-9CB2-5916ED07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774721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20" name="Imagem 19">
          <a:extLst>
            <a:ext uri="{FF2B5EF4-FFF2-40B4-BE49-F238E27FC236}">
              <a16:creationId xmlns:a16="http://schemas.microsoft.com/office/drawing/2014/main" xmlns="" id="{78094790-0F72-4BE1-81DE-36E3710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842920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21" name="Imagem 20">
          <a:extLst>
            <a:ext uri="{FF2B5EF4-FFF2-40B4-BE49-F238E27FC236}">
              <a16:creationId xmlns:a16="http://schemas.microsoft.com/office/drawing/2014/main" xmlns="" id="{8749425A-1E73-46D0-9255-CFDB562A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911119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22" name="Imagem 21">
          <a:extLst>
            <a:ext uri="{FF2B5EF4-FFF2-40B4-BE49-F238E27FC236}">
              <a16:creationId xmlns:a16="http://schemas.microsoft.com/office/drawing/2014/main" xmlns="" id="{ACEBBA48-B8A9-413F-84FE-8BB6DED8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979318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23" name="Imagem 22">
          <a:extLst>
            <a:ext uri="{FF2B5EF4-FFF2-40B4-BE49-F238E27FC236}">
              <a16:creationId xmlns:a16="http://schemas.microsoft.com/office/drawing/2014/main" xmlns="" id="{433E3013-D3F4-46DE-A43D-8EE78D31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119602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24" name="Imagem 23">
          <a:extLst>
            <a:ext uri="{FF2B5EF4-FFF2-40B4-BE49-F238E27FC236}">
              <a16:creationId xmlns:a16="http://schemas.microsoft.com/office/drawing/2014/main" xmlns="" id="{685FEEAE-0C68-4B99-85B9-F793015C9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18757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25" name="Imagem 24">
          <a:extLst>
            <a:ext uri="{FF2B5EF4-FFF2-40B4-BE49-F238E27FC236}">
              <a16:creationId xmlns:a16="http://schemas.microsoft.com/office/drawing/2014/main" xmlns="" id="{A50AC59A-8559-457B-8734-D1A3F6AC1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25577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26" name="Imagem 25">
          <a:extLst>
            <a:ext uri="{FF2B5EF4-FFF2-40B4-BE49-F238E27FC236}">
              <a16:creationId xmlns:a16="http://schemas.microsoft.com/office/drawing/2014/main" xmlns="" id="{3E08F2D1-86B7-45C9-B5D7-1229AA96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32397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27" name="Imagem 26">
          <a:extLst>
            <a:ext uri="{FF2B5EF4-FFF2-40B4-BE49-F238E27FC236}">
              <a16:creationId xmlns:a16="http://schemas.microsoft.com/office/drawing/2014/main" xmlns="" id="{F22085BD-099D-465F-A73B-B21F2A97F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39217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29" name="Imagem 28">
          <a:extLst>
            <a:ext uri="{FF2B5EF4-FFF2-40B4-BE49-F238E27FC236}">
              <a16:creationId xmlns:a16="http://schemas.microsoft.com/office/drawing/2014/main" xmlns="" id="{905D4182-092B-4B08-A2C3-CCEFB609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460369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30" name="Imagem 29">
          <a:extLst>
            <a:ext uri="{FF2B5EF4-FFF2-40B4-BE49-F238E27FC236}">
              <a16:creationId xmlns:a16="http://schemas.microsoft.com/office/drawing/2014/main" xmlns="" id="{145DCAA2-3199-4141-A123-5D3C190F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528568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32" name="Imagem 31">
          <a:extLst>
            <a:ext uri="{FF2B5EF4-FFF2-40B4-BE49-F238E27FC236}">
              <a16:creationId xmlns:a16="http://schemas.microsoft.com/office/drawing/2014/main" xmlns="" id="{23CFB520-7CE1-4DF8-8217-5419C13D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596767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33" name="Imagem 32">
          <a:extLst>
            <a:ext uri="{FF2B5EF4-FFF2-40B4-BE49-F238E27FC236}">
              <a16:creationId xmlns:a16="http://schemas.microsoft.com/office/drawing/2014/main" xmlns="" id="{11973364-4A4D-482E-9B2E-1267B6B4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664966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EDF20020-6F6D-405C-B5D3-0F479528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733165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35" name="Imagem 34">
          <a:extLst>
            <a:ext uri="{FF2B5EF4-FFF2-40B4-BE49-F238E27FC236}">
              <a16:creationId xmlns:a16="http://schemas.microsoft.com/office/drawing/2014/main" xmlns="" id="{96F116CF-2C66-4EEB-8BA1-AA163E04D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801364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36" name="Imagem 35">
          <a:extLst>
            <a:ext uri="{FF2B5EF4-FFF2-40B4-BE49-F238E27FC236}">
              <a16:creationId xmlns:a16="http://schemas.microsoft.com/office/drawing/2014/main" xmlns="" id="{8AE7579E-F470-4158-B3E0-7BC09816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869563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37" name="Imagem 36">
          <a:extLst>
            <a:ext uri="{FF2B5EF4-FFF2-40B4-BE49-F238E27FC236}">
              <a16:creationId xmlns:a16="http://schemas.microsoft.com/office/drawing/2014/main" xmlns="" id="{AD7560A5-266D-4002-8E27-7DA283EBD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1937762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38" name="Imagem 37">
          <a:extLst>
            <a:ext uri="{FF2B5EF4-FFF2-40B4-BE49-F238E27FC236}">
              <a16:creationId xmlns:a16="http://schemas.microsoft.com/office/drawing/2014/main" xmlns="" id="{7254B41A-1394-4802-AEE6-67661083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005961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158837" cy="1586203"/>
    <xdr:pic>
      <xdr:nvPicPr>
        <xdr:cNvPr id="39" name="Imagem 38">
          <a:extLst>
            <a:ext uri="{FF2B5EF4-FFF2-40B4-BE49-F238E27FC236}">
              <a16:creationId xmlns:a16="http://schemas.microsoft.com/office/drawing/2014/main" xmlns="" id="{572790A2-DD70-4190-B774-AB6E7848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0741601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99060</xdr:colOff>
      <xdr:row>1043</xdr:row>
      <xdr:rowOff>22860</xdr:rowOff>
    </xdr:from>
    <xdr:to>
      <xdr:col>6</xdr:col>
      <xdr:colOff>1066800</xdr:colOff>
      <xdr:row>1048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F4CED98C-97F6-40FE-B5F8-2882427CA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1356360</xdr:colOff>
      <xdr:row>1030</xdr:row>
      <xdr:rowOff>160020</xdr:rowOff>
    </xdr:from>
    <xdr:to>
      <xdr:col>10</xdr:col>
      <xdr:colOff>68580</xdr:colOff>
      <xdr:row>1049</xdr:row>
      <xdr:rowOff>106680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xmlns="" id="{54A2A4C9-9F28-48C4-9A4C-E3183C095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137160</xdr:colOff>
      <xdr:row>474</xdr:row>
      <xdr:rowOff>75819</xdr:rowOff>
    </xdr:from>
    <xdr:ext cx="3093720" cy="1586203"/>
    <xdr:pic>
      <xdr:nvPicPr>
        <xdr:cNvPr id="59" name="Imagem 58">
          <a:extLst>
            <a:ext uri="{FF2B5EF4-FFF2-40B4-BE49-F238E27FC236}">
              <a16:creationId xmlns:a16="http://schemas.microsoft.com/office/drawing/2014/main" xmlns="" id="{073BB97A-EC62-48AE-9902-C8BD666D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4140" y="104683179"/>
          <a:ext cx="309372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1003</xdr:row>
      <xdr:rowOff>96982</xdr:rowOff>
    </xdr:from>
    <xdr:ext cx="3103418" cy="1586345"/>
    <xdr:pic>
      <xdr:nvPicPr>
        <xdr:cNvPr id="60" name="Imagem 59">
          <a:extLst>
            <a:ext uri="{FF2B5EF4-FFF2-40B4-BE49-F238E27FC236}">
              <a16:creationId xmlns:a16="http://schemas.microsoft.com/office/drawing/2014/main" xmlns="" id="{AB2D78F3-D9C6-4D02-81BD-B97DA8F4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162" y="2210160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</xdr:row>
      <xdr:rowOff>136779</xdr:rowOff>
    </xdr:from>
    <xdr:ext cx="3158837" cy="1586203"/>
    <xdr:pic>
      <xdr:nvPicPr>
        <xdr:cNvPr id="61" name="Imagem 60">
          <a:extLst>
            <a:ext uri="{FF2B5EF4-FFF2-40B4-BE49-F238E27FC236}">
              <a16:creationId xmlns:a16="http://schemas.microsoft.com/office/drawing/2014/main" xmlns="" id="{9EFF07C9-D552-4AC5-8A6B-2608AF30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380" y="245325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40</xdr:row>
      <xdr:rowOff>136779</xdr:rowOff>
    </xdr:from>
    <xdr:ext cx="3158837" cy="1586203"/>
    <xdr:pic>
      <xdr:nvPicPr>
        <xdr:cNvPr id="5" name="Imagem 4">
          <a:extLst>
            <a:ext uri="{FF2B5EF4-FFF2-40B4-BE49-F238E27FC236}">
              <a16:creationId xmlns:a16="http://schemas.microsoft.com/office/drawing/2014/main" xmlns="" id="{52670C64-E820-4178-AC5A-5510B0BE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4712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71</xdr:row>
      <xdr:rowOff>136779</xdr:rowOff>
    </xdr:from>
    <xdr:ext cx="3158837" cy="1586203"/>
    <xdr:pic>
      <xdr:nvPicPr>
        <xdr:cNvPr id="6" name="Imagem 5">
          <a:extLst>
            <a:ext uri="{FF2B5EF4-FFF2-40B4-BE49-F238E27FC236}">
              <a16:creationId xmlns:a16="http://schemas.microsoft.com/office/drawing/2014/main" xmlns="" id="{474C72DF-18BF-4940-AF24-CBBB98E16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93639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102</xdr:row>
      <xdr:rowOff>136779</xdr:rowOff>
    </xdr:from>
    <xdr:ext cx="3158837" cy="1586203"/>
    <xdr:pic>
      <xdr:nvPicPr>
        <xdr:cNvPr id="8" name="Imagem 7">
          <a:extLst>
            <a:ext uri="{FF2B5EF4-FFF2-40B4-BE49-F238E27FC236}">
              <a16:creationId xmlns:a16="http://schemas.microsoft.com/office/drawing/2014/main" xmlns="" id="{ABB55EF3-21E0-45EF-AB3D-3868E684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62565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133</xdr:row>
      <xdr:rowOff>136779</xdr:rowOff>
    </xdr:from>
    <xdr:ext cx="3158837" cy="1586203"/>
    <xdr:pic>
      <xdr:nvPicPr>
        <xdr:cNvPr id="9" name="Imagem 8">
          <a:extLst>
            <a:ext uri="{FF2B5EF4-FFF2-40B4-BE49-F238E27FC236}">
              <a16:creationId xmlns:a16="http://schemas.microsoft.com/office/drawing/2014/main" xmlns="" id="{DD5EA309-9493-4F08-965C-6B975C4C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31491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164</xdr:row>
      <xdr:rowOff>136779</xdr:rowOff>
    </xdr:from>
    <xdr:ext cx="3158837" cy="1586203"/>
    <xdr:pic>
      <xdr:nvPicPr>
        <xdr:cNvPr id="10" name="Imagem 9">
          <a:extLst>
            <a:ext uri="{FF2B5EF4-FFF2-40B4-BE49-F238E27FC236}">
              <a16:creationId xmlns:a16="http://schemas.microsoft.com/office/drawing/2014/main" xmlns="" id="{AEB89E19-92F7-4D90-BCFC-02CF9A58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30041815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195</xdr:row>
      <xdr:rowOff>136779</xdr:rowOff>
    </xdr:from>
    <xdr:ext cx="3158837" cy="1586203"/>
    <xdr:pic>
      <xdr:nvPicPr>
        <xdr:cNvPr id="11" name="Imagem 10">
          <a:extLst>
            <a:ext uri="{FF2B5EF4-FFF2-40B4-BE49-F238E27FC236}">
              <a16:creationId xmlns:a16="http://schemas.microsoft.com/office/drawing/2014/main" xmlns="" id="{DF0C464A-59C0-4263-83F1-C37860399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36934452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226</xdr:row>
      <xdr:rowOff>136779</xdr:rowOff>
    </xdr:from>
    <xdr:ext cx="3158837" cy="1586203"/>
    <xdr:pic>
      <xdr:nvPicPr>
        <xdr:cNvPr id="13" name="Imagem 12">
          <a:extLst>
            <a:ext uri="{FF2B5EF4-FFF2-40B4-BE49-F238E27FC236}">
              <a16:creationId xmlns:a16="http://schemas.microsoft.com/office/drawing/2014/main" xmlns="" id="{18CAA670-682A-44A0-A0C7-0FE57A4D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43827088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257</xdr:row>
      <xdr:rowOff>136779</xdr:rowOff>
    </xdr:from>
    <xdr:ext cx="3158837" cy="1586203"/>
    <xdr:pic>
      <xdr:nvPicPr>
        <xdr:cNvPr id="14" name="Imagem 13">
          <a:extLst>
            <a:ext uri="{FF2B5EF4-FFF2-40B4-BE49-F238E27FC236}">
              <a16:creationId xmlns:a16="http://schemas.microsoft.com/office/drawing/2014/main" xmlns="" id="{8A29DE95-74C2-43FD-8BC8-036C987D9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5071972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288</xdr:row>
      <xdr:rowOff>136779</xdr:rowOff>
    </xdr:from>
    <xdr:ext cx="3158837" cy="1586203"/>
    <xdr:pic>
      <xdr:nvPicPr>
        <xdr:cNvPr id="23" name="Imagem 22">
          <a:extLst>
            <a:ext uri="{FF2B5EF4-FFF2-40B4-BE49-F238E27FC236}">
              <a16:creationId xmlns:a16="http://schemas.microsoft.com/office/drawing/2014/main" xmlns="" id="{706BEF85-C64C-4844-8330-BB1F61AF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57612361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319</xdr:row>
      <xdr:rowOff>136779</xdr:rowOff>
    </xdr:from>
    <xdr:ext cx="3158837" cy="1586203"/>
    <xdr:pic>
      <xdr:nvPicPr>
        <xdr:cNvPr id="24" name="Imagem 23">
          <a:extLst>
            <a:ext uri="{FF2B5EF4-FFF2-40B4-BE49-F238E27FC236}">
              <a16:creationId xmlns:a16="http://schemas.microsoft.com/office/drawing/2014/main" xmlns="" id="{48304B63-55FF-4EA4-8CEC-6853F1C8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64504997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350</xdr:row>
      <xdr:rowOff>136779</xdr:rowOff>
    </xdr:from>
    <xdr:ext cx="3158837" cy="1586203"/>
    <xdr:pic>
      <xdr:nvPicPr>
        <xdr:cNvPr id="26" name="Imagem 25">
          <a:extLst>
            <a:ext uri="{FF2B5EF4-FFF2-40B4-BE49-F238E27FC236}">
              <a16:creationId xmlns:a16="http://schemas.microsoft.com/office/drawing/2014/main" xmlns="" id="{7C99D36B-95E9-4E64-A6E0-3B2F3262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7139763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381</xdr:row>
      <xdr:rowOff>136779</xdr:rowOff>
    </xdr:from>
    <xdr:ext cx="3158837" cy="1586203"/>
    <xdr:pic>
      <xdr:nvPicPr>
        <xdr:cNvPr id="28" name="Imagem 27">
          <a:extLst>
            <a:ext uri="{FF2B5EF4-FFF2-40B4-BE49-F238E27FC236}">
              <a16:creationId xmlns:a16="http://schemas.microsoft.com/office/drawing/2014/main" xmlns="" id="{0FA08DC4-264C-4833-9545-BBF0E956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782902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412</xdr:row>
      <xdr:rowOff>136779</xdr:rowOff>
    </xdr:from>
    <xdr:ext cx="3158837" cy="1586203"/>
    <xdr:pic>
      <xdr:nvPicPr>
        <xdr:cNvPr id="30" name="Imagem 29">
          <a:extLst>
            <a:ext uri="{FF2B5EF4-FFF2-40B4-BE49-F238E27FC236}">
              <a16:creationId xmlns:a16="http://schemas.microsoft.com/office/drawing/2014/main" xmlns="" id="{FB0D7C66-DC06-402E-B610-6D18A093F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851829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443</xdr:row>
      <xdr:rowOff>136779</xdr:rowOff>
    </xdr:from>
    <xdr:ext cx="3158837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B980E28A-9000-46EE-93E0-691018DA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920755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507</xdr:row>
      <xdr:rowOff>136779</xdr:rowOff>
    </xdr:from>
    <xdr:ext cx="3158837" cy="1586203"/>
    <xdr:pic>
      <xdr:nvPicPr>
        <xdr:cNvPr id="20" name="Imagem 19">
          <a:extLst>
            <a:ext uri="{FF2B5EF4-FFF2-40B4-BE49-F238E27FC236}">
              <a16:creationId xmlns:a16="http://schemas.microsoft.com/office/drawing/2014/main" xmlns="" id="{40E45F15-6FC8-4648-90A0-2A5B76963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989681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538</xdr:row>
      <xdr:rowOff>136779</xdr:rowOff>
    </xdr:from>
    <xdr:ext cx="3158837" cy="1586203"/>
    <xdr:pic>
      <xdr:nvPicPr>
        <xdr:cNvPr id="21" name="Imagem 20">
          <a:extLst>
            <a:ext uri="{FF2B5EF4-FFF2-40B4-BE49-F238E27FC236}">
              <a16:creationId xmlns:a16="http://schemas.microsoft.com/office/drawing/2014/main" xmlns="" id="{9708D85B-B2B3-471E-8869-7F642A93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133007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569</xdr:row>
      <xdr:rowOff>136779</xdr:rowOff>
    </xdr:from>
    <xdr:ext cx="3158837" cy="1586203"/>
    <xdr:pic>
      <xdr:nvPicPr>
        <xdr:cNvPr id="25" name="Imagem 24">
          <a:extLst>
            <a:ext uri="{FF2B5EF4-FFF2-40B4-BE49-F238E27FC236}">
              <a16:creationId xmlns:a16="http://schemas.microsoft.com/office/drawing/2014/main" xmlns="" id="{A6406651-9E4C-4A13-9B06-BE960BAA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201933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600</xdr:row>
      <xdr:rowOff>136779</xdr:rowOff>
    </xdr:from>
    <xdr:ext cx="3158837" cy="1586203"/>
    <xdr:pic>
      <xdr:nvPicPr>
        <xdr:cNvPr id="29" name="Imagem 28">
          <a:extLst>
            <a:ext uri="{FF2B5EF4-FFF2-40B4-BE49-F238E27FC236}">
              <a16:creationId xmlns:a16="http://schemas.microsoft.com/office/drawing/2014/main" xmlns="" id="{6B6FE485-2042-46B8-B2A7-951806C9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270859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631</xdr:row>
      <xdr:rowOff>136779</xdr:rowOff>
    </xdr:from>
    <xdr:ext cx="3158837" cy="1586203"/>
    <xdr:pic>
      <xdr:nvPicPr>
        <xdr:cNvPr id="33" name="Imagem 32">
          <a:extLst>
            <a:ext uri="{FF2B5EF4-FFF2-40B4-BE49-F238E27FC236}">
              <a16:creationId xmlns:a16="http://schemas.microsoft.com/office/drawing/2014/main" xmlns="" id="{0D816CA6-8354-4549-9E30-082A6917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33978615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662</xdr:row>
      <xdr:rowOff>136779</xdr:rowOff>
    </xdr:from>
    <xdr:ext cx="3158837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67D78756-ECE1-43DA-B0B4-40B6949B9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40871252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693</xdr:row>
      <xdr:rowOff>136779</xdr:rowOff>
    </xdr:from>
    <xdr:ext cx="3158837" cy="1586203"/>
    <xdr:pic>
      <xdr:nvPicPr>
        <xdr:cNvPr id="27" name="Imagem 26">
          <a:extLst>
            <a:ext uri="{FF2B5EF4-FFF2-40B4-BE49-F238E27FC236}">
              <a16:creationId xmlns:a16="http://schemas.microsoft.com/office/drawing/2014/main" xmlns="" id="{00B51AFC-A329-44F3-8635-653E8BE0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47763888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724</xdr:row>
      <xdr:rowOff>136779</xdr:rowOff>
    </xdr:from>
    <xdr:ext cx="3158837" cy="1586203"/>
    <xdr:pic>
      <xdr:nvPicPr>
        <xdr:cNvPr id="31" name="Imagem 30">
          <a:extLst>
            <a:ext uri="{FF2B5EF4-FFF2-40B4-BE49-F238E27FC236}">
              <a16:creationId xmlns:a16="http://schemas.microsoft.com/office/drawing/2014/main" xmlns="" id="{98EE926D-89AB-486C-B688-B22141A9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5465652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755</xdr:row>
      <xdr:rowOff>136779</xdr:rowOff>
    </xdr:from>
    <xdr:ext cx="3158837" cy="1586203"/>
    <xdr:pic>
      <xdr:nvPicPr>
        <xdr:cNvPr id="35" name="Imagem 34">
          <a:extLst>
            <a:ext uri="{FF2B5EF4-FFF2-40B4-BE49-F238E27FC236}">
              <a16:creationId xmlns:a16="http://schemas.microsoft.com/office/drawing/2014/main" xmlns="" id="{8764EE1E-68E6-4034-9A7A-0B44C745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61549161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786</xdr:row>
      <xdr:rowOff>136779</xdr:rowOff>
    </xdr:from>
    <xdr:ext cx="3158837" cy="1586203"/>
    <xdr:pic>
      <xdr:nvPicPr>
        <xdr:cNvPr id="37" name="Imagem 36">
          <a:extLst>
            <a:ext uri="{FF2B5EF4-FFF2-40B4-BE49-F238E27FC236}">
              <a16:creationId xmlns:a16="http://schemas.microsoft.com/office/drawing/2014/main" xmlns="" id="{DAEA571D-8027-4DC7-B24B-024E6F89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68441797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817</xdr:row>
      <xdr:rowOff>136779</xdr:rowOff>
    </xdr:from>
    <xdr:ext cx="3158837" cy="1586203"/>
    <xdr:pic>
      <xdr:nvPicPr>
        <xdr:cNvPr id="39" name="Imagem 38">
          <a:extLst>
            <a:ext uri="{FF2B5EF4-FFF2-40B4-BE49-F238E27FC236}">
              <a16:creationId xmlns:a16="http://schemas.microsoft.com/office/drawing/2014/main" xmlns="" id="{B6563EBD-296C-44ED-9303-7464B331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75334434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848</xdr:row>
      <xdr:rowOff>136779</xdr:rowOff>
    </xdr:from>
    <xdr:ext cx="3158837" cy="1586203"/>
    <xdr:pic>
      <xdr:nvPicPr>
        <xdr:cNvPr id="40" name="Imagem 39">
          <a:extLst>
            <a:ext uri="{FF2B5EF4-FFF2-40B4-BE49-F238E27FC236}">
              <a16:creationId xmlns:a16="http://schemas.microsoft.com/office/drawing/2014/main" xmlns="" id="{C3AF10A1-59A0-4EA2-AE68-81EE845F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82227070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879</xdr:row>
      <xdr:rowOff>136779</xdr:rowOff>
    </xdr:from>
    <xdr:ext cx="3158837" cy="1586203"/>
    <xdr:pic>
      <xdr:nvPicPr>
        <xdr:cNvPr id="42" name="Imagem 41">
          <a:extLst>
            <a:ext uri="{FF2B5EF4-FFF2-40B4-BE49-F238E27FC236}">
              <a16:creationId xmlns:a16="http://schemas.microsoft.com/office/drawing/2014/main" xmlns="" id="{B9BB232E-623F-491B-8609-2E2C610E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89119706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910</xdr:row>
      <xdr:rowOff>136779</xdr:rowOff>
    </xdr:from>
    <xdr:ext cx="3158837" cy="1586203"/>
    <xdr:pic>
      <xdr:nvPicPr>
        <xdr:cNvPr id="43" name="Imagem 42">
          <a:extLst>
            <a:ext uri="{FF2B5EF4-FFF2-40B4-BE49-F238E27FC236}">
              <a16:creationId xmlns:a16="http://schemas.microsoft.com/office/drawing/2014/main" xmlns="" id="{13F5FCBA-D110-4930-8E02-128CE9DE8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196012343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941</xdr:row>
      <xdr:rowOff>136779</xdr:rowOff>
    </xdr:from>
    <xdr:ext cx="3158837" cy="1586203"/>
    <xdr:pic>
      <xdr:nvPicPr>
        <xdr:cNvPr id="45" name="Imagem 44">
          <a:extLst>
            <a:ext uri="{FF2B5EF4-FFF2-40B4-BE49-F238E27FC236}">
              <a16:creationId xmlns:a16="http://schemas.microsoft.com/office/drawing/2014/main" xmlns="" id="{6D9ACEC1-84C0-4EE1-A35A-9D23071B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02904979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152400</xdr:colOff>
      <xdr:row>972</xdr:row>
      <xdr:rowOff>136779</xdr:rowOff>
    </xdr:from>
    <xdr:ext cx="3158837" cy="1586203"/>
    <xdr:pic>
      <xdr:nvPicPr>
        <xdr:cNvPr id="46" name="Imagem 45">
          <a:extLst>
            <a:ext uri="{FF2B5EF4-FFF2-40B4-BE49-F238E27FC236}">
              <a16:creationId xmlns:a16="http://schemas.microsoft.com/office/drawing/2014/main" xmlns="" id="{1D00614A-6EB7-4733-A2E1-FE31A8C07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0855" y="209797615"/>
          <a:ext cx="3158837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60961</xdr:colOff>
      <xdr:row>9</xdr:row>
      <xdr:rowOff>106299</xdr:rowOff>
    </xdr:from>
    <xdr:ext cx="3070860" cy="1586203"/>
    <xdr:pic>
      <xdr:nvPicPr>
        <xdr:cNvPr id="2" name="Imagem 1">
          <a:extLst>
            <a:ext uri="{FF2B5EF4-FFF2-40B4-BE49-F238E27FC236}">
              <a16:creationId xmlns:a16="http://schemas.microsoft.com/office/drawing/2014/main" xmlns="" id="{480FC257-0F14-44F2-B5F7-35274E287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24227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42</xdr:row>
      <xdr:rowOff>106299</xdr:rowOff>
    </xdr:from>
    <xdr:ext cx="3070860" cy="1586203"/>
    <xdr:pic>
      <xdr:nvPicPr>
        <xdr:cNvPr id="3" name="Imagem 2">
          <a:extLst>
            <a:ext uri="{FF2B5EF4-FFF2-40B4-BE49-F238E27FC236}">
              <a16:creationId xmlns:a16="http://schemas.microsoft.com/office/drawing/2014/main" xmlns="" id="{80763FD4-85D8-4761-AD9D-DF343F6B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92426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75</xdr:row>
      <xdr:rowOff>106299</xdr:rowOff>
    </xdr:from>
    <xdr:ext cx="3070860" cy="1586203"/>
    <xdr:pic>
      <xdr:nvPicPr>
        <xdr:cNvPr id="4" name="Imagem 3">
          <a:extLst>
            <a:ext uri="{FF2B5EF4-FFF2-40B4-BE49-F238E27FC236}">
              <a16:creationId xmlns:a16="http://schemas.microsoft.com/office/drawing/2014/main" xmlns="" id="{FD493A39-B34F-4EAE-BE13-BF113ACEB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160625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108</xdr:row>
      <xdr:rowOff>106299</xdr:rowOff>
    </xdr:from>
    <xdr:ext cx="3070860" cy="1586203"/>
    <xdr:pic>
      <xdr:nvPicPr>
        <xdr:cNvPr id="5" name="Imagem 4">
          <a:extLst>
            <a:ext uri="{FF2B5EF4-FFF2-40B4-BE49-F238E27FC236}">
              <a16:creationId xmlns:a16="http://schemas.microsoft.com/office/drawing/2014/main" xmlns="" id="{81CF67EC-1BC3-4FBF-9446-60FC00A5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228824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141</xdr:row>
      <xdr:rowOff>106299</xdr:rowOff>
    </xdr:from>
    <xdr:ext cx="3070860" cy="1586203"/>
    <xdr:pic>
      <xdr:nvPicPr>
        <xdr:cNvPr id="6" name="Imagem 5">
          <a:extLst>
            <a:ext uri="{FF2B5EF4-FFF2-40B4-BE49-F238E27FC236}">
              <a16:creationId xmlns:a16="http://schemas.microsoft.com/office/drawing/2014/main" xmlns="" id="{A095F678-2F56-4A97-A520-4A29BB87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297023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174</xdr:row>
      <xdr:rowOff>106299</xdr:rowOff>
    </xdr:from>
    <xdr:ext cx="3070860" cy="1586203"/>
    <xdr:pic>
      <xdr:nvPicPr>
        <xdr:cNvPr id="7" name="Imagem 6">
          <a:extLst>
            <a:ext uri="{FF2B5EF4-FFF2-40B4-BE49-F238E27FC236}">
              <a16:creationId xmlns:a16="http://schemas.microsoft.com/office/drawing/2014/main" xmlns="" id="{4E751BC7-A926-4D8B-A6F3-929514C36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365222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207</xdr:row>
      <xdr:rowOff>106299</xdr:rowOff>
    </xdr:from>
    <xdr:ext cx="3070860" cy="1586203"/>
    <xdr:pic>
      <xdr:nvPicPr>
        <xdr:cNvPr id="8" name="Imagem 7">
          <a:extLst>
            <a:ext uri="{FF2B5EF4-FFF2-40B4-BE49-F238E27FC236}">
              <a16:creationId xmlns:a16="http://schemas.microsoft.com/office/drawing/2014/main" xmlns="" id="{CB0C8DC2-42A5-475F-A9D6-39F9E0CB9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433421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240</xdr:row>
      <xdr:rowOff>106299</xdr:rowOff>
    </xdr:from>
    <xdr:ext cx="3070860" cy="1586203"/>
    <xdr:pic>
      <xdr:nvPicPr>
        <xdr:cNvPr id="9" name="Imagem 8">
          <a:extLst>
            <a:ext uri="{FF2B5EF4-FFF2-40B4-BE49-F238E27FC236}">
              <a16:creationId xmlns:a16="http://schemas.microsoft.com/office/drawing/2014/main" xmlns="" id="{63E257F3-A9E5-41A3-A367-2BC23E18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501620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273</xdr:row>
      <xdr:rowOff>106299</xdr:rowOff>
    </xdr:from>
    <xdr:ext cx="3070860" cy="1586203"/>
    <xdr:pic>
      <xdr:nvPicPr>
        <xdr:cNvPr id="10" name="Imagem 9">
          <a:extLst>
            <a:ext uri="{FF2B5EF4-FFF2-40B4-BE49-F238E27FC236}">
              <a16:creationId xmlns:a16="http://schemas.microsoft.com/office/drawing/2014/main" xmlns="" id="{A7E056B1-BA59-4E24-8B7D-C2FF4D7E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569819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306</xdr:row>
      <xdr:rowOff>106299</xdr:rowOff>
    </xdr:from>
    <xdr:ext cx="3070860" cy="1586203"/>
    <xdr:pic>
      <xdr:nvPicPr>
        <xdr:cNvPr id="11" name="Imagem 10">
          <a:extLst>
            <a:ext uri="{FF2B5EF4-FFF2-40B4-BE49-F238E27FC236}">
              <a16:creationId xmlns:a16="http://schemas.microsoft.com/office/drawing/2014/main" xmlns="" id="{960E5C44-4AF2-404B-A44D-6EBC2BCCD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638018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339</xdr:row>
      <xdr:rowOff>106299</xdr:rowOff>
    </xdr:from>
    <xdr:ext cx="3070860" cy="1586203"/>
    <xdr:pic>
      <xdr:nvPicPr>
        <xdr:cNvPr id="12" name="Imagem 11">
          <a:extLst>
            <a:ext uri="{FF2B5EF4-FFF2-40B4-BE49-F238E27FC236}">
              <a16:creationId xmlns:a16="http://schemas.microsoft.com/office/drawing/2014/main" xmlns="" id="{AA6D00BC-C1A9-4589-81F8-23B5B27C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706217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372</xdr:row>
      <xdr:rowOff>106299</xdr:rowOff>
    </xdr:from>
    <xdr:ext cx="3070860" cy="1586203"/>
    <xdr:pic>
      <xdr:nvPicPr>
        <xdr:cNvPr id="13" name="Imagem 12">
          <a:extLst>
            <a:ext uri="{FF2B5EF4-FFF2-40B4-BE49-F238E27FC236}">
              <a16:creationId xmlns:a16="http://schemas.microsoft.com/office/drawing/2014/main" xmlns="" id="{28DA58DD-59DF-4CE3-A549-5BA345CB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774416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405</xdr:row>
      <xdr:rowOff>106299</xdr:rowOff>
    </xdr:from>
    <xdr:ext cx="3070860" cy="1586203"/>
    <xdr:pic>
      <xdr:nvPicPr>
        <xdr:cNvPr id="14" name="Imagem 13">
          <a:extLst>
            <a:ext uri="{FF2B5EF4-FFF2-40B4-BE49-F238E27FC236}">
              <a16:creationId xmlns:a16="http://schemas.microsoft.com/office/drawing/2014/main" xmlns="" id="{EFD5F5DF-3691-415E-B308-DC73C8407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842615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438</xdr:row>
      <xdr:rowOff>106299</xdr:rowOff>
    </xdr:from>
    <xdr:ext cx="3070860" cy="1586203"/>
    <xdr:pic>
      <xdr:nvPicPr>
        <xdr:cNvPr id="15" name="Imagem 14">
          <a:extLst>
            <a:ext uri="{FF2B5EF4-FFF2-40B4-BE49-F238E27FC236}">
              <a16:creationId xmlns:a16="http://schemas.microsoft.com/office/drawing/2014/main" xmlns="" id="{ECF605F3-CCA9-4B52-A937-5246739B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910814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471</xdr:row>
      <xdr:rowOff>106299</xdr:rowOff>
    </xdr:from>
    <xdr:ext cx="3070860" cy="1586203"/>
    <xdr:pic>
      <xdr:nvPicPr>
        <xdr:cNvPr id="16" name="Imagem 15">
          <a:extLst>
            <a:ext uri="{FF2B5EF4-FFF2-40B4-BE49-F238E27FC236}">
              <a16:creationId xmlns:a16="http://schemas.microsoft.com/office/drawing/2014/main" xmlns="" id="{FF6C43E9-3E69-4AF5-8418-8A57348F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0781" y="979013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538</xdr:row>
      <xdr:rowOff>106299</xdr:rowOff>
    </xdr:from>
    <xdr:ext cx="3070860" cy="1586203"/>
    <xdr:pic>
      <xdr:nvPicPr>
        <xdr:cNvPr id="19" name="Imagem 18">
          <a:extLst>
            <a:ext uri="{FF2B5EF4-FFF2-40B4-BE49-F238E27FC236}">
              <a16:creationId xmlns:a16="http://schemas.microsoft.com/office/drawing/2014/main" xmlns="" id="{6B0D536C-099E-4887-8651-C5E1D9D38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92426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505</xdr:row>
      <xdr:rowOff>106299</xdr:rowOff>
    </xdr:from>
    <xdr:ext cx="3070860" cy="1586203"/>
    <xdr:pic>
      <xdr:nvPicPr>
        <xdr:cNvPr id="34" name="Imagem 33">
          <a:extLst>
            <a:ext uri="{FF2B5EF4-FFF2-40B4-BE49-F238E27FC236}">
              <a16:creationId xmlns:a16="http://schemas.microsoft.com/office/drawing/2014/main" xmlns="" id="{A62C67FE-68D6-44CD-AAC0-50A53B320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9790137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173182</xdr:colOff>
      <xdr:row>1034</xdr:row>
      <xdr:rowOff>96982</xdr:rowOff>
    </xdr:from>
    <xdr:ext cx="3103418" cy="1586345"/>
    <xdr:pic>
      <xdr:nvPicPr>
        <xdr:cNvPr id="37" name="Imagem 36">
          <a:extLst>
            <a:ext uri="{FF2B5EF4-FFF2-40B4-BE49-F238E27FC236}">
              <a16:creationId xmlns:a16="http://schemas.microsoft.com/office/drawing/2014/main" xmlns="" id="{83FE5DAE-EED0-484E-A1E8-CDA62244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0642" y="221206522"/>
          <a:ext cx="3103418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571</xdr:row>
      <xdr:rowOff>106299</xdr:rowOff>
    </xdr:from>
    <xdr:ext cx="3070860" cy="1586203"/>
    <xdr:pic>
      <xdr:nvPicPr>
        <xdr:cNvPr id="39" name="Imagem 38">
          <a:extLst>
            <a:ext uri="{FF2B5EF4-FFF2-40B4-BE49-F238E27FC236}">
              <a16:creationId xmlns:a16="http://schemas.microsoft.com/office/drawing/2014/main" xmlns="" id="{35D8F9A4-371C-4C45-830E-93DB0BFD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117240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604</xdr:row>
      <xdr:rowOff>106299</xdr:rowOff>
    </xdr:from>
    <xdr:ext cx="3070860" cy="1586203"/>
    <xdr:pic>
      <xdr:nvPicPr>
        <xdr:cNvPr id="40" name="Imagem 39">
          <a:extLst>
            <a:ext uri="{FF2B5EF4-FFF2-40B4-BE49-F238E27FC236}">
              <a16:creationId xmlns:a16="http://schemas.microsoft.com/office/drawing/2014/main" xmlns="" id="{FD4AE395-1DC7-4F2A-BE16-43ACC301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185439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637</xdr:row>
      <xdr:rowOff>106299</xdr:rowOff>
    </xdr:from>
    <xdr:ext cx="3070860" cy="1586203"/>
    <xdr:pic>
      <xdr:nvPicPr>
        <xdr:cNvPr id="42" name="Imagem 41">
          <a:extLst>
            <a:ext uri="{FF2B5EF4-FFF2-40B4-BE49-F238E27FC236}">
              <a16:creationId xmlns:a16="http://schemas.microsoft.com/office/drawing/2014/main" xmlns="" id="{1D6811EB-7AC4-4DE1-A8BD-1BFFC270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253638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670</xdr:row>
      <xdr:rowOff>106299</xdr:rowOff>
    </xdr:from>
    <xdr:ext cx="3070860" cy="1586203"/>
    <xdr:pic>
      <xdr:nvPicPr>
        <xdr:cNvPr id="44" name="Imagem 43">
          <a:extLst>
            <a:ext uri="{FF2B5EF4-FFF2-40B4-BE49-F238E27FC236}">
              <a16:creationId xmlns:a16="http://schemas.microsoft.com/office/drawing/2014/main" xmlns="" id="{7F6232E0-EDCB-4F8A-AD39-1DF3DE4BB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321837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703</xdr:row>
      <xdr:rowOff>106299</xdr:rowOff>
    </xdr:from>
    <xdr:ext cx="3070860" cy="1586203"/>
    <xdr:pic>
      <xdr:nvPicPr>
        <xdr:cNvPr id="45" name="Imagem 44">
          <a:extLst>
            <a:ext uri="{FF2B5EF4-FFF2-40B4-BE49-F238E27FC236}">
              <a16:creationId xmlns:a16="http://schemas.microsoft.com/office/drawing/2014/main" xmlns="" id="{04F6C42B-40CA-4759-BE60-1B7D2F40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390036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736</xdr:row>
      <xdr:rowOff>106299</xdr:rowOff>
    </xdr:from>
    <xdr:ext cx="3070860" cy="1586203"/>
    <xdr:pic>
      <xdr:nvPicPr>
        <xdr:cNvPr id="47" name="Imagem 46">
          <a:extLst>
            <a:ext uri="{FF2B5EF4-FFF2-40B4-BE49-F238E27FC236}">
              <a16:creationId xmlns:a16="http://schemas.microsoft.com/office/drawing/2014/main" xmlns="" id="{D9CA1B03-4F20-4CA2-90F3-57B5DDC9D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458235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769</xdr:row>
      <xdr:rowOff>106299</xdr:rowOff>
    </xdr:from>
    <xdr:ext cx="3070860" cy="1586203"/>
    <xdr:pic>
      <xdr:nvPicPr>
        <xdr:cNvPr id="48" name="Imagem 47">
          <a:extLst>
            <a:ext uri="{FF2B5EF4-FFF2-40B4-BE49-F238E27FC236}">
              <a16:creationId xmlns:a16="http://schemas.microsoft.com/office/drawing/2014/main" xmlns="" id="{8F472BC1-F095-4295-93AA-36FDA553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526434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802</xdr:row>
      <xdr:rowOff>106299</xdr:rowOff>
    </xdr:from>
    <xdr:ext cx="3070860" cy="1586203"/>
    <xdr:pic>
      <xdr:nvPicPr>
        <xdr:cNvPr id="28" name="Imagem 27">
          <a:extLst>
            <a:ext uri="{FF2B5EF4-FFF2-40B4-BE49-F238E27FC236}">
              <a16:creationId xmlns:a16="http://schemas.microsoft.com/office/drawing/2014/main" xmlns="" id="{03EA8340-3998-43F4-8937-A7FD73C9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594633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60961</xdr:colOff>
      <xdr:row>835</xdr:row>
      <xdr:rowOff>106299</xdr:rowOff>
    </xdr:from>
    <xdr:ext cx="3070860" cy="1586203"/>
    <xdr:pic>
      <xdr:nvPicPr>
        <xdr:cNvPr id="29" name="Imagem 28">
          <a:extLst>
            <a:ext uri="{FF2B5EF4-FFF2-40B4-BE49-F238E27FC236}">
              <a16:creationId xmlns:a16="http://schemas.microsoft.com/office/drawing/2014/main" xmlns="" id="{72A98A53-39DF-416D-80FD-0119ECCA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66283259"/>
          <a:ext cx="3070860" cy="1586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868</xdr:row>
      <xdr:rowOff>167259</xdr:rowOff>
    </xdr:from>
    <xdr:ext cx="3825239" cy="2004441"/>
    <xdr:pic>
      <xdr:nvPicPr>
        <xdr:cNvPr id="31" name="Imagem 30">
          <a:extLst>
            <a:ext uri="{FF2B5EF4-FFF2-40B4-BE49-F238E27FC236}">
              <a16:creationId xmlns:a16="http://schemas.microsoft.com/office/drawing/2014/main" xmlns="" id="{DEC54591-3989-42E8-A250-3D1AB049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8038025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901</xdr:row>
      <xdr:rowOff>167259</xdr:rowOff>
    </xdr:from>
    <xdr:ext cx="3825239" cy="2004441"/>
    <xdr:pic>
      <xdr:nvPicPr>
        <xdr:cNvPr id="30" name="Imagem 29">
          <a:extLst>
            <a:ext uri="{FF2B5EF4-FFF2-40B4-BE49-F238E27FC236}">
              <a16:creationId xmlns:a16="http://schemas.microsoft.com/office/drawing/2014/main" xmlns="" id="{CFC060E7-A92F-48C3-8699-7C4D6CE73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8038025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934</xdr:row>
      <xdr:rowOff>167259</xdr:rowOff>
    </xdr:from>
    <xdr:ext cx="3825239" cy="2004441"/>
    <xdr:pic>
      <xdr:nvPicPr>
        <xdr:cNvPr id="33" name="Imagem 32">
          <a:extLst>
            <a:ext uri="{FF2B5EF4-FFF2-40B4-BE49-F238E27FC236}">
              <a16:creationId xmlns:a16="http://schemas.microsoft.com/office/drawing/2014/main" xmlns="" id="{D76267B0-D3E4-4C19-BD11-7EB8681CD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8759639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175260</xdr:colOff>
      <xdr:row>967</xdr:row>
      <xdr:rowOff>167259</xdr:rowOff>
    </xdr:from>
    <xdr:ext cx="3825239" cy="2004441"/>
    <xdr:pic>
      <xdr:nvPicPr>
        <xdr:cNvPr id="32" name="Imagem 31">
          <a:extLst>
            <a:ext uri="{FF2B5EF4-FFF2-40B4-BE49-F238E27FC236}">
              <a16:creationId xmlns:a16="http://schemas.microsoft.com/office/drawing/2014/main" xmlns="" id="{3F3064A7-1F85-4195-8AB1-8D00DA78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94812539"/>
          <a:ext cx="3825239" cy="200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243840</xdr:colOff>
      <xdr:row>10</xdr:row>
      <xdr:rowOff>152019</xdr:rowOff>
    </xdr:from>
    <xdr:ext cx="3710939" cy="1916825"/>
    <xdr:pic>
      <xdr:nvPicPr>
        <xdr:cNvPr id="54" name="Imagem 53">
          <a:extLst>
            <a:ext uri="{FF2B5EF4-FFF2-40B4-BE49-F238E27FC236}">
              <a16:creationId xmlns:a16="http://schemas.microsoft.com/office/drawing/2014/main" xmlns="" id="{40AF20FC-C714-427B-83FB-34CFEEAA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4720" y="26513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99060</xdr:colOff>
      <xdr:row>1033</xdr:row>
      <xdr:rowOff>13162</xdr:rowOff>
    </xdr:from>
    <xdr:ext cx="2514600" cy="1586345"/>
    <xdr:pic>
      <xdr:nvPicPr>
        <xdr:cNvPr id="72" name="Imagem 71">
          <a:extLst>
            <a:ext uri="{FF2B5EF4-FFF2-40B4-BE49-F238E27FC236}">
              <a16:creationId xmlns:a16="http://schemas.microsoft.com/office/drawing/2014/main" xmlns="" id="{13FC4DCE-17A9-4FF9-A530-0999C8AD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8540" y="226174762"/>
          <a:ext cx="2514600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43</xdr:row>
      <xdr:rowOff>152019</xdr:rowOff>
    </xdr:from>
    <xdr:ext cx="3710939" cy="1916825"/>
    <xdr:pic>
      <xdr:nvPicPr>
        <xdr:cNvPr id="4" name="Imagem 3">
          <a:extLst>
            <a:ext uri="{FF2B5EF4-FFF2-40B4-BE49-F238E27FC236}">
              <a16:creationId xmlns:a16="http://schemas.microsoft.com/office/drawing/2014/main" xmlns="" id="{4AE4F0A2-642F-4A0F-9BD0-A71A78C55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4720" y="26513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76</xdr:row>
      <xdr:rowOff>152019</xdr:rowOff>
    </xdr:from>
    <xdr:ext cx="3710939" cy="1916825"/>
    <xdr:pic>
      <xdr:nvPicPr>
        <xdr:cNvPr id="5" name="Imagem 4">
          <a:extLst>
            <a:ext uri="{FF2B5EF4-FFF2-40B4-BE49-F238E27FC236}">
              <a16:creationId xmlns:a16="http://schemas.microsoft.com/office/drawing/2014/main" xmlns="" id="{FCB610D4-F72A-45F9-910D-5349FB69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98675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109</xdr:row>
      <xdr:rowOff>152019</xdr:rowOff>
    </xdr:from>
    <xdr:ext cx="3710939" cy="1916825"/>
    <xdr:pic>
      <xdr:nvPicPr>
        <xdr:cNvPr id="6" name="Imagem 5">
          <a:extLst>
            <a:ext uri="{FF2B5EF4-FFF2-40B4-BE49-F238E27FC236}">
              <a16:creationId xmlns:a16="http://schemas.microsoft.com/office/drawing/2014/main" xmlns="" id="{2D91E59C-EB59-42E4-8247-021A16347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70836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142</xdr:row>
      <xdr:rowOff>152019</xdr:rowOff>
    </xdr:from>
    <xdr:ext cx="3710939" cy="1916825"/>
    <xdr:pic>
      <xdr:nvPicPr>
        <xdr:cNvPr id="7" name="Imagem 6">
          <a:extLst>
            <a:ext uri="{FF2B5EF4-FFF2-40B4-BE49-F238E27FC236}">
              <a16:creationId xmlns:a16="http://schemas.microsoft.com/office/drawing/2014/main" xmlns="" id="{0AC17964-2AD1-42BC-82E7-962A9559E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42997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175</xdr:row>
      <xdr:rowOff>152019</xdr:rowOff>
    </xdr:from>
    <xdr:ext cx="3710939" cy="1916825"/>
    <xdr:pic>
      <xdr:nvPicPr>
        <xdr:cNvPr id="8" name="Imagem 7">
          <a:extLst>
            <a:ext uri="{FF2B5EF4-FFF2-40B4-BE49-F238E27FC236}">
              <a16:creationId xmlns:a16="http://schemas.microsoft.com/office/drawing/2014/main" xmlns="" id="{EEFD81F6-A1F8-4365-85D6-75F632E1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315159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208</xdr:row>
      <xdr:rowOff>152019</xdr:rowOff>
    </xdr:from>
    <xdr:ext cx="3710939" cy="1916825"/>
    <xdr:pic>
      <xdr:nvPicPr>
        <xdr:cNvPr id="10" name="Imagem 9">
          <a:extLst>
            <a:ext uri="{FF2B5EF4-FFF2-40B4-BE49-F238E27FC236}">
              <a16:creationId xmlns:a16="http://schemas.microsoft.com/office/drawing/2014/main" xmlns="" id="{0A6863FD-530D-4F45-9B7B-8BD352F11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387320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241</xdr:row>
      <xdr:rowOff>152019</xdr:rowOff>
    </xdr:from>
    <xdr:ext cx="3710939" cy="1916825"/>
    <xdr:pic>
      <xdr:nvPicPr>
        <xdr:cNvPr id="11" name="Imagem 10">
          <a:extLst>
            <a:ext uri="{FF2B5EF4-FFF2-40B4-BE49-F238E27FC236}">
              <a16:creationId xmlns:a16="http://schemas.microsoft.com/office/drawing/2014/main" xmlns="" id="{56B7F5E3-EB92-4947-8C6B-A4676A72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459482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274</xdr:row>
      <xdr:rowOff>152019</xdr:rowOff>
    </xdr:from>
    <xdr:ext cx="3710939" cy="1916825"/>
    <xdr:pic>
      <xdr:nvPicPr>
        <xdr:cNvPr id="13" name="Imagem 12">
          <a:extLst>
            <a:ext uri="{FF2B5EF4-FFF2-40B4-BE49-F238E27FC236}">
              <a16:creationId xmlns:a16="http://schemas.microsoft.com/office/drawing/2014/main" xmlns="" id="{DC5D4F0A-DC83-4056-A5A7-92398A84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531643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307</xdr:row>
      <xdr:rowOff>152019</xdr:rowOff>
    </xdr:from>
    <xdr:ext cx="3710939" cy="1916825"/>
    <xdr:pic>
      <xdr:nvPicPr>
        <xdr:cNvPr id="14" name="Imagem 13">
          <a:extLst>
            <a:ext uri="{FF2B5EF4-FFF2-40B4-BE49-F238E27FC236}">
              <a16:creationId xmlns:a16="http://schemas.microsoft.com/office/drawing/2014/main" xmlns="" id="{B557489C-A8E7-462D-A0AE-6CC84D5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603804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340</xdr:row>
      <xdr:rowOff>152019</xdr:rowOff>
    </xdr:from>
    <xdr:ext cx="3710939" cy="1916825"/>
    <xdr:pic>
      <xdr:nvPicPr>
        <xdr:cNvPr id="15" name="Imagem 14">
          <a:extLst>
            <a:ext uri="{FF2B5EF4-FFF2-40B4-BE49-F238E27FC236}">
              <a16:creationId xmlns:a16="http://schemas.microsoft.com/office/drawing/2014/main" xmlns="" id="{1D15C500-A36C-4643-B610-91ECD288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675966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373</xdr:row>
      <xdr:rowOff>152019</xdr:rowOff>
    </xdr:from>
    <xdr:ext cx="3710939" cy="1916825"/>
    <xdr:pic>
      <xdr:nvPicPr>
        <xdr:cNvPr id="17" name="Imagem 16">
          <a:extLst>
            <a:ext uri="{FF2B5EF4-FFF2-40B4-BE49-F238E27FC236}">
              <a16:creationId xmlns:a16="http://schemas.microsoft.com/office/drawing/2014/main" xmlns="" id="{477828A3-87EA-43F4-8C7A-541AA39F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748127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406</xdr:row>
      <xdr:rowOff>152019</xdr:rowOff>
    </xdr:from>
    <xdr:ext cx="3710939" cy="1916825"/>
    <xdr:pic>
      <xdr:nvPicPr>
        <xdr:cNvPr id="18" name="Imagem 17">
          <a:extLst>
            <a:ext uri="{FF2B5EF4-FFF2-40B4-BE49-F238E27FC236}">
              <a16:creationId xmlns:a16="http://schemas.microsoft.com/office/drawing/2014/main" xmlns="" id="{EBB9CFE5-21D5-4F24-A67C-4F95204D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820289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439</xdr:row>
      <xdr:rowOff>152019</xdr:rowOff>
    </xdr:from>
    <xdr:ext cx="3710939" cy="1916825"/>
    <xdr:pic>
      <xdr:nvPicPr>
        <xdr:cNvPr id="20" name="Imagem 19">
          <a:extLst>
            <a:ext uri="{FF2B5EF4-FFF2-40B4-BE49-F238E27FC236}">
              <a16:creationId xmlns:a16="http://schemas.microsoft.com/office/drawing/2014/main" xmlns="" id="{4ACE6B33-39AD-468B-B300-3D59438EC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892450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472</xdr:row>
      <xdr:rowOff>152019</xdr:rowOff>
    </xdr:from>
    <xdr:ext cx="3710939" cy="1916825"/>
    <xdr:pic>
      <xdr:nvPicPr>
        <xdr:cNvPr id="21" name="Imagem 20">
          <a:extLst>
            <a:ext uri="{FF2B5EF4-FFF2-40B4-BE49-F238E27FC236}">
              <a16:creationId xmlns:a16="http://schemas.microsoft.com/office/drawing/2014/main" xmlns="" id="{F7103EE7-A6E1-4A61-96CB-2A4D64F6C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964611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506</xdr:row>
      <xdr:rowOff>152019</xdr:rowOff>
    </xdr:from>
    <xdr:ext cx="3710939" cy="1916825"/>
    <xdr:pic>
      <xdr:nvPicPr>
        <xdr:cNvPr id="19" name="Imagem 18">
          <a:extLst>
            <a:ext uri="{FF2B5EF4-FFF2-40B4-BE49-F238E27FC236}">
              <a16:creationId xmlns:a16="http://schemas.microsoft.com/office/drawing/2014/main" xmlns="" id="{D236F92B-C968-41C4-9280-58EFAA5A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036773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539</xdr:row>
      <xdr:rowOff>152019</xdr:rowOff>
    </xdr:from>
    <xdr:ext cx="3710939" cy="1916825"/>
    <xdr:pic>
      <xdr:nvPicPr>
        <xdr:cNvPr id="23" name="Imagem 22">
          <a:extLst>
            <a:ext uri="{FF2B5EF4-FFF2-40B4-BE49-F238E27FC236}">
              <a16:creationId xmlns:a16="http://schemas.microsoft.com/office/drawing/2014/main" xmlns="" id="{CFCDA95D-75B0-4ED4-BF3C-41B110D5B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110763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572</xdr:row>
      <xdr:rowOff>152019</xdr:rowOff>
    </xdr:from>
    <xdr:ext cx="3710939" cy="1916825"/>
    <xdr:pic>
      <xdr:nvPicPr>
        <xdr:cNvPr id="22" name="Imagem 21">
          <a:extLst>
            <a:ext uri="{FF2B5EF4-FFF2-40B4-BE49-F238E27FC236}">
              <a16:creationId xmlns:a16="http://schemas.microsoft.com/office/drawing/2014/main" xmlns="" id="{200486DC-C892-4442-88A3-3DFC6DAB0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182924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605</xdr:row>
      <xdr:rowOff>152019</xdr:rowOff>
    </xdr:from>
    <xdr:ext cx="3710939" cy="1916825"/>
    <xdr:pic>
      <xdr:nvPicPr>
        <xdr:cNvPr id="25" name="Imagem 24">
          <a:extLst>
            <a:ext uri="{FF2B5EF4-FFF2-40B4-BE49-F238E27FC236}">
              <a16:creationId xmlns:a16="http://schemas.microsoft.com/office/drawing/2014/main" xmlns="" id="{68FED32B-5F1B-403B-93DD-B9CCC53B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255086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638</xdr:row>
      <xdr:rowOff>152019</xdr:rowOff>
    </xdr:from>
    <xdr:ext cx="3710939" cy="1916825"/>
    <xdr:pic>
      <xdr:nvPicPr>
        <xdr:cNvPr id="24" name="Imagem 23">
          <a:extLst>
            <a:ext uri="{FF2B5EF4-FFF2-40B4-BE49-F238E27FC236}">
              <a16:creationId xmlns:a16="http://schemas.microsoft.com/office/drawing/2014/main" xmlns="" id="{93C0F4B6-85E8-4CEE-98AD-0774D026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327247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671</xdr:row>
      <xdr:rowOff>152019</xdr:rowOff>
    </xdr:from>
    <xdr:ext cx="3710939" cy="1916825"/>
    <xdr:pic>
      <xdr:nvPicPr>
        <xdr:cNvPr id="27" name="Imagem 26">
          <a:extLst>
            <a:ext uri="{FF2B5EF4-FFF2-40B4-BE49-F238E27FC236}">
              <a16:creationId xmlns:a16="http://schemas.microsoft.com/office/drawing/2014/main" xmlns="" id="{C41A1752-F9E4-473D-8D73-50CF09D9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399409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704</xdr:row>
      <xdr:rowOff>152019</xdr:rowOff>
    </xdr:from>
    <xdr:ext cx="3710939" cy="1916825"/>
    <xdr:pic>
      <xdr:nvPicPr>
        <xdr:cNvPr id="29" name="Imagem 28">
          <a:extLst>
            <a:ext uri="{FF2B5EF4-FFF2-40B4-BE49-F238E27FC236}">
              <a16:creationId xmlns:a16="http://schemas.microsoft.com/office/drawing/2014/main" xmlns="" id="{D5C99478-217A-4FA4-AAC7-8C95895E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471570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737</xdr:row>
      <xdr:rowOff>152019</xdr:rowOff>
    </xdr:from>
    <xdr:ext cx="3710939" cy="1916825"/>
    <xdr:pic>
      <xdr:nvPicPr>
        <xdr:cNvPr id="31" name="Imagem 30">
          <a:extLst>
            <a:ext uri="{FF2B5EF4-FFF2-40B4-BE49-F238E27FC236}">
              <a16:creationId xmlns:a16="http://schemas.microsoft.com/office/drawing/2014/main" xmlns="" id="{A3024D7D-45A4-4665-A6E4-A0EA5F15A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543731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770</xdr:row>
      <xdr:rowOff>152019</xdr:rowOff>
    </xdr:from>
    <xdr:ext cx="3710939" cy="1916825"/>
    <xdr:pic>
      <xdr:nvPicPr>
        <xdr:cNvPr id="26" name="Imagem 25">
          <a:extLst>
            <a:ext uri="{FF2B5EF4-FFF2-40B4-BE49-F238E27FC236}">
              <a16:creationId xmlns:a16="http://schemas.microsoft.com/office/drawing/2014/main" xmlns="" id="{DC2FFA91-E81F-4382-8CB5-D6F6275A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615893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803</xdr:row>
      <xdr:rowOff>152019</xdr:rowOff>
    </xdr:from>
    <xdr:ext cx="3710939" cy="1916825"/>
    <xdr:pic>
      <xdr:nvPicPr>
        <xdr:cNvPr id="28" name="Imagem 27">
          <a:extLst>
            <a:ext uri="{FF2B5EF4-FFF2-40B4-BE49-F238E27FC236}">
              <a16:creationId xmlns:a16="http://schemas.microsoft.com/office/drawing/2014/main" xmlns="" id="{E8C2D0A3-C038-491E-911F-D7790E50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688054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836</xdr:row>
      <xdr:rowOff>152019</xdr:rowOff>
    </xdr:from>
    <xdr:ext cx="3710939" cy="1916825"/>
    <xdr:pic>
      <xdr:nvPicPr>
        <xdr:cNvPr id="30" name="Imagem 29">
          <a:extLst>
            <a:ext uri="{FF2B5EF4-FFF2-40B4-BE49-F238E27FC236}">
              <a16:creationId xmlns:a16="http://schemas.microsoft.com/office/drawing/2014/main" xmlns="" id="{9F631CCA-F599-4441-AC8B-D162492F1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760216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869</xdr:row>
      <xdr:rowOff>152019</xdr:rowOff>
    </xdr:from>
    <xdr:ext cx="3710939" cy="1916825"/>
    <xdr:pic>
      <xdr:nvPicPr>
        <xdr:cNvPr id="33" name="Imagem 32">
          <a:extLst>
            <a:ext uri="{FF2B5EF4-FFF2-40B4-BE49-F238E27FC236}">
              <a16:creationId xmlns:a16="http://schemas.microsoft.com/office/drawing/2014/main" xmlns="" id="{B6F98D70-8BC1-4BFB-A203-87EC9E48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832377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902</xdr:row>
      <xdr:rowOff>152019</xdr:rowOff>
    </xdr:from>
    <xdr:ext cx="3710939" cy="1916825"/>
    <xdr:pic>
      <xdr:nvPicPr>
        <xdr:cNvPr id="32" name="Imagem 31">
          <a:extLst>
            <a:ext uri="{FF2B5EF4-FFF2-40B4-BE49-F238E27FC236}">
              <a16:creationId xmlns:a16="http://schemas.microsoft.com/office/drawing/2014/main" xmlns="" id="{2AB386ED-3428-40B0-8695-1B226F8F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904538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935</xdr:row>
      <xdr:rowOff>152019</xdr:rowOff>
    </xdr:from>
    <xdr:ext cx="3710939" cy="1916825"/>
    <xdr:pic>
      <xdr:nvPicPr>
        <xdr:cNvPr id="34" name="Imagem 33">
          <a:extLst>
            <a:ext uri="{FF2B5EF4-FFF2-40B4-BE49-F238E27FC236}">
              <a16:creationId xmlns:a16="http://schemas.microsoft.com/office/drawing/2014/main" xmlns="" id="{5DEAB837-3629-42A4-A643-3B9F6F4AF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1976700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968</xdr:row>
      <xdr:rowOff>152019</xdr:rowOff>
    </xdr:from>
    <xdr:ext cx="3710939" cy="1916825"/>
    <xdr:pic>
      <xdr:nvPicPr>
        <xdr:cNvPr id="35" name="Imagem 34">
          <a:extLst>
            <a:ext uri="{FF2B5EF4-FFF2-40B4-BE49-F238E27FC236}">
              <a16:creationId xmlns:a16="http://schemas.microsoft.com/office/drawing/2014/main" xmlns="" id="{76ABD566-0442-42E9-B890-F5514DF2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048861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1001</xdr:row>
      <xdr:rowOff>152019</xdr:rowOff>
    </xdr:from>
    <xdr:ext cx="3710939" cy="1916825"/>
    <xdr:pic>
      <xdr:nvPicPr>
        <xdr:cNvPr id="37" name="Imagem 36">
          <a:extLst>
            <a:ext uri="{FF2B5EF4-FFF2-40B4-BE49-F238E27FC236}">
              <a16:creationId xmlns:a16="http://schemas.microsoft.com/office/drawing/2014/main" xmlns="" id="{FF1F9A9E-BA13-42DB-83F3-A5852440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121023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243840</xdr:colOff>
      <xdr:row>9</xdr:row>
      <xdr:rowOff>152019</xdr:rowOff>
    </xdr:from>
    <xdr:ext cx="3710939" cy="1916825"/>
    <xdr:pic>
      <xdr:nvPicPr>
        <xdr:cNvPr id="69" name="Imagem 68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7420" y="26513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53340</xdr:colOff>
      <xdr:row>1033</xdr:row>
      <xdr:rowOff>66502</xdr:rowOff>
    </xdr:from>
    <xdr:ext cx="2415540" cy="1586345"/>
    <xdr:pic>
      <xdr:nvPicPr>
        <xdr:cNvPr id="70" name="Imagem 69">
          <a:extLst>
            <a:ext uri="{FF2B5EF4-FFF2-40B4-BE49-F238E27FC236}">
              <a16:creationId xmlns:a16="http://schemas.microsoft.com/office/drawing/2014/main" xmlns="" id="{0D09E0E1-434A-40BE-8EB2-8C74FE800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1320" y="226243342"/>
          <a:ext cx="2415540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42</xdr:row>
      <xdr:rowOff>152019</xdr:rowOff>
    </xdr:from>
    <xdr:ext cx="3710939" cy="1916825"/>
    <xdr:pic>
      <xdr:nvPicPr>
        <xdr:cNvPr id="5" name="Imagem 4">
          <a:extLst>
            <a:ext uri="{FF2B5EF4-FFF2-40B4-BE49-F238E27FC236}">
              <a16:creationId xmlns:a16="http://schemas.microsoft.com/office/drawing/2014/main" xmlns="" id="{E40A1B01-0072-42CE-B703-BB96E62A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24684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75</xdr:row>
      <xdr:rowOff>152019</xdr:rowOff>
    </xdr:from>
    <xdr:ext cx="3710939" cy="1916825"/>
    <xdr:pic>
      <xdr:nvPicPr>
        <xdr:cNvPr id="7" name="Imagem 6">
          <a:extLst>
            <a:ext uri="{FF2B5EF4-FFF2-40B4-BE49-F238E27FC236}">
              <a16:creationId xmlns:a16="http://schemas.microsoft.com/office/drawing/2014/main" xmlns="" id="{EE579D12-DCBD-42ED-AEC8-8247D07F5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96846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108</xdr:row>
      <xdr:rowOff>152019</xdr:rowOff>
    </xdr:from>
    <xdr:ext cx="3710939" cy="1916825"/>
    <xdr:pic>
      <xdr:nvPicPr>
        <xdr:cNvPr id="8" name="Imagem 7">
          <a:extLst>
            <a:ext uri="{FF2B5EF4-FFF2-40B4-BE49-F238E27FC236}">
              <a16:creationId xmlns:a16="http://schemas.microsoft.com/office/drawing/2014/main" xmlns="" id="{6F1F3DE5-5506-4011-8D2D-3A238366D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69007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141</xdr:row>
      <xdr:rowOff>152019</xdr:rowOff>
    </xdr:from>
    <xdr:ext cx="3710939" cy="1916825"/>
    <xdr:pic>
      <xdr:nvPicPr>
        <xdr:cNvPr id="10" name="Imagem 9">
          <a:extLst>
            <a:ext uri="{FF2B5EF4-FFF2-40B4-BE49-F238E27FC236}">
              <a16:creationId xmlns:a16="http://schemas.microsoft.com/office/drawing/2014/main" xmlns="" id="{D70974F3-7816-4020-9C0A-044C6E92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241169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174</xdr:row>
      <xdr:rowOff>152019</xdr:rowOff>
    </xdr:from>
    <xdr:ext cx="3710939" cy="1916825"/>
    <xdr:pic>
      <xdr:nvPicPr>
        <xdr:cNvPr id="11" name="Imagem 10">
          <a:extLst>
            <a:ext uri="{FF2B5EF4-FFF2-40B4-BE49-F238E27FC236}">
              <a16:creationId xmlns:a16="http://schemas.microsoft.com/office/drawing/2014/main" xmlns="" id="{30C46C6E-2EB6-46D0-8064-7DE59151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313330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207</xdr:row>
      <xdr:rowOff>152019</xdr:rowOff>
    </xdr:from>
    <xdr:ext cx="3710939" cy="1916825"/>
    <xdr:pic>
      <xdr:nvPicPr>
        <xdr:cNvPr id="12" name="Imagem 11">
          <a:extLst>
            <a:ext uri="{FF2B5EF4-FFF2-40B4-BE49-F238E27FC236}">
              <a16:creationId xmlns:a16="http://schemas.microsoft.com/office/drawing/2014/main" xmlns="" id="{7AE59691-4353-42B9-AF88-29D48DB9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385491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240</xdr:row>
      <xdr:rowOff>152019</xdr:rowOff>
    </xdr:from>
    <xdr:ext cx="3710939" cy="1916825"/>
    <xdr:pic>
      <xdr:nvPicPr>
        <xdr:cNvPr id="13" name="Imagem 12">
          <a:extLst>
            <a:ext uri="{FF2B5EF4-FFF2-40B4-BE49-F238E27FC236}">
              <a16:creationId xmlns:a16="http://schemas.microsoft.com/office/drawing/2014/main" xmlns="" id="{477B70EC-228B-462E-9D00-BA936424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457653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273</xdr:row>
      <xdr:rowOff>152019</xdr:rowOff>
    </xdr:from>
    <xdr:ext cx="3710939" cy="1916825"/>
    <xdr:pic>
      <xdr:nvPicPr>
        <xdr:cNvPr id="14" name="Imagem 13">
          <a:extLst>
            <a:ext uri="{FF2B5EF4-FFF2-40B4-BE49-F238E27FC236}">
              <a16:creationId xmlns:a16="http://schemas.microsoft.com/office/drawing/2014/main" xmlns="" id="{122485B2-C438-4536-84FD-686A5604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529814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306</xdr:row>
      <xdr:rowOff>152019</xdr:rowOff>
    </xdr:from>
    <xdr:ext cx="3710939" cy="1916825"/>
    <xdr:pic>
      <xdr:nvPicPr>
        <xdr:cNvPr id="15" name="Imagem 14">
          <a:extLst>
            <a:ext uri="{FF2B5EF4-FFF2-40B4-BE49-F238E27FC236}">
              <a16:creationId xmlns:a16="http://schemas.microsoft.com/office/drawing/2014/main" xmlns="" id="{1BB9C2D8-1862-4551-875A-A3913071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601976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339</xdr:row>
      <xdr:rowOff>152019</xdr:rowOff>
    </xdr:from>
    <xdr:ext cx="3710939" cy="1916825"/>
    <xdr:pic>
      <xdr:nvPicPr>
        <xdr:cNvPr id="16" name="Imagem 15">
          <a:extLst>
            <a:ext uri="{FF2B5EF4-FFF2-40B4-BE49-F238E27FC236}">
              <a16:creationId xmlns:a16="http://schemas.microsoft.com/office/drawing/2014/main" xmlns="" id="{5F30B953-DE3C-4EDC-BDB6-10E93E96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674137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372</xdr:row>
      <xdr:rowOff>152019</xdr:rowOff>
    </xdr:from>
    <xdr:ext cx="3710939" cy="1916825"/>
    <xdr:pic>
      <xdr:nvPicPr>
        <xdr:cNvPr id="17" name="Imagem 16">
          <a:extLst>
            <a:ext uri="{FF2B5EF4-FFF2-40B4-BE49-F238E27FC236}">
              <a16:creationId xmlns:a16="http://schemas.microsoft.com/office/drawing/2014/main" xmlns="" id="{9E36E125-ACE3-408C-B64D-02499B6D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746298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405</xdr:row>
      <xdr:rowOff>152019</xdr:rowOff>
    </xdr:from>
    <xdr:ext cx="3710939" cy="1916825"/>
    <xdr:pic>
      <xdr:nvPicPr>
        <xdr:cNvPr id="18" name="Imagem 17">
          <a:extLst>
            <a:ext uri="{FF2B5EF4-FFF2-40B4-BE49-F238E27FC236}">
              <a16:creationId xmlns:a16="http://schemas.microsoft.com/office/drawing/2014/main" xmlns="" id="{19F2B0B5-C1E3-4346-A78A-E0F6BE119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818460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438</xdr:row>
      <xdr:rowOff>152019</xdr:rowOff>
    </xdr:from>
    <xdr:ext cx="3710939" cy="1916825"/>
    <xdr:pic>
      <xdr:nvPicPr>
        <xdr:cNvPr id="19" name="Imagem 18">
          <a:extLst>
            <a:ext uri="{FF2B5EF4-FFF2-40B4-BE49-F238E27FC236}">
              <a16:creationId xmlns:a16="http://schemas.microsoft.com/office/drawing/2014/main" xmlns="" id="{1D9A0FD9-A046-4F5E-992A-A0AC5E9E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890621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471</xdr:row>
      <xdr:rowOff>152019</xdr:rowOff>
    </xdr:from>
    <xdr:ext cx="3710939" cy="1916825"/>
    <xdr:pic>
      <xdr:nvPicPr>
        <xdr:cNvPr id="20" name="Imagem 19">
          <a:extLst>
            <a:ext uri="{FF2B5EF4-FFF2-40B4-BE49-F238E27FC236}">
              <a16:creationId xmlns:a16="http://schemas.microsoft.com/office/drawing/2014/main" xmlns="" id="{5FAE1B01-6E42-4E2F-A513-F7915D49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962783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505</xdr:row>
      <xdr:rowOff>152019</xdr:rowOff>
    </xdr:from>
    <xdr:ext cx="3710939" cy="1916825"/>
    <xdr:pic>
      <xdr:nvPicPr>
        <xdr:cNvPr id="21" name="Imagem 20">
          <a:extLst>
            <a:ext uri="{FF2B5EF4-FFF2-40B4-BE49-F238E27FC236}">
              <a16:creationId xmlns:a16="http://schemas.microsoft.com/office/drawing/2014/main" xmlns="" id="{E81ABCF7-C7C8-465C-A0C8-AFFBAE782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034944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538</xdr:row>
      <xdr:rowOff>152019</xdr:rowOff>
    </xdr:from>
    <xdr:ext cx="3710939" cy="1916825"/>
    <xdr:pic>
      <xdr:nvPicPr>
        <xdr:cNvPr id="22" name="Imagem 21">
          <a:extLst>
            <a:ext uri="{FF2B5EF4-FFF2-40B4-BE49-F238E27FC236}">
              <a16:creationId xmlns:a16="http://schemas.microsoft.com/office/drawing/2014/main" xmlns="" id="{CD9AA65B-29FC-4D15-B40D-A29AA0A8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108934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571</xdr:row>
      <xdr:rowOff>152019</xdr:rowOff>
    </xdr:from>
    <xdr:ext cx="3710939" cy="1916825"/>
    <xdr:pic>
      <xdr:nvPicPr>
        <xdr:cNvPr id="23" name="Imagem 22">
          <a:extLst>
            <a:ext uri="{FF2B5EF4-FFF2-40B4-BE49-F238E27FC236}">
              <a16:creationId xmlns:a16="http://schemas.microsoft.com/office/drawing/2014/main" xmlns="" id="{5ACC0425-6DA5-43C2-B494-B704115C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181096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604</xdr:row>
      <xdr:rowOff>152019</xdr:rowOff>
    </xdr:from>
    <xdr:ext cx="3710939" cy="1916825"/>
    <xdr:pic>
      <xdr:nvPicPr>
        <xdr:cNvPr id="24" name="Imagem 23">
          <a:extLst>
            <a:ext uri="{FF2B5EF4-FFF2-40B4-BE49-F238E27FC236}">
              <a16:creationId xmlns:a16="http://schemas.microsoft.com/office/drawing/2014/main" xmlns="" id="{A7CC542A-98B1-4A01-B519-15AC4DF3B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253257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637</xdr:row>
      <xdr:rowOff>152019</xdr:rowOff>
    </xdr:from>
    <xdr:ext cx="3710939" cy="1916825"/>
    <xdr:pic>
      <xdr:nvPicPr>
        <xdr:cNvPr id="25" name="Imagem 24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325418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670</xdr:row>
      <xdr:rowOff>152019</xdr:rowOff>
    </xdr:from>
    <xdr:ext cx="3710939" cy="1916825"/>
    <xdr:pic>
      <xdr:nvPicPr>
        <xdr:cNvPr id="26" name="Imagem 25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397580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703</xdr:row>
      <xdr:rowOff>152019</xdr:rowOff>
    </xdr:from>
    <xdr:ext cx="3710939" cy="1916825"/>
    <xdr:pic>
      <xdr:nvPicPr>
        <xdr:cNvPr id="27" name="Imagem 26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469741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736</xdr:row>
      <xdr:rowOff>152019</xdr:rowOff>
    </xdr:from>
    <xdr:ext cx="3710939" cy="1916825"/>
    <xdr:pic>
      <xdr:nvPicPr>
        <xdr:cNvPr id="28" name="Imagem 27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541903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769</xdr:row>
      <xdr:rowOff>152019</xdr:rowOff>
    </xdr:from>
    <xdr:ext cx="3710939" cy="1916825"/>
    <xdr:pic>
      <xdr:nvPicPr>
        <xdr:cNvPr id="29" name="Imagem 28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614064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802</xdr:row>
      <xdr:rowOff>152019</xdr:rowOff>
    </xdr:from>
    <xdr:ext cx="3710939" cy="1916825"/>
    <xdr:pic>
      <xdr:nvPicPr>
        <xdr:cNvPr id="30" name="Imagem 29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686225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835</xdr:row>
      <xdr:rowOff>152019</xdr:rowOff>
    </xdr:from>
    <xdr:ext cx="3710939" cy="1916825"/>
    <xdr:pic>
      <xdr:nvPicPr>
        <xdr:cNvPr id="32" name="Imagem 31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7583873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868</xdr:row>
      <xdr:rowOff>152019</xdr:rowOff>
    </xdr:from>
    <xdr:ext cx="3710939" cy="1916825"/>
    <xdr:pic>
      <xdr:nvPicPr>
        <xdr:cNvPr id="33" name="Imagem 32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8305487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901</xdr:row>
      <xdr:rowOff>152019</xdr:rowOff>
    </xdr:from>
    <xdr:ext cx="3710939" cy="1916825"/>
    <xdr:pic>
      <xdr:nvPicPr>
        <xdr:cNvPr id="34" name="Imagem 33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9027101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934</xdr:row>
      <xdr:rowOff>152019</xdr:rowOff>
    </xdr:from>
    <xdr:ext cx="3710939" cy="1916825"/>
    <xdr:pic>
      <xdr:nvPicPr>
        <xdr:cNvPr id="36" name="Imagem 35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9748715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967</xdr:row>
      <xdr:rowOff>152019</xdr:rowOff>
    </xdr:from>
    <xdr:ext cx="3710939" cy="1916825"/>
    <xdr:pic>
      <xdr:nvPicPr>
        <xdr:cNvPr id="38" name="Imagem 37">
          <a:extLst>
            <a:ext uri="{FF2B5EF4-FFF2-40B4-BE49-F238E27FC236}">
              <a16:creationId xmlns:a16="http://schemas.microsoft.com/office/drawing/2014/main" xmlns="" id="{835E7FA0-946D-486E-B3B6-35EFBE2B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204703299"/>
          <a:ext cx="3710939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243841</xdr:colOff>
      <xdr:row>9</xdr:row>
      <xdr:rowOff>172801</xdr:rowOff>
    </xdr:from>
    <xdr:ext cx="3095106" cy="1916825"/>
    <xdr:pic>
      <xdr:nvPicPr>
        <xdr:cNvPr id="39" name="Imagem 38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2659692"/>
          <a:ext cx="3095106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53340</xdr:colOff>
      <xdr:row>1033</xdr:row>
      <xdr:rowOff>66502</xdr:rowOff>
    </xdr:from>
    <xdr:ext cx="2415540" cy="1586345"/>
    <xdr:pic>
      <xdr:nvPicPr>
        <xdr:cNvPr id="40" name="Imagem 39">
          <a:extLst>
            <a:ext uri="{FF2B5EF4-FFF2-40B4-BE49-F238E27FC236}">
              <a16:creationId xmlns:a16="http://schemas.microsoft.com/office/drawing/2014/main" xmlns="" id="{0D09E0E1-434A-40BE-8EB2-8C74FE800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7580" y="226243342"/>
          <a:ext cx="2415540" cy="158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42</xdr:row>
      <xdr:rowOff>172801</xdr:rowOff>
    </xdr:from>
    <xdr:ext cx="3053542" cy="1916825"/>
    <xdr:pic>
      <xdr:nvPicPr>
        <xdr:cNvPr id="73" name="Imagem 72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9954110"/>
          <a:ext cx="3053542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243840</xdr:colOff>
      <xdr:row>75</xdr:row>
      <xdr:rowOff>172801</xdr:rowOff>
    </xdr:from>
    <xdr:ext cx="3067397" cy="1916825"/>
    <xdr:pic>
      <xdr:nvPicPr>
        <xdr:cNvPr id="74" name="Imagem 73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5" y="17248528"/>
          <a:ext cx="3067397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15241</xdr:colOff>
      <xdr:row>108</xdr:row>
      <xdr:rowOff>103528</xdr:rowOff>
    </xdr:from>
    <xdr:ext cx="3323706" cy="1916825"/>
    <xdr:pic>
      <xdr:nvPicPr>
        <xdr:cNvPr id="6" name="Imagem 5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0586" y="24473673"/>
          <a:ext cx="3323706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141</xdr:row>
      <xdr:rowOff>172801</xdr:rowOff>
    </xdr:from>
    <xdr:ext cx="3039688" cy="1916825"/>
    <xdr:pic>
      <xdr:nvPicPr>
        <xdr:cNvPr id="7" name="Imagem 6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31837365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174</xdr:row>
      <xdr:rowOff>172801</xdr:rowOff>
    </xdr:from>
    <xdr:ext cx="3039688" cy="1916825"/>
    <xdr:pic>
      <xdr:nvPicPr>
        <xdr:cNvPr id="8" name="Imagem 7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31837365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207</xdr:row>
      <xdr:rowOff>172801</xdr:rowOff>
    </xdr:from>
    <xdr:ext cx="3039688" cy="1916825"/>
    <xdr:pic>
      <xdr:nvPicPr>
        <xdr:cNvPr id="9" name="Imagem 8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39131783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240</xdr:row>
      <xdr:rowOff>172801</xdr:rowOff>
    </xdr:from>
    <xdr:ext cx="3039688" cy="1916825"/>
    <xdr:pic>
      <xdr:nvPicPr>
        <xdr:cNvPr id="10" name="Imagem 9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46426201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273</xdr:row>
      <xdr:rowOff>172801</xdr:rowOff>
    </xdr:from>
    <xdr:ext cx="3039688" cy="1916825"/>
    <xdr:pic>
      <xdr:nvPicPr>
        <xdr:cNvPr id="11" name="Imagem 10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53720619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306</xdr:row>
      <xdr:rowOff>172801</xdr:rowOff>
    </xdr:from>
    <xdr:ext cx="3039688" cy="1916825"/>
    <xdr:pic>
      <xdr:nvPicPr>
        <xdr:cNvPr id="12" name="Imagem 11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61015037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339</xdr:row>
      <xdr:rowOff>172801</xdr:rowOff>
    </xdr:from>
    <xdr:ext cx="3039688" cy="1916825"/>
    <xdr:pic>
      <xdr:nvPicPr>
        <xdr:cNvPr id="13" name="Imagem 12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68309456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372</xdr:row>
      <xdr:rowOff>172801</xdr:rowOff>
    </xdr:from>
    <xdr:ext cx="3039688" cy="1916825"/>
    <xdr:pic>
      <xdr:nvPicPr>
        <xdr:cNvPr id="15" name="Imagem 14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75603874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405</xdr:row>
      <xdr:rowOff>172801</xdr:rowOff>
    </xdr:from>
    <xdr:ext cx="3039688" cy="1916825"/>
    <xdr:pic>
      <xdr:nvPicPr>
        <xdr:cNvPr id="17" name="Imagem 16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82898292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438</xdr:row>
      <xdr:rowOff>172801</xdr:rowOff>
    </xdr:from>
    <xdr:ext cx="3039688" cy="1916825"/>
    <xdr:pic>
      <xdr:nvPicPr>
        <xdr:cNvPr id="16" name="Imagem 15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90192710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471</xdr:row>
      <xdr:rowOff>172801</xdr:rowOff>
    </xdr:from>
    <xdr:ext cx="3039688" cy="1916825"/>
    <xdr:pic>
      <xdr:nvPicPr>
        <xdr:cNvPr id="18" name="Imagem 17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97487128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505</xdr:row>
      <xdr:rowOff>172801</xdr:rowOff>
    </xdr:from>
    <xdr:ext cx="3039688" cy="1916825"/>
    <xdr:pic>
      <xdr:nvPicPr>
        <xdr:cNvPr id="19" name="Imagem 18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04781546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538</xdr:row>
      <xdr:rowOff>172801</xdr:rowOff>
    </xdr:from>
    <xdr:ext cx="3039688" cy="1916825"/>
    <xdr:pic>
      <xdr:nvPicPr>
        <xdr:cNvPr id="20" name="Imagem 19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12256074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571</xdr:row>
      <xdr:rowOff>172801</xdr:rowOff>
    </xdr:from>
    <xdr:ext cx="3039688" cy="1916825"/>
    <xdr:pic>
      <xdr:nvPicPr>
        <xdr:cNvPr id="21" name="Imagem 20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19550492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604</xdr:row>
      <xdr:rowOff>172801</xdr:rowOff>
    </xdr:from>
    <xdr:ext cx="3039688" cy="1916825"/>
    <xdr:pic>
      <xdr:nvPicPr>
        <xdr:cNvPr id="23" name="Imagem 22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26844910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637</xdr:row>
      <xdr:rowOff>172801</xdr:rowOff>
    </xdr:from>
    <xdr:ext cx="3039688" cy="1916825"/>
    <xdr:pic>
      <xdr:nvPicPr>
        <xdr:cNvPr id="24" name="Imagem 23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34139328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670</xdr:row>
      <xdr:rowOff>172801</xdr:rowOff>
    </xdr:from>
    <xdr:ext cx="3039688" cy="1916825"/>
    <xdr:pic>
      <xdr:nvPicPr>
        <xdr:cNvPr id="26" name="Imagem 25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41433746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703</xdr:row>
      <xdr:rowOff>172801</xdr:rowOff>
    </xdr:from>
    <xdr:ext cx="3039688" cy="1916825"/>
    <xdr:pic>
      <xdr:nvPicPr>
        <xdr:cNvPr id="27" name="Imagem 26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48728165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736</xdr:row>
      <xdr:rowOff>172801</xdr:rowOff>
    </xdr:from>
    <xdr:ext cx="3039688" cy="1916825"/>
    <xdr:pic>
      <xdr:nvPicPr>
        <xdr:cNvPr id="28" name="Imagem 27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56022583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769</xdr:row>
      <xdr:rowOff>172801</xdr:rowOff>
    </xdr:from>
    <xdr:ext cx="3039688" cy="1916825"/>
    <xdr:pic>
      <xdr:nvPicPr>
        <xdr:cNvPr id="29" name="Imagem 28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63317001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243841</xdr:colOff>
      <xdr:row>802</xdr:row>
      <xdr:rowOff>172801</xdr:rowOff>
    </xdr:from>
    <xdr:ext cx="3039688" cy="1916825"/>
    <xdr:pic>
      <xdr:nvPicPr>
        <xdr:cNvPr id="30" name="Imagem 29">
          <a:extLst>
            <a:ext uri="{FF2B5EF4-FFF2-40B4-BE49-F238E27FC236}">
              <a16:creationId xmlns:a16="http://schemas.microsoft.com/office/drawing/2014/main" xmlns="" id="{52D7644C-09C7-4B48-B43B-1FB0CC1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186" y="170611419"/>
          <a:ext cx="3039688" cy="191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1260869</xdr:colOff>
      <xdr:row>389</xdr:row>
      <xdr:rowOff>47719</xdr:rowOff>
    </xdr:from>
    <xdr:ext cx="1247981" cy="628016"/>
    <xdr:pic>
      <xdr:nvPicPr>
        <xdr:cNvPr id="30" name="Imagem 29">
          <a:extLst>
            <a:ext uri="{FF2B5EF4-FFF2-40B4-BE49-F238E27FC236}">
              <a16:creationId xmlns:a16="http://schemas.microsoft.com/office/drawing/2014/main" xmlns="" id="{E2D4825F-1A62-43E7-BBAE-BC511A8E0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689" y="103085359"/>
          <a:ext cx="1247981" cy="62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1371430</xdr:colOff>
      <xdr:row>423</xdr:row>
      <xdr:rowOff>77480</xdr:rowOff>
    </xdr:from>
    <xdr:ext cx="1247981" cy="628016"/>
    <xdr:pic>
      <xdr:nvPicPr>
        <xdr:cNvPr id="31" name="Imagem 30">
          <a:extLst>
            <a:ext uri="{FF2B5EF4-FFF2-40B4-BE49-F238E27FC236}">
              <a16:creationId xmlns:a16="http://schemas.microsoft.com/office/drawing/2014/main" xmlns="" id="{18F860CC-0F67-442E-B960-05F8FA13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170" y="109767380"/>
          <a:ext cx="1247981" cy="62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845101</xdr:colOff>
      <xdr:row>353</xdr:row>
      <xdr:rowOff>53051</xdr:rowOff>
    </xdr:from>
    <xdr:ext cx="1235133" cy="510540"/>
    <xdr:pic>
      <xdr:nvPicPr>
        <xdr:cNvPr id="32" name="Imagem 31">
          <a:extLst>
            <a:ext uri="{FF2B5EF4-FFF2-40B4-BE49-F238E27FC236}">
              <a16:creationId xmlns:a16="http://schemas.microsoft.com/office/drawing/2014/main" xmlns="" id="{94565E2B-0E07-430E-854D-074D4EC9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5921" y="94838231"/>
          <a:ext cx="1235133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83</xdr:row>
      <xdr:rowOff>16748</xdr:rowOff>
    </xdr:from>
    <xdr:ext cx="1632661" cy="608092"/>
    <xdr:pic>
      <xdr:nvPicPr>
        <xdr:cNvPr id="35" name="Imagem 34">
          <a:extLst>
            <a:ext uri="{FF2B5EF4-FFF2-40B4-BE49-F238E27FC236}">
              <a16:creationId xmlns:a16="http://schemas.microsoft.com/office/drawing/2014/main" xmlns="" id="{23E2000C-7687-4187-B206-E4E2BA35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23996888"/>
          <a:ext cx="1632661" cy="6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55</xdr:row>
      <xdr:rowOff>16748</xdr:rowOff>
    </xdr:from>
    <xdr:ext cx="1632661" cy="608092"/>
    <xdr:pic>
      <xdr:nvPicPr>
        <xdr:cNvPr id="36" name="Imagem 35">
          <a:extLst>
            <a:ext uri="{FF2B5EF4-FFF2-40B4-BE49-F238E27FC236}">
              <a16:creationId xmlns:a16="http://schemas.microsoft.com/office/drawing/2014/main" xmlns="" id="{C0BD2D6C-3A39-4B9A-9E24-26F02FEA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16590248"/>
          <a:ext cx="1632661" cy="6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27</xdr:row>
      <xdr:rowOff>16748</xdr:rowOff>
    </xdr:from>
    <xdr:ext cx="1673579" cy="623332"/>
    <xdr:pic>
      <xdr:nvPicPr>
        <xdr:cNvPr id="37" name="Imagem 36">
          <a:extLst>
            <a:ext uri="{FF2B5EF4-FFF2-40B4-BE49-F238E27FC236}">
              <a16:creationId xmlns:a16="http://schemas.microsoft.com/office/drawing/2014/main" xmlns="" id="{D6DE9899-101D-4321-AFF1-BD425C0DC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9153128"/>
          <a:ext cx="1673579" cy="62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111</xdr:row>
      <xdr:rowOff>16748</xdr:rowOff>
    </xdr:from>
    <xdr:ext cx="1694037" cy="630952"/>
    <xdr:pic>
      <xdr:nvPicPr>
        <xdr:cNvPr id="39" name="Imagem 38">
          <a:extLst>
            <a:ext uri="{FF2B5EF4-FFF2-40B4-BE49-F238E27FC236}">
              <a16:creationId xmlns:a16="http://schemas.microsoft.com/office/drawing/2014/main" xmlns="" id="{C223C132-88A2-49AB-9268-5C422F993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31357808"/>
          <a:ext cx="1694037" cy="63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139</xdr:row>
      <xdr:rowOff>16748</xdr:rowOff>
    </xdr:from>
    <xdr:ext cx="1694037" cy="630952"/>
    <xdr:pic>
      <xdr:nvPicPr>
        <xdr:cNvPr id="40" name="Imagem 39">
          <a:extLst>
            <a:ext uri="{FF2B5EF4-FFF2-40B4-BE49-F238E27FC236}">
              <a16:creationId xmlns:a16="http://schemas.microsoft.com/office/drawing/2014/main" xmlns="" id="{D767ADB0-9794-4FD6-8CBE-0E6B50DE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38764448"/>
          <a:ext cx="1694037" cy="63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166</xdr:row>
      <xdr:rowOff>16748</xdr:rowOff>
    </xdr:from>
    <xdr:ext cx="1635074" cy="524272"/>
    <xdr:pic>
      <xdr:nvPicPr>
        <xdr:cNvPr id="41" name="Imagem 40">
          <a:extLst>
            <a:ext uri="{FF2B5EF4-FFF2-40B4-BE49-F238E27FC236}">
              <a16:creationId xmlns:a16="http://schemas.microsoft.com/office/drawing/2014/main" xmlns="" id="{6C4101A2-2B7E-40D5-906A-0E924B8A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45942488"/>
          <a:ext cx="1635074" cy="524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193</xdr:row>
      <xdr:rowOff>16748</xdr:rowOff>
    </xdr:from>
    <xdr:ext cx="1694037" cy="630952"/>
    <xdr:pic>
      <xdr:nvPicPr>
        <xdr:cNvPr id="42" name="Imagem 41">
          <a:extLst>
            <a:ext uri="{FF2B5EF4-FFF2-40B4-BE49-F238E27FC236}">
              <a16:creationId xmlns:a16="http://schemas.microsoft.com/office/drawing/2014/main" xmlns="" id="{BCB3A3E2-2A83-401C-8EC6-AF09648F7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53120528"/>
          <a:ext cx="1694037" cy="630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220</xdr:row>
      <xdr:rowOff>16748</xdr:rowOff>
    </xdr:from>
    <xdr:ext cx="1612202" cy="600472"/>
    <xdr:pic>
      <xdr:nvPicPr>
        <xdr:cNvPr id="43" name="Imagem 42">
          <a:extLst>
            <a:ext uri="{FF2B5EF4-FFF2-40B4-BE49-F238E27FC236}">
              <a16:creationId xmlns:a16="http://schemas.microsoft.com/office/drawing/2014/main" xmlns="" id="{D02C4F95-F873-498B-AE46-0B4A018A1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6029856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328</xdr:row>
      <xdr:rowOff>16748</xdr:rowOff>
    </xdr:from>
    <xdr:ext cx="1632661" cy="608092"/>
    <xdr:pic>
      <xdr:nvPicPr>
        <xdr:cNvPr id="44" name="Imagem 43">
          <a:extLst>
            <a:ext uri="{FF2B5EF4-FFF2-40B4-BE49-F238E27FC236}">
              <a16:creationId xmlns:a16="http://schemas.microsoft.com/office/drawing/2014/main" xmlns="" id="{B53FC0BC-E2B9-4240-927A-132FF374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88896428"/>
          <a:ext cx="1632661" cy="6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247</xdr:row>
      <xdr:rowOff>16748</xdr:rowOff>
    </xdr:from>
    <xdr:ext cx="1612202" cy="600472"/>
    <xdr:pic>
      <xdr:nvPicPr>
        <xdr:cNvPr id="45" name="Imagem 44">
          <a:extLst>
            <a:ext uri="{FF2B5EF4-FFF2-40B4-BE49-F238E27FC236}">
              <a16:creationId xmlns:a16="http://schemas.microsoft.com/office/drawing/2014/main" xmlns="" id="{EAEE47AB-C352-4B7B-8A6F-01D9EC61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6747660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274</xdr:row>
      <xdr:rowOff>16748</xdr:rowOff>
    </xdr:from>
    <xdr:ext cx="1612202" cy="600472"/>
    <xdr:pic>
      <xdr:nvPicPr>
        <xdr:cNvPr id="46" name="Imagem 45">
          <a:extLst>
            <a:ext uri="{FF2B5EF4-FFF2-40B4-BE49-F238E27FC236}">
              <a16:creationId xmlns:a16="http://schemas.microsoft.com/office/drawing/2014/main" xmlns="" id="{C3A8E950-B6AE-4318-B6DD-D0D34A07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7465464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41868</xdr:colOff>
      <xdr:row>301</xdr:row>
      <xdr:rowOff>16748</xdr:rowOff>
    </xdr:from>
    <xdr:ext cx="1612202" cy="600472"/>
    <xdr:pic>
      <xdr:nvPicPr>
        <xdr:cNvPr id="47" name="Imagem 46">
          <a:extLst>
            <a:ext uri="{FF2B5EF4-FFF2-40B4-BE49-F238E27FC236}">
              <a16:creationId xmlns:a16="http://schemas.microsoft.com/office/drawing/2014/main" xmlns="" id="{C3A8E950-B6AE-4318-B6DD-D0D34A07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08" y="81512648"/>
          <a:ext cx="1612202" cy="600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175260</xdr:colOff>
      <xdr:row>11</xdr:row>
      <xdr:rowOff>68580</xdr:rowOff>
    </xdr:from>
    <xdr:ext cx="4351020" cy="1033145"/>
    <xdr:pic>
      <xdr:nvPicPr>
        <xdr:cNvPr id="50" name="Imagem 49">
          <a:extLst>
            <a:ext uri="{FF2B5EF4-FFF2-40B4-BE49-F238E27FC236}">
              <a16:creationId xmlns:a16="http://schemas.microsoft.com/office/drawing/2014/main" xmlns="" id="{AA886FDB-86E2-4A86-91D7-A636FD95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68040"/>
          <a:ext cx="4351020" cy="1033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251460</xdr:colOff>
      <xdr:row>325</xdr:row>
      <xdr:rowOff>68580</xdr:rowOff>
    </xdr:from>
    <xdr:ext cx="2552700" cy="563880"/>
    <xdr:pic>
      <xdr:nvPicPr>
        <xdr:cNvPr id="52" name="Imagem 51">
          <a:extLst>
            <a:ext uri="{FF2B5EF4-FFF2-40B4-BE49-F238E27FC236}">
              <a16:creationId xmlns:a16="http://schemas.microsoft.com/office/drawing/2014/main" xmlns="" id="{22666556-1518-4165-AB8E-DF6554885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8353900"/>
          <a:ext cx="2552700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53341</xdr:colOff>
      <xdr:row>2</xdr:row>
      <xdr:rowOff>53340</xdr:rowOff>
    </xdr:from>
    <xdr:ext cx="922020" cy="411480"/>
    <xdr:pic>
      <xdr:nvPicPr>
        <xdr:cNvPr id="3" name="Imagem 2">
          <a:extLst>
            <a:ext uri="{FF2B5EF4-FFF2-40B4-BE49-F238E27FC236}">
              <a16:creationId xmlns:a16="http://schemas.microsoft.com/office/drawing/2014/main" xmlns="" id="{9861120F-2799-4DD0-BE7B-1D5ACBA1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1" y="579120"/>
          <a:ext cx="9220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53341</xdr:colOff>
      <xdr:row>13</xdr:row>
      <xdr:rowOff>53340</xdr:rowOff>
    </xdr:from>
    <xdr:ext cx="922020" cy="411480"/>
    <xdr:pic>
      <xdr:nvPicPr>
        <xdr:cNvPr id="4" name="Imagem 3">
          <a:extLst>
            <a:ext uri="{FF2B5EF4-FFF2-40B4-BE49-F238E27FC236}">
              <a16:creationId xmlns:a16="http://schemas.microsoft.com/office/drawing/2014/main" xmlns="" id="{84179302-0317-466C-A80F-EA39D188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1" y="579120"/>
          <a:ext cx="9220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53341</xdr:colOff>
      <xdr:row>24</xdr:row>
      <xdr:rowOff>53340</xdr:rowOff>
    </xdr:from>
    <xdr:ext cx="922020" cy="411480"/>
    <xdr:pic>
      <xdr:nvPicPr>
        <xdr:cNvPr id="5" name="Imagem 4">
          <a:extLst>
            <a:ext uri="{FF2B5EF4-FFF2-40B4-BE49-F238E27FC236}">
              <a16:creationId xmlns:a16="http://schemas.microsoft.com/office/drawing/2014/main" xmlns="" id="{84179302-0317-466C-A80F-EA39D188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1" y="3413760"/>
          <a:ext cx="92202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1256"/>
  <sheetViews>
    <sheetView topLeftCell="C582" zoomScale="90" zoomScaleNormal="90" workbookViewId="0">
      <selection activeCell="D896" sqref="D896:J896"/>
    </sheetView>
  </sheetViews>
  <sheetFormatPr defaultRowHeight="14.4"/>
  <cols>
    <col min="1" max="1" width="2.44140625" customWidth="1"/>
    <col min="2" max="2" width="8.5546875" customWidth="1"/>
    <col min="3" max="3" width="21.88671875" customWidth="1"/>
    <col min="4" max="4" width="18.88671875" customWidth="1"/>
    <col min="5" max="5" width="19.88671875" customWidth="1"/>
    <col min="6" max="6" width="19.33203125" customWidth="1"/>
    <col min="7" max="7" width="18.44140625" customWidth="1"/>
    <col min="8" max="8" width="20.5546875" customWidth="1"/>
    <col min="9" max="10" width="20.6640625" customWidth="1"/>
    <col min="11" max="11" width="16.109375" customWidth="1"/>
    <col min="12" max="12" width="16.6640625" customWidth="1"/>
    <col min="13" max="13" width="15.33203125" customWidth="1"/>
    <col min="14" max="14" width="15.88671875" customWidth="1"/>
    <col min="15" max="15" width="12.6640625" customWidth="1"/>
    <col min="16" max="16" width="18" customWidth="1"/>
  </cols>
  <sheetData>
    <row r="1" spans="2:15" ht="15" thickBot="1"/>
    <row r="2" spans="2:15" ht="40.799999999999997" customHeight="1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5"/>
    </row>
    <row r="3" spans="2:15" ht="34.200000000000003" customHeight="1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7"/>
      <c r="M3" s="857"/>
      <c r="N3" s="858"/>
      <c r="O3" s="401"/>
    </row>
    <row r="4" spans="2:15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4"/>
      <c r="M4" s="184"/>
      <c r="N4" s="188"/>
      <c r="O4" s="401"/>
    </row>
    <row r="5" spans="2:15" ht="15.6">
      <c r="B5" s="396"/>
      <c r="C5" s="409" t="s">
        <v>42</v>
      </c>
      <c r="D5" s="596">
        <v>1716778.963</v>
      </c>
      <c r="E5" s="596">
        <v>1717451.5319999999</v>
      </c>
      <c r="F5" s="526">
        <f t="shared" ref="F5:F10" si="0">E5-D5</f>
        <v>672.56899999990128</v>
      </c>
      <c r="G5" s="521">
        <v>6.28</v>
      </c>
      <c r="H5" s="410">
        <f>F5*G5</f>
        <v>4223.73331999938</v>
      </c>
      <c r="I5" s="531">
        <f>F5+F9+F10</f>
        <v>872.58999999990192</v>
      </c>
      <c r="J5" s="411">
        <f>I5/I9</f>
        <v>0.5445447856711515</v>
      </c>
      <c r="K5" s="186"/>
      <c r="L5" s="186"/>
      <c r="M5" s="186"/>
      <c r="N5" s="359"/>
      <c r="O5" s="401"/>
    </row>
    <row r="6" spans="2:15" ht="15.6">
      <c r="B6" s="396"/>
      <c r="C6" s="412" t="s">
        <v>43</v>
      </c>
      <c r="D6" s="596">
        <v>652606.43200000003</v>
      </c>
      <c r="E6" s="596">
        <v>652805.29200000002</v>
      </c>
      <c r="F6" s="527">
        <f t="shared" si="0"/>
        <v>198.85999999998603</v>
      </c>
      <c r="G6" s="522">
        <v>6.28</v>
      </c>
      <c r="H6" s="413">
        <f>G6*F6</f>
        <v>1248.8407999999124</v>
      </c>
      <c r="I6" s="532">
        <f>F6</f>
        <v>198.85999999998603</v>
      </c>
      <c r="J6" s="414">
        <f>I6/I9</f>
        <v>0.12409972160873922</v>
      </c>
      <c r="K6" s="186"/>
      <c r="L6" s="186"/>
      <c r="M6" s="186"/>
      <c r="N6" s="359"/>
      <c r="O6" s="401"/>
    </row>
    <row r="7" spans="2:15" ht="15.6">
      <c r="B7" s="396"/>
      <c r="C7" s="415" t="s">
        <v>44</v>
      </c>
      <c r="D7" s="597">
        <v>410611.22200000001</v>
      </c>
      <c r="E7" s="597">
        <v>410983.49300000002</v>
      </c>
      <c r="F7" s="528">
        <f t="shared" si="0"/>
        <v>372.27100000000792</v>
      </c>
      <c r="G7" s="523">
        <v>4.58</v>
      </c>
      <c r="H7" s="416">
        <f>G7*F7</f>
        <v>1705.0011800000364</v>
      </c>
      <c r="I7" s="533">
        <f>F7</f>
        <v>372.27100000000792</v>
      </c>
      <c r="J7" s="417">
        <f>I7/I9</f>
        <v>0.23231784905466754</v>
      </c>
      <c r="K7" s="186"/>
      <c r="L7" s="186"/>
      <c r="M7" s="186"/>
      <c r="N7" s="359"/>
      <c r="O7" s="401"/>
    </row>
    <row r="8" spans="2:15" ht="15.6">
      <c r="B8" s="397"/>
      <c r="C8" s="183" t="s">
        <v>139</v>
      </c>
      <c r="D8" s="597">
        <v>355874.92300000001</v>
      </c>
      <c r="E8" s="597">
        <v>356033.62300000002</v>
      </c>
      <c r="F8" s="529">
        <f t="shared" si="0"/>
        <v>158.70000000001164</v>
      </c>
      <c r="G8" s="524">
        <v>6.28</v>
      </c>
      <c r="H8" s="418">
        <f>G8*F8</f>
        <v>996.63600000007318</v>
      </c>
      <c r="I8" s="534">
        <f>F8</f>
        <v>158.70000000001164</v>
      </c>
      <c r="J8" s="419">
        <f>I8/I9</f>
        <v>9.9037643665441724E-2</v>
      </c>
      <c r="K8" s="186"/>
      <c r="L8" s="186"/>
      <c r="M8" s="186"/>
      <c r="N8" s="359"/>
      <c r="O8" s="401"/>
    </row>
    <row r="9" spans="2:15" ht="16.2" thickBot="1">
      <c r="B9" s="397"/>
      <c r="C9" s="420" t="s">
        <v>45</v>
      </c>
      <c r="D9" s="597">
        <v>8549.0419999999995</v>
      </c>
      <c r="E9" s="597">
        <v>8705.8420000000006</v>
      </c>
      <c r="F9" s="526">
        <f t="shared" si="0"/>
        <v>156.80000000000109</v>
      </c>
      <c r="G9" s="859">
        <v>6.28</v>
      </c>
      <c r="H9" s="655">
        <f>G9*F9</f>
        <v>984.70400000000689</v>
      </c>
      <c r="I9" s="535">
        <f t="shared" ref="I9:J9" si="1">SUM(I5:I8)</f>
        <v>1602.4209999999075</v>
      </c>
      <c r="J9" s="422">
        <f t="shared" si="1"/>
        <v>1</v>
      </c>
      <c r="K9" s="186"/>
      <c r="L9" s="186"/>
      <c r="M9" s="186"/>
      <c r="N9" s="359"/>
      <c r="O9" s="401"/>
    </row>
    <row r="10" spans="2:15" ht="15.6">
      <c r="B10" s="397"/>
      <c r="C10" s="420" t="s">
        <v>46</v>
      </c>
      <c r="D10" s="597">
        <v>4566.4110000000001</v>
      </c>
      <c r="E10" s="597">
        <v>4609.6319999999996</v>
      </c>
      <c r="F10" s="526">
        <f t="shared" si="0"/>
        <v>43.220999999999549</v>
      </c>
      <c r="G10" s="860"/>
      <c r="H10" s="656">
        <f>G9*F10</f>
        <v>271.42787999999717</v>
      </c>
      <c r="I10" s="424"/>
      <c r="J10" s="425"/>
      <c r="K10" s="186"/>
      <c r="L10" s="186"/>
      <c r="M10" s="186"/>
      <c r="N10" s="359"/>
      <c r="O10" s="401"/>
    </row>
    <row r="11" spans="2:15" ht="16.2" thickBot="1">
      <c r="B11" s="397"/>
      <c r="C11" s="426" t="s">
        <v>21</v>
      </c>
      <c r="D11" s="427"/>
      <c r="E11" s="427"/>
      <c r="F11" s="530">
        <f>F5+F6+F7+F8+F9+F10</f>
        <v>1602.4209999999075</v>
      </c>
      <c r="G11" s="525">
        <f>H11/F11</f>
        <v>5.8850596566070656</v>
      </c>
      <c r="H11" s="428">
        <f>SUM(H5:H10)</f>
        <v>9430.3431799994069</v>
      </c>
      <c r="I11" s="424"/>
      <c r="J11" s="425"/>
      <c r="K11" s="425"/>
      <c r="L11" s="425"/>
      <c r="M11" s="186"/>
      <c r="N11" s="359"/>
      <c r="O11" s="401"/>
    </row>
    <row r="12" spans="2:15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431"/>
      <c r="L12" s="431"/>
      <c r="M12" s="184"/>
      <c r="N12" s="188"/>
      <c r="O12" s="401"/>
    </row>
    <row r="13" spans="2:15" ht="15.6">
      <c r="B13" s="397"/>
      <c r="C13" s="432"/>
      <c r="D13" s="433" t="s">
        <v>254</v>
      </c>
      <c r="E13" s="433" t="s">
        <v>298</v>
      </c>
      <c r="F13" s="434" t="s">
        <v>1</v>
      </c>
      <c r="G13" s="554" t="s">
        <v>65</v>
      </c>
      <c r="H13" s="861" t="s">
        <v>243</v>
      </c>
      <c r="I13" s="862"/>
      <c r="J13" s="431"/>
      <c r="K13" s="431"/>
      <c r="L13" s="431"/>
      <c r="M13" s="184"/>
      <c r="N13" s="188"/>
      <c r="O13" s="401"/>
    </row>
    <row r="14" spans="2:15" ht="15.6">
      <c r="B14" s="397"/>
      <c r="C14" s="437" t="s">
        <v>80</v>
      </c>
      <c r="D14" s="438"/>
      <c r="E14" s="438">
        <v>1112.0899999999999</v>
      </c>
      <c r="F14" s="438">
        <f>D14+E14</f>
        <v>1112.0899999999999</v>
      </c>
      <c r="G14" s="439">
        <f>F14/F19</f>
        <v>0.19500292831416774</v>
      </c>
      <c r="H14" s="590">
        <v>7.0000000000000001E-3</v>
      </c>
      <c r="I14" s="586">
        <f>F14*H14</f>
        <v>7.7846299999999999</v>
      </c>
      <c r="J14" s="431"/>
      <c r="K14" s="431"/>
      <c r="L14" s="431"/>
      <c r="M14" s="184"/>
      <c r="N14" s="188"/>
      <c r="O14" s="401"/>
    </row>
    <row r="15" spans="2:15" ht="15.6">
      <c r="B15" s="397"/>
      <c r="C15" s="437" t="s">
        <v>81</v>
      </c>
      <c r="D15" s="438"/>
      <c r="E15" s="438">
        <v>2044.47</v>
      </c>
      <c r="F15" s="438">
        <f t="shared" ref="F15:F18" si="2">D15+E15</f>
        <v>2044.47</v>
      </c>
      <c r="G15" s="439">
        <f>F15/F19</f>
        <v>0.35849403991625367</v>
      </c>
      <c r="H15" s="590">
        <v>2.5000000000000001E-2</v>
      </c>
      <c r="I15" s="586">
        <f>F15*H15</f>
        <v>51.111750000000001</v>
      </c>
      <c r="J15" s="431"/>
      <c r="K15" s="431"/>
      <c r="L15" s="431"/>
      <c r="M15" s="184"/>
      <c r="N15" s="188"/>
      <c r="O15" s="401"/>
    </row>
    <row r="16" spans="2:15" ht="15.6">
      <c r="B16" s="397"/>
      <c r="C16" s="437" t="s">
        <v>58</v>
      </c>
      <c r="D16" s="438"/>
      <c r="E16" s="438">
        <v>1383.88</v>
      </c>
      <c r="F16" s="438">
        <f t="shared" si="2"/>
        <v>1383.88</v>
      </c>
      <c r="G16" s="439">
        <f>F16/F19</f>
        <v>0.24266080302440496</v>
      </c>
      <c r="H16" s="590"/>
      <c r="I16" s="586"/>
      <c r="J16" s="431"/>
      <c r="K16" s="431"/>
      <c r="L16" s="431"/>
      <c r="M16" s="184"/>
      <c r="N16" s="188"/>
      <c r="O16" s="401"/>
    </row>
    <row r="17" spans="2:15" ht="15.6">
      <c r="B17" s="397"/>
      <c r="C17" s="437" t="s">
        <v>275</v>
      </c>
      <c r="D17" s="438"/>
      <c r="E17" s="438">
        <v>1162.5</v>
      </c>
      <c r="F17" s="438">
        <f t="shared" si="2"/>
        <v>1162.5</v>
      </c>
      <c r="G17" s="439">
        <f>F17/F19</f>
        <v>0.20384222874517352</v>
      </c>
      <c r="H17" s="590">
        <v>1.9E-2</v>
      </c>
      <c r="I17" s="586">
        <f>F17*H17</f>
        <v>22.087499999999999</v>
      </c>
      <c r="J17" s="431"/>
      <c r="K17" s="431"/>
      <c r="L17" s="431"/>
      <c r="M17" s="184"/>
      <c r="N17" s="188"/>
      <c r="O17" s="401"/>
    </row>
    <row r="18" spans="2:15" ht="15.6">
      <c r="B18" s="397"/>
      <c r="C18" s="437" t="s">
        <v>276</v>
      </c>
      <c r="D18" s="438"/>
      <c r="E18" s="438"/>
      <c r="F18" s="438">
        <f t="shared" si="2"/>
        <v>0</v>
      </c>
      <c r="G18" s="439">
        <f>F18/F19</f>
        <v>0</v>
      </c>
      <c r="H18" s="584"/>
      <c r="I18" s="586"/>
      <c r="J18" s="431"/>
      <c r="K18" s="431"/>
      <c r="L18" s="431"/>
      <c r="M18" s="184"/>
      <c r="N18" s="188"/>
      <c r="O18" s="401"/>
    </row>
    <row r="19" spans="2:15" ht="16.2" thickBot="1">
      <c r="B19" s="397"/>
      <c r="C19" s="441" t="s">
        <v>1</v>
      </c>
      <c r="D19" s="442">
        <f>SUM(D14:D18)</f>
        <v>0</v>
      </c>
      <c r="E19" s="442">
        <f>SUM(E14:E18)</f>
        <v>5702.9400000000005</v>
      </c>
      <c r="F19" s="443">
        <f>D19+E19</f>
        <v>5702.9400000000005</v>
      </c>
      <c r="G19" s="444">
        <f>SUM(G14:G18)</f>
        <v>0.99999999999999989</v>
      </c>
      <c r="H19" s="585" t="s">
        <v>21</v>
      </c>
      <c r="I19" s="591">
        <f>SUM(I14:I18)</f>
        <v>80.983879999999999</v>
      </c>
      <c r="J19" s="431"/>
      <c r="K19" s="431"/>
      <c r="L19" s="431"/>
      <c r="M19" s="184"/>
      <c r="N19" s="188"/>
      <c r="O19" s="401"/>
    </row>
    <row r="20" spans="2:15" ht="15" thickBot="1">
      <c r="B20" s="397"/>
      <c r="C20" s="187"/>
      <c r="D20" s="186"/>
      <c r="E20" s="186"/>
      <c r="G20" s="186"/>
      <c r="H20" s="186"/>
      <c r="I20" s="184"/>
      <c r="J20" s="184"/>
      <c r="K20" s="184"/>
      <c r="L20" s="184"/>
      <c r="M20" s="184"/>
      <c r="N20" s="188"/>
      <c r="O20" s="401"/>
    </row>
    <row r="21" spans="2:15" ht="26.4" thickBot="1">
      <c r="B21" s="397"/>
      <c r="C21" s="863" t="s">
        <v>194</v>
      </c>
      <c r="D21" s="864"/>
      <c r="E21" s="864"/>
      <c r="F21" s="864"/>
      <c r="G21" s="864"/>
      <c r="H21" s="864"/>
      <c r="I21" s="864"/>
      <c r="J21" s="864"/>
      <c r="K21" s="864"/>
      <c r="L21" s="864"/>
      <c r="M21" s="864"/>
      <c r="N21" s="865"/>
      <c r="O21" s="401"/>
    </row>
    <row r="22" spans="2:15" ht="15.6">
      <c r="B22" s="396"/>
      <c r="C22" s="657"/>
      <c r="D22" s="658" t="s">
        <v>260</v>
      </c>
      <c r="E22" s="658" t="s">
        <v>68</v>
      </c>
      <c r="F22" s="658" t="s">
        <v>290</v>
      </c>
      <c r="G22" s="659" t="s">
        <v>256</v>
      </c>
      <c r="H22" s="658" t="s">
        <v>130</v>
      </c>
      <c r="I22" s="659" t="s">
        <v>64</v>
      </c>
      <c r="J22" s="658" t="s">
        <v>173</v>
      </c>
      <c r="K22" s="658"/>
      <c r="L22" s="658" t="s">
        <v>270</v>
      </c>
      <c r="M22" s="659" t="s">
        <v>195</v>
      </c>
      <c r="N22" s="660" t="s">
        <v>65</v>
      </c>
      <c r="O22" s="401"/>
    </row>
    <row r="23" spans="2:15" ht="15.6">
      <c r="B23" s="396"/>
      <c r="C23" s="661" t="s">
        <v>58</v>
      </c>
      <c r="D23" s="438">
        <v>107</v>
      </c>
      <c r="E23" s="438"/>
      <c r="F23" s="438">
        <v>358.27</v>
      </c>
      <c r="G23" s="438">
        <v>460.19</v>
      </c>
      <c r="H23" s="438"/>
      <c r="I23" s="438"/>
      <c r="J23" s="438">
        <v>180.14</v>
      </c>
      <c r="K23" s="438"/>
      <c r="L23" s="438"/>
      <c r="M23" s="670">
        <f t="shared" ref="M23:M33" si="3">D23+E23+F23+G23+H23+I23+J23</f>
        <v>1105.5999999999999</v>
      </c>
      <c r="N23" s="665">
        <f>M23/M30</f>
        <v>0.11352458090577337</v>
      </c>
      <c r="O23" s="401"/>
    </row>
    <row r="24" spans="2:15" ht="15.6">
      <c r="B24" s="396"/>
      <c r="C24" s="661" t="s">
        <v>312</v>
      </c>
      <c r="D24" s="438">
        <v>832</v>
      </c>
      <c r="E24" s="438"/>
      <c r="F24" s="438">
        <v>1049.31</v>
      </c>
      <c r="G24" s="438">
        <v>578.9</v>
      </c>
      <c r="H24" s="438">
        <v>415.63</v>
      </c>
      <c r="I24" s="438"/>
      <c r="J24" s="438">
        <v>226</v>
      </c>
      <c r="K24" s="438"/>
      <c r="L24" s="438"/>
      <c r="M24" s="670">
        <f t="shared" si="3"/>
        <v>3101.84</v>
      </c>
      <c r="N24" s="665">
        <f>M24/M30</f>
        <v>0.31850134409982284</v>
      </c>
      <c r="O24" s="401"/>
    </row>
    <row r="25" spans="2:15" ht="15.6">
      <c r="B25" s="396"/>
      <c r="C25" s="661" t="s">
        <v>314</v>
      </c>
      <c r="D25" s="438"/>
      <c r="E25" s="438"/>
      <c r="F25" s="438"/>
      <c r="G25" s="438"/>
      <c r="H25" s="438"/>
      <c r="I25" s="438"/>
      <c r="J25" s="438"/>
      <c r="K25" s="438"/>
      <c r="L25" s="438"/>
      <c r="M25" s="670">
        <f t="shared" ref="M25:M26" si="4">D25+E25+F25+G25+H25+I25+J25</f>
        <v>0</v>
      </c>
      <c r="N25" s="665">
        <f>M25/M30</f>
        <v>0</v>
      </c>
      <c r="O25" s="401"/>
    </row>
    <row r="26" spans="2:15" ht="15.6">
      <c r="B26" s="396"/>
      <c r="C26" s="661" t="s">
        <v>313</v>
      </c>
      <c r="D26" s="438"/>
      <c r="E26" s="438"/>
      <c r="F26" s="438"/>
      <c r="G26" s="438"/>
      <c r="H26" s="438"/>
      <c r="I26" s="438"/>
      <c r="J26" s="438"/>
      <c r="K26" s="438"/>
      <c r="L26" s="438"/>
      <c r="M26" s="670">
        <f t="shared" si="4"/>
        <v>0</v>
      </c>
      <c r="N26" s="665">
        <f>M26/M30</f>
        <v>0</v>
      </c>
      <c r="O26" s="401"/>
    </row>
    <row r="27" spans="2:15" ht="15.6">
      <c r="B27" s="396"/>
      <c r="C27" s="661" t="s">
        <v>61</v>
      </c>
      <c r="D27" s="438">
        <v>1075.7</v>
      </c>
      <c r="E27" s="730"/>
      <c r="F27" s="438">
        <v>503.1</v>
      </c>
      <c r="G27" s="438">
        <v>200</v>
      </c>
      <c r="H27" s="438"/>
      <c r="I27" s="438"/>
      <c r="J27" s="438">
        <v>177.3</v>
      </c>
      <c r="K27" s="438"/>
      <c r="L27" s="438"/>
      <c r="M27" s="670">
        <f t="shared" si="3"/>
        <v>1956.1000000000001</v>
      </c>
      <c r="N27" s="665">
        <f>M27/M30</f>
        <v>0.20085513088800952</v>
      </c>
      <c r="O27" s="401"/>
    </row>
    <row r="28" spans="2:15" ht="15.6">
      <c r="B28" s="396"/>
      <c r="C28" s="661" t="s">
        <v>315</v>
      </c>
      <c r="D28" s="438"/>
      <c r="E28" s="185"/>
      <c r="F28" s="438"/>
      <c r="G28" s="438"/>
      <c r="H28" s="438"/>
      <c r="I28" s="438"/>
      <c r="J28" s="438"/>
      <c r="K28" s="438"/>
      <c r="L28" s="438"/>
      <c r="M28" s="670">
        <f t="shared" ref="M28" si="5">D28+E28+F28+G28+H28+I28+J28</f>
        <v>0</v>
      </c>
      <c r="N28" s="665">
        <f>M28/M30</f>
        <v>0</v>
      </c>
      <c r="O28" s="401"/>
    </row>
    <row r="29" spans="2:15" ht="15.6">
      <c r="B29" s="396"/>
      <c r="C29" s="661" t="s">
        <v>62</v>
      </c>
      <c r="D29" s="438">
        <v>731.46</v>
      </c>
      <c r="E29" s="438"/>
      <c r="F29" s="438">
        <v>794.85</v>
      </c>
      <c r="G29" s="438">
        <v>1028.48</v>
      </c>
      <c r="H29" s="438">
        <v>477.96</v>
      </c>
      <c r="I29" s="438"/>
      <c r="J29" s="438">
        <v>542.57000000000005</v>
      </c>
      <c r="K29" s="438"/>
      <c r="L29" s="438"/>
      <c r="M29" s="670">
        <f t="shared" si="3"/>
        <v>3575.32</v>
      </c>
      <c r="N29" s="665">
        <f>M29/M30</f>
        <v>0.36711894410639445</v>
      </c>
      <c r="O29" s="401"/>
    </row>
    <row r="30" spans="2:15" ht="15.6">
      <c r="B30" s="397"/>
      <c r="C30" s="661" t="s">
        <v>199</v>
      </c>
      <c r="D30" s="671">
        <f t="shared" ref="D30:E30" si="6">SUM(D23:D29)</f>
        <v>2746.16</v>
      </c>
      <c r="E30" s="671">
        <f t="shared" si="6"/>
        <v>0</v>
      </c>
      <c r="F30" s="671">
        <f>SUM(F23:F29)</f>
        <v>2705.5299999999997</v>
      </c>
      <c r="G30" s="671">
        <f>SUM(G23:G29)</f>
        <v>2267.5699999999997</v>
      </c>
      <c r="H30" s="671">
        <f t="shared" ref="H30:J30" si="7">SUM(H23:H29)</f>
        <v>893.58999999999992</v>
      </c>
      <c r="I30" s="671">
        <f t="shared" si="7"/>
        <v>0</v>
      </c>
      <c r="J30" s="671">
        <f t="shared" si="7"/>
        <v>1126.0100000000002</v>
      </c>
      <c r="K30" s="671"/>
      <c r="L30" s="671"/>
      <c r="M30" s="670">
        <f t="shared" si="3"/>
        <v>9738.8599999999988</v>
      </c>
      <c r="N30" s="665">
        <f>SUM(N23:N29)</f>
        <v>1.0000000000000002</v>
      </c>
      <c r="O30" s="401"/>
    </row>
    <row r="31" spans="2:15" ht="15.6">
      <c r="B31" s="397"/>
      <c r="C31" s="672" t="s">
        <v>193</v>
      </c>
      <c r="D31" s="673">
        <v>2746.16</v>
      </c>
      <c r="E31" s="673"/>
      <c r="F31" s="673">
        <v>2705.53</v>
      </c>
      <c r="G31" s="674">
        <v>2267.5700000000002</v>
      </c>
      <c r="H31" s="673">
        <v>893.59</v>
      </c>
      <c r="I31" s="674"/>
      <c r="J31" s="674">
        <v>1126.01</v>
      </c>
      <c r="K31" s="674"/>
      <c r="L31" s="674"/>
      <c r="M31" s="675">
        <f t="shared" si="3"/>
        <v>9738.86</v>
      </c>
      <c r="N31" s="665"/>
      <c r="O31" s="401"/>
    </row>
    <row r="32" spans="2:15" ht="15.6">
      <c r="B32" s="397"/>
      <c r="C32" s="662" t="s">
        <v>147</v>
      </c>
      <c r="D32" s="461">
        <f t="shared" ref="D32:E32" si="8">D31-D30</f>
        <v>0</v>
      </c>
      <c r="E32" s="461">
        <f t="shared" si="8"/>
        <v>0</v>
      </c>
      <c r="F32" s="461">
        <f>F31-F30</f>
        <v>0</v>
      </c>
      <c r="G32" s="461">
        <f>G31-G30</f>
        <v>0</v>
      </c>
      <c r="H32" s="461">
        <f t="shared" ref="H32:I32" si="9">H31-H30</f>
        <v>0</v>
      </c>
      <c r="I32" s="461">
        <f t="shared" si="9"/>
        <v>0</v>
      </c>
      <c r="J32" s="461">
        <f>J31-J30</f>
        <v>0</v>
      </c>
      <c r="K32" s="461"/>
      <c r="L32" s="461"/>
      <c r="M32" s="542">
        <f t="shared" si="3"/>
        <v>0</v>
      </c>
      <c r="N32" s="665"/>
      <c r="O32" s="401"/>
    </row>
    <row r="33" spans="2:15" ht="15.6">
      <c r="B33" s="396"/>
      <c r="C33" s="663" t="s">
        <v>65</v>
      </c>
      <c r="D33" s="462">
        <f>D31/M31</f>
        <v>0.28197961568397117</v>
      </c>
      <c r="E33" s="462">
        <f>E31/M31</f>
        <v>0</v>
      </c>
      <c r="F33" s="462">
        <f>F31/M31</f>
        <v>0.27780766948082219</v>
      </c>
      <c r="G33" s="462">
        <f>G31/M31</f>
        <v>0.2328373136075475</v>
      </c>
      <c r="H33" s="462">
        <f>H31/M31</f>
        <v>9.1755092485157397E-2</v>
      </c>
      <c r="I33" s="462">
        <f>I31/M31</f>
        <v>0</v>
      </c>
      <c r="J33" s="462">
        <f>J31/M31</f>
        <v>0.11562030874250168</v>
      </c>
      <c r="K33" s="462"/>
      <c r="L33" s="462"/>
      <c r="M33" s="520">
        <f t="shared" si="3"/>
        <v>0.99999999999999978</v>
      </c>
      <c r="N33" s="666"/>
      <c r="O33" s="401"/>
    </row>
    <row r="34" spans="2:15" ht="16.2" thickBot="1">
      <c r="B34" s="396"/>
      <c r="C34" s="664"/>
      <c r="D34" s="668"/>
      <c r="E34" s="669"/>
      <c r="F34" s="866"/>
      <c r="G34" s="867"/>
      <c r="H34" s="866"/>
      <c r="I34" s="867"/>
      <c r="J34" s="735"/>
      <c r="K34" s="736"/>
      <c r="L34" s="851" t="s">
        <v>196</v>
      </c>
      <c r="M34" s="852"/>
      <c r="N34" s="676">
        <f>H11-M31</f>
        <v>-308.51682000059373</v>
      </c>
      <c r="O34" s="401"/>
    </row>
    <row r="35" spans="2:15" ht="15" thickBot="1">
      <c r="B35" s="397"/>
      <c r="C35" s="393"/>
      <c r="D35" s="367"/>
      <c r="E35" s="367"/>
      <c r="F35" s="367"/>
      <c r="G35" s="367"/>
      <c r="H35" s="367"/>
      <c r="I35" s="367"/>
      <c r="J35" s="367"/>
      <c r="K35" s="367"/>
      <c r="L35" s="367"/>
      <c r="M35" s="367"/>
      <c r="N35" s="368"/>
      <c r="O35" s="401"/>
    </row>
    <row r="36" spans="2:15" ht="15" thickBot="1">
      <c r="B36" s="398"/>
      <c r="C36" s="399"/>
      <c r="D36" s="399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400"/>
    </row>
    <row r="37" spans="2:15" ht="15" thickBot="1"/>
    <row r="38" spans="2:15" ht="46.8" thickBot="1">
      <c r="B38" s="853" t="s">
        <v>203</v>
      </c>
      <c r="C38" s="854"/>
      <c r="D38" s="854"/>
      <c r="E38" s="854"/>
      <c r="F38" s="854"/>
      <c r="G38" s="854"/>
      <c r="H38" s="854"/>
      <c r="I38" s="854"/>
      <c r="J38" s="854"/>
      <c r="K38" s="854"/>
      <c r="L38" s="854"/>
      <c r="M38" s="854"/>
      <c r="N38" s="854"/>
      <c r="O38" s="855"/>
    </row>
    <row r="39" spans="2:15" ht="30.6" customHeight="1" thickBot="1">
      <c r="B39" s="396"/>
      <c r="C39" s="856" t="s">
        <v>193</v>
      </c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8"/>
      <c r="O39" s="401"/>
    </row>
    <row r="40" spans="2:15" ht="15" customHeight="1">
      <c r="B40" s="396"/>
      <c r="C40" s="403" t="s">
        <v>7</v>
      </c>
      <c r="D40" s="404" t="s">
        <v>38</v>
      </c>
      <c r="E40" s="405" t="s">
        <v>39</v>
      </c>
      <c r="F40" s="406" t="s">
        <v>40</v>
      </c>
      <c r="G40" s="406" t="s">
        <v>8</v>
      </c>
      <c r="H40" s="407" t="s">
        <v>60</v>
      </c>
      <c r="I40" s="408" t="s">
        <v>40</v>
      </c>
      <c r="J40" s="407" t="s">
        <v>65</v>
      </c>
      <c r="K40" s="184"/>
      <c r="L40" s="184"/>
      <c r="M40" s="184"/>
      <c r="N40" s="188"/>
      <c r="O40" s="401"/>
    </row>
    <row r="41" spans="2:15" ht="15.6">
      <c r="B41" s="396"/>
      <c r="C41" s="409" t="s">
        <v>42</v>
      </c>
      <c r="D41" s="596">
        <v>1717451.5319999999</v>
      </c>
      <c r="E41" s="596">
        <v>1718359.423</v>
      </c>
      <c r="F41" s="526">
        <f t="shared" ref="F41:F46" si="10">E41-D41</f>
        <v>907.89100000006147</v>
      </c>
      <c r="G41" s="521">
        <v>6.28</v>
      </c>
      <c r="H41" s="410">
        <f>F41*G41</f>
        <v>5701.5554800003865</v>
      </c>
      <c r="I41" s="531">
        <f>F41+F45+F46</f>
        <v>1203.4100000000608</v>
      </c>
      <c r="J41" s="411">
        <f>I41/I45</f>
        <v>0.59358768836166587</v>
      </c>
      <c r="K41" s="186"/>
      <c r="L41" s="186"/>
      <c r="M41" s="186"/>
      <c r="N41" s="359"/>
      <c r="O41" s="401"/>
    </row>
    <row r="42" spans="2:15" ht="15.6">
      <c r="B42" s="396"/>
      <c r="C42" s="412" t="s">
        <v>43</v>
      </c>
      <c r="D42" s="596">
        <v>652805.29200000002</v>
      </c>
      <c r="E42" s="596">
        <v>653106.83200000005</v>
      </c>
      <c r="F42" s="527">
        <f t="shared" si="10"/>
        <v>301.54000000003725</v>
      </c>
      <c r="G42" s="522">
        <v>6.28</v>
      </c>
      <c r="H42" s="413">
        <f>G42*F42</f>
        <v>1893.671200000234</v>
      </c>
      <c r="I42" s="532">
        <f>F42</f>
        <v>301.54000000003725</v>
      </c>
      <c r="J42" s="414">
        <f>I42/I45</f>
        <v>0.14873603472514754</v>
      </c>
      <c r="K42" s="186"/>
      <c r="L42" s="186"/>
      <c r="M42" s="186"/>
      <c r="N42" s="359"/>
      <c r="O42" s="401"/>
    </row>
    <row r="43" spans="2:15" ht="15.6">
      <c r="B43" s="396"/>
      <c r="C43" s="415" t="s">
        <v>44</v>
      </c>
      <c r="D43" s="597">
        <v>410983.49300000002</v>
      </c>
      <c r="E43" s="597">
        <v>411477.95299999998</v>
      </c>
      <c r="F43" s="528">
        <f t="shared" si="10"/>
        <v>494.45999999996275</v>
      </c>
      <c r="G43" s="523">
        <v>4.58</v>
      </c>
      <c r="H43" s="416">
        <f>G43*F43</f>
        <v>2264.6267999998295</v>
      </c>
      <c r="I43" s="533">
        <f>F43</f>
        <v>494.45999999996275</v>
      </c>
      <c r="J43" s="417">
        <f>I43/I45</f>
        <v>0.24389473943815687</v>
      </c>
      <c r="K43" s="186"/>
      <c r="L43" s="186"/>
      <c r="M43" s="186"/>
      <c r="N43" s="359"/>
      <c r="O43" s="401"/>
    </row>
    <row r="44" spans="2:15" ht="15.6">
      <c r="B44" s="397"/>
      <c r="C44" s="183" t="s">
        <v>139</v>
      </c>
      <c r="D44" s="597">
        <v>356033.62300000002</v>
      </c>
      <c r="E44" s="597">
        <v>356061.56300000002</v>
      </c>
      <c r="F44" s="529">
        <f t="shared" si="10"/>
        <v>27.940000000002328</v>
      </c>
      <c r="G44" s="524">
        <v>6.28</v>
      </c>
      <c r="H44" s="418">
        <f>G44*F44</f>
        <v>175.46320000001464</v>
      </c>
      <c r="I44" s="534">
        <f>F44</f>
        <v>27.940000000002328</v>
      </c>
      <c r="J44" s="419">
        <f>I44/I45</f>
        <v>1.3781537475029698E-2</v>
      </c>
      <c r="K44" s="186"/>
      <c r="L44" s="186"/>
      <c r="M44" s="186"/>
      <c r="N44" s="359"/>
      <c r="O44" s="401"/>
    </row>
    <row r="45" spans="2:15" ht="16.2" thickBot="1">
      <c r="B45" s="397"/>
      <c r="C45" s="420" t="s">
        <v>45</v>
      </c>
      <c r="D45" s="597">
        <v>8705.8420000000006</v>
      </c>
      <c r="E45" s="597">
        <v>8952.2109999999993</v>
      </c>
      <c r="F45" s="526">
        <f t="shared" si="10"/>
        <v>246.36899999999878</v>
      </c>
      <c r="G45" s="859">
        <v>6.28</v>
      </c>
      <c r="H45" s="655">
        <f>G45*F45</f>
        <v>1547.1973199999925</v>
      </c>
      <c r="I45" s="535">
        <f t="shared" ref="I45:J45" si="11">SUM(I41:I44)</f>
        <v>2027.3500000000631</v>
      </c>
      <c r="J45" s="422">
        <f t="shared" si="11"/>
        <v>1</v>
      </c>
      <c r="K45" s="186"/>
      <c r="L45" s="186"/>
      <c r="M45" s="186"/>
      <c r="N45" s="359"/>
      <c r="O45" s="401"/>
    </row>
    <row r="46" spans="2:15" ht="15.6">
      <c r="B46" s="397"/>
      <c r="C46" s="420" t="s">
        <v>46</v>
      </c>
      <c r="D46" s="597">
        <v>4609.6319999999996</v>
      </c>
      <c r="E46" s="597">
        <v>4658.7820000000002</v>
      </c>
      <c r="F46" s="526">
        <f t="shared" si="10"/>
        <v>49.150000000000546</v>
      </c>
      <c r="G46" s="860"/>
      <c r="H46" s="656">
        <f>G45*F46</f>
        <v>308.66200000000345</v>
      </c>
      <c r="I46" s="424"/>
      <c r="J46" s="425"/>
      <c r="K46" s="186"/>
      <c r="L46" s="186"/>
      <c r="M46" s="186"/>
      <c r="N46" s="359"/>
      <c r="O46" s="401"/>
    </row>
    <row r="47" spans="2:15" ht="16.2" thickBot="1">
      <c r="B47" s="397"/>
      <c r="C47" s="426" t="s">
        <v>21</v>
      </c>
      <c r="D47" s="427"/>
      <c r="E47" s="427"/>
      <c r="F47" s="530">
        <f>F41+F42+F43+F44+F45+F46</f>
        <v>2027.3500000000631</v>
      </c>
      <c r="G47" s="525">
        <f>H47/F47</f>
        <v>5.8653789429551333</v>
      </c>
      <c r="H47" s="428">
        <f>SUM(H41:H46)</f>
        <v>11891.17600000046</v>
      </c>
      <c r="I47" s="424"/>
      <c r="J47" s="425"/>
      <c r="K47" s="425"/>
      <c r="L47" s="425"/>
      <c r="M47" s="186"/>
      <c r="N47" s="359"/>
      <c r="O47" s="401"/>
    </row>
    <row r="48" spans="2:15" ht="16.2" thickBot="1">
      <c r="B48" s="397"/>
      <c r="C48" s="429"/>
      <c r="D48" s="425"/>
      <c r="E48" s="425"/>
      <c r="F48" s="430"/>
      <c r="G48" s="425"/>
      <c r="H48" s="425"/>
      <c r="I48" s="431"/>
      <c r="J48" s="431"/>
      <c r="K48" s="431"/>
      <c r="L48" s="431"/>
      <c r="M48" s="184"/>
      <c r="N48" s="188"/>
      <c r="O48" s="401"/>
    </row>
    <row r="49" spans="2:15" ht="15.6">
      <c r="B49" s="397"/>
      <c r="C49" s="432"/>
      <c r="D49" s="433" t="s">
        <v>254</v>
      </c>
      <c r="E49" s="433" t="s">
        <v>298</v>
      </c>
      <c r="F49" s="434" t="s">
        <v>1</v>
      </c>
      <c r="G49" s="554" t="s">
        <v>65</v>
      </c>
      <c r="H49" s="861" t="s">
        <v>243</v>
      </c>
      <c r="I49" s="862"/>
      <c r="J49" s="431"/>
      <c r="K49" s="431"/>
      <c r="L49" s="431"/>
      <c r="M49" s="184"/>
      <c r="N49" s="188"/>
      <c r="O49" s="401"/>
    </row>
    <row r="50" spans="2:15" ht="15.6">
      <c r="B50" s="397"/>
      <c r="C50" s="437" t="s">
        <v>80</v>
      </c>
      <c r="D50" s="438"/>
      <c r="E50" s="438">
        <v>1324.71</v>
      </c>
      <c r="F50" s="438">
        <f>D50+E50</f>
        <v>1324.71</v>
      </c>
      <c r="G50" s="439">
        <f>F50/F55</f>
        <v>0.16624708847034256</v>
      </c>
      <c r="H50" s="590">
        <v>7.0000000000000001E-3</v>
      </c>
      <c r="I50" s="586">
        <f>F50*H50</f>
        <v>9.2729700000000008</v>
      </c>
      <c r="J50" s="431"/>
      <c r="K50" s="431"/>
      <c r="L50" s="431"/>
      <c r="M50" s="184"/>
      <c r="N50" s="188"/>
      <c r="O50" s="401"/>
    </row>
    <row r="51" spans="2:15" ht="15.6">
      <c r="B51" s="397"/>
      <c r="C51" s="437" t="s">
        <v>81</v>
      </c>
      <c r="D51" s="438"/>
      <c r="E51" s="438">
        <v>3742.04</v>
      </c>
      <c r="F51" s="438">
        <f t="shared" ref="F51:F54" si="12">D51+E51</f>
        <v>3742.04</v>
      </c>
      <c r="G51" s="439">
        <f>F51/F55</f>
        <v>0.46961467410947355</v>
      </c>
      <c r="H51" s="590">
        <v>2.5000000000000001E-2</v>
      </c>
      <c r="I51" s="586">
        <f>F51*H51</f>
        <v>93.551000000000002</v>
      </c>
      <c r="J51" s="431"/>
      <c r="K51" s="431"/>
      <c r="L51" s="431"/>
      <c r="M51" s="184"/>
      <c r="N51" s="188"/>
      <c r="O51" s="401"/>
    </row>
    <row r="52" spans="2:15" ht="15.6">
      <c r="B52" s="397"/>
      <c r="C52" s="437" t="s">
        <v>58</v>
      </c>
      <c r="D52" s="438"/>
      <c r="E52" s="438">
        <v>1326.11</v>
      </c>
      <c r="F52" s="438">
        <f t="shared" si="12"/>
        <v>1326.11</v>
      </c>
      <c r="G52" s="439">
        <f>F52/F55</f>
        <v>0.16642278422553311</v>
      </c>
      <c r="H52" s="590"/>
      <c r="I52" s="586"/>
      <c r="J52" s="431"/>
      <c r="K52" s="431"/>
      <c r="L52" s="431"/>
      <c r="M52" s="184"/>
      <c r="N52" s="188"/>
      <c r="O52" s="401"/>
    </row>
    <row r="53" spans="2:15" ht="15.6">
      <c r="B53" s="397"/>
      <c r="C53" s="437" t="s">
        <v>275</v>
      </c>
      <c r="D53" s="438"/>
      <c r="E53" s="438">
        <v>1575.46</v>
      </c>
      <c r="F53" s="438">
        <f t="shared" si="12"/>
        <v>1575.46</v>
      </c>
      <c r="G53" s="439">
        <f>F53/F55</f>
        <v>0.19771545319465084</v>
      </c>
      <c r="H53" s="590">
        <v>1.9E-2</v>
      </c>
      <c r="I53" s="586">
        <f>F53*H53</f>
        <v>29.93374</v>
      </c>
      <c r="J53" s="431"/>
      <c r="K53" s="431"/>
      <c r="L53" s="431"/>
      <c r="M53" s="184"/>
      <c r="N53" s="188"/>
      <c r="O53" s="401"/>
    </row>
    <row r="54" spans="2:15" ht="15.6">
      <c r="B54" s="397"/>
      <c r="C54" s="437" t="s">
        <v>276</v>
      </c>
      <c r="D54" s="438"/>
      <c r="E54" s="438"/>
      <c r="F54" s="438">
        <f t="shared" si="12"/>
        <v>0</v>
      </c>
      <c r="G54" s="439">
        <f>F54/F55</f>
        <v>0</v>
      </c>
      <c r="H54" s="584"/>
      <c r="I54" s="586"/>
      <c r="J54" s="431"/>
      <c r="K54" s="431"/>
      <c r="L54" s="431"/>
      <c r="M54" s="184"/>
      <c r="N54" s="188"/>
      <c r="O54" s="401"/>
    </row>
    <row r="55" spans="2:15" ht="16.2" thickBot="1">
      <c r="B55" s="397"/>
      <c r="C55" s="441" t="s">
        <v>1</v>
      </c>
      <c r="D55" s="442">
        <f>SUM(D50:D54)</f>
        <v>0</v>
      </c>
      <c r="E55" s="442">
        <f>SUM(E50:E54)</f>
        <v>7968.32</v>
      </c>
      <c r="F55" s="443">
        <f>D55+E55</f>
        <v>7968.32</v>
      </c>
      <c r="G55" s="444">
        <f>SUM(G50:G54)</f>
        <v>1</v>
      </c>
      <c r="H55" s="585" t="s">
        <v>21</v>
      </c>
      <c r="I55" s="591">
        <f>SUM(I50:I54)</f>
        <v>132.75771</v>
      </c>
      <c r="J55" s="431"/>
      <c r="K55" s="431"/>
      <c r="L55" s="431"/>
      <c r="M55" s="184"/>
      <c r="N55" s="188"/>
      <c r="O55" s="401"/>
    </row>
    <row r="56" spans="2:15" ht="15" thickBot="1">
      <c r="B56" s="397"/>
      <c r="C56" s="187"/>
      <c r="D56" s="186"/>
      <c r="E56" s="186"/>
      <c r="G56" s="186"/>
      <c r="H56" s="186"/>
      <c r="I56" s="184"/>
      <c r="J56" s="184"/>
      <c r="K56" s="184"/>
      <c r="L56" s="184"/>
      <c r="M56" s="184"/>
      <c r="N56" s="188"/>
      <c r="O56" s="401"/>
    </row>
    <row r="57" spans="2:15" ht="26.4" thickBot="1">
      <c r="B57" s="397"/>
      <c r="C57" s="863" t="s">
        <v>194</v>
      </c>
      <c r="D57" s="864"/>
      <c r="E57" s="864"/>
      <c r="F57" s="864"/>
      <c r="G57" s="864"/>
      <c r="H57" s="864"/>
      <c r="I57" s="864"/>
      <c r="J57" s="864"/>
      <c r="K57" s="864"/>
      <c r="L57" s="864"/>
      <c r="M57" s="864"/>
      <c r="N57" s="865"/>
      <c r="O57" s="401"/>
    </row>
    <row r="58" spans="2:15" ht="15.6">
      <c r="B58" s="396"/>
      <c r="C58" s="657"/>
      <c r="D58" s="658" t="s">
        <v>260</v>
      </c>
      <c r="E58" s="658" t="s">
        <v>68</v>
      </c>
      <c r="F58" s="658" t="s">
        <v>290</v>
      </c>
      <c r="G58" s="659" t="s">
        <v>256</v>
      </c>
      <c r="H58" s="658" t="s">
        <v>130</v>
      </c>
      <c r="I58" s="659" t="s">
        <v>64</v>
      </c>
      <c r="J58" s="658" t="s">
        <v>173</v>
      </c>
      <c r="K58" s="658"/>
      <c r="L58" s="658" t="s">
        <v>270</v>
      </c>
      <c r="M58" s="659" t="s">
        <v>195</v>
      </c>
      <c r="N58" s="660" t="s">
        <v>65</v>
      </c>
      <c r="O58" s="401"/>
    </row>
    <row r="59" spans="2:15" ht="15.6">
      <c r="B59" s="396"/>
      <c r="C59" s="661" t="s">
        <v>58</v>
      </c>
      <c r="D59" s="438">
        <v>185</v>
      </c>
      <c r="E59" s="438">
        <v>627</v>
      </c>
      <c r="F59" s="438">
        <v>281.14</v>
      </c>
      <c r="G59" s="438">
        <v>80</v>
      </c>
      <c r="H59" s="438">
        <v>10</v>
      </c>
      <c r="I59" s="438"/>
      <c r="J59" s="438">
        <v>52</v>
      </c>
      <c r="K59" s="438"/>
      <c r="L59" s="438"/>
      <c r="M59" s="670">
        <f t="shared" ref="M59:M65" si="13">D59+E59+F59+G59+H59+I59+J59</f>
        <v>1235.1399999999999</v>
      </c>
      <c r="N59" s="665">
        <f>M59/M66</f>
        <v>0.10394736399166495</v>
      </c>
      <c r="O59" s="401"/>
    </row>
    <row r="60" spans="2:15" ht="15.6">
      <c r="B60" s="396"/>
      <c r="C60" s="661" t="s">
        <v>312</v>
      </c>
      <c r="D60" s="438">
        <v>1562.01</v>
      </c>
      <c r="E60" s="438">
        <v>1150</v>
      </c>
      <c r="F60" s="438">
        <v>598.46</v>
      </c>
      <c r="G60" s="438">
        <v>1275</v>
      </c>
      <c r="H60" s="438">
        <v>310.3</v>
      </c>
      <c r="I60" s="438"/>
      <c r="J60" s="438">
        <v>120</v>
      </c>
      <c r="K60" s="438"/>
      <c r="L60" s="438"/>
      <c r="M60" s="670">
        <f t="shared" si="13"/>
        <v>5015.7700000000004</v>
      </c>
      <c r="N60" s="665">
        <f>M60/M66</f>
        <v>0.42211900666197627</v>
      </c>
      <c r="O60" s="401"/>
    </row>
    <row r="61" spans="2:15" ht="15.6">
      <c r="B61" s="396"/>
      <c r="C61" s="661" t="s">
        <v>314</v>
      </c>
      <c r="D61" s="438"/>
      <c r="E61" s="729"/>
      <c r="F61" s="438"/>
      <c r="G61" s="438"/>
      <c r="H61" s="438"/>
      <c r="I61" s="438"/>
      <c r="J61" s="438"/>
      <c r="K61" s="438"/>
      <c r="L61" s="438"/>
      <c r="M61" s="670">
        <f t="shared" si="13"/>
        <v>0</v>
      </c>
      <c r="N61" s="665">
        <f>M61/M66</f>
        <v>0</v>
      </c>
      <c r="O61" s="401"/>
    </row>
    <row r="62" spans="2:15" ht="15.6">
      <c r="B62" s="396"/>
      <c r="C62" s="661" t="s">
        <v>313</v>
      </c>
      <c r="D62" s="438"/>
      <c r="E62" s="438"/>
      <c r="F62" s="438"/>
      <c r="G62" s="438"/>
      <c r="H62" s="438"/>
      <c r="I62" s="438"/>
      <c r="J62" s="438"/>
      <c r="K62" s="438"/>
      <c r="L62" s="438"/>
      <c r="M62" s="670">
        <f t="shared" si="13"/>
        <v>0</v>
      </c>
      <c r="N62" s="665">
        <f>M62/M66</f>
        <v>0</v>
      </c>
      <c r="O62" s="401"/>
    </row>
    <row r="63" spans="2:15" ht="15.6">
      <c r="B63" s="396"/>
      <c r="C63" s="661" t="s">
        <v>61</v>
      </c>
      <c r="D63" s="438">
        <v>866.66</v>
      </c>
      <c r="E63" s="185">
        <v>910.6</v>
      </c>
      <c r="F63" s="438">
        <v>514.29999999999995</v>
      </c>
      <c r="G63" s="438">
        <v>358.2</v>
      </c>
      <c r="H63" s="438">
        <v>109.41</v>
      </c>
      <c r="I63" s="438"/>
      <c r="J63" s="438">
        <v>339.6</v>
      </c>
      <c r="K63" s="438"/>
      <c r="L63" s="438"/>
      <c r="M63" s="670">
        <f t="shared" si="13"/>
        <v>3098.7699999999995</v>
      </c>
      <c r="N63" s="665">
        <f>M63/M66</f>
        <v>0.26078741933420629</v>
      </c>
      <c r="O63" s="401"/>
    </row>
    <row r="64" spans="2:15" ht="15.6">
      <c r="B64" s="396"/>
      <c r="C64" s="661" t="s">
        <v>315</v>
      </c>
      <c r="D64" s="438"/>
      <c r="E64" s="730"/>
      <c r="F64" s="438"/>
      <c r="G64" s="438"/>
      <c r="H64" s="438"/>
      <c r="I64" s="438"/>
      <c r="J64" s="438"/>
      <c r="K64" s="438"/>
      <c r="L64" s="438"/>
      <c r="M64" s="670">
        <f t="shared" si="13"/>
        <v>0</v>
      </c>
      <c r="N64" s="665">
        <f>M64/M66</f>
        <v>0</v>
      </c>
      <c r="O64" s="401"/>
    </row>
    <row r="65" spans="2:15" ht="15.6">
      <c r="B65" s="396"/>
      <c r="C65" s="661" t="s">
        <v>62</v>
      </c>
      <c r="D65" s="438">
        <v>829.35</v>
      </c>
      <c r="E65" s="438">
        <v>823.85</v>
      </c>
      <c r="F65" s="438">
        <v>545.66999999999996</v>
      </c>
      <c r="G65" s="438">
        <v>120.46</v>
      </c>
      <c r="H65" s="438"/>
      <c r="I65" s="438"/>
      <c r="J65" s="438">
        <v>213.35</v>
      </c>
      <c r="K65" s="438"/>
      <c r="L65" s="438"/>
      <c r="M65" s="670">
        <f t="shared" si="13"/>
        <v>2532.6799999999998</v>
      </c>
      <c r="N65" s="665">
        <f>M65/M66</f>
        <v>0.21314621001215245</v>
      </c>
      <c r="O65" s="401"/>
    </row>
    <row r="66" spans="2:15" ht="15.6">
      <c r="B66" s="397"/>
      <c r="C66" s="661" t="s">
        <v>199</v>
      </c>
      <c r="D66" s="671">
        <f t="shared" ref="D66:E66" si="14">SUM(D59:D65)</f>
        <v>3443.02</v>
      </c>
      <c r="E66" s="671">
        <f t="shared" si="14"/>
        <v>3511.45</v>
      </c>
      <c r="F66" s="671">
        <f>SUM(F59:F65)</f>
        <v>1939.5700000000002</v>
      </c>
      <c r="G66" s="671">
        <f>SUM(G59:G65)</f>
        <v>1833.66</v>
      </c>
      <c r="H66" s="671">
        <f t="shared" ref="H66:J66" si="15">SUM(H59:H65)</f>
        <v>429.71000000000004</v>
      </c>
      <c r="I66" s="671">
        <f t="shared" si="15"/>
        <v>0</v>
      </c>
      <c r="J66" s="671">
        <f t="shared" si="15"/>
        <v>724.95</v>
      </c>
      <c r="K66" s="671"/>
      <c r="L66" s="671"/>
      <c r="M66" s="670">
        <f t="shared" ref="M66:M69" si="16">D66+E66+F66+G66+H66+I66+J66</f>
        <v>11882.36</v>
      </c>
      <c r="N66" s="665">
        <f>SUM(N59:N65)</f>
        <v>1</v>
      </c>
      <c r="O66" s="401"/>
    </row>
    <row r="67" spans="2:15" ht="15.6">
      <c r="B67" s="397"/>
      <c r="C67" s="672" t="s">
        <v>193</v>
      </c>
      <c r="D67" s="673">
        <v>3446.49</v>
      </c>
      <c r="E67" s="673">
        <v>3511.45</v>
      </c>
      <c r="F67" s="673">
        <v>1939.57</v>
      </c>
      <c r="G67" s="674">
        <v>1833.66</v>
      </c>
      <c r="H67" s="673">
        <v>429.71</v>
      </c>
      <c r="I67" s="674"/>
      <c r="J67" s="674">
        <v>724.95</v>
      </c>
      <c r="K67" s="674"/>
      <c r="L67" s="674"/>
      <c r="M67" s="675">
        <f t="shared" si="16"/>
        <v>11885.83</v>
      </c>
      <c r="N67" s="665"/>
      <c r="O67" s="401"/>
    </row>
    <row r="68" spans="2:15" ht="15.6">
      <c r="B68" s="397"/>
      <c r="C68" s="662" t="s">
        <v>147</v>
      </c>
      <c r="D68" s="461">
        <f t="shared" ref="D68:E68" si="17">D67-D66</f>
        <v>3.4699999999997999</v>
      </c>
      <c r="E68" s="461">
        <f t="shared" si="17"/>
        <v>0</v>
      </c>
      <c r="F68" s="461">
        <f>F67-F66</f>
        <v>0</v>
      </c>
      <c r="G68" s="461">
        <f>G67-G66</f>
        <v>0</v>
      </c>
      <c r="H68" s="461">
        <f t="shared" ref="H68:I68" si="18">H67-H66</f>
        <v>0</v>
      </c>
      <c r="I68" s="461">
        <f t="shared" si="18"/>
        <v>0</v>
      </c>
      <c r="J68" s="461">
        <f>J67-J66</f>
        <v>0</v>
      </c>
      <c r="K68" s="461"/>
      <c r="L68" s="461"/>
      <c r="M68" s="542">
        <f t="shared" si="16"/>
        <v>3.4699999999997999</v>
      </c>
      <c r="N68" s="665"/>
      <c r="O68" s="401"/>
    </row>
    <row r="69" spans="2:15" ht="15.6">
      <c r="B69" s="396"/>
      <c r="C69" s="663" t="s">
        <v>65</v>
      </c>
      <c r="D69" s="462">
        <f>D67/M67</f>
        <v>0.28996628758782517</v>
      </c>
      <c r="E69" s="462">
        <f>E67/M67</f>
        <v>0.29543161899505543</v>
      </c>
      <c r="F69" s="462">
        <f>F67/M67</f>
        <v>0.16318338727711906</v>
      </c>
      <c r="G69" s="462">
        <f>G67/M67</f>
        <v>0.1542727769116671</v>
      </c>
      <c r="H69" s="462">
        <f>H67/M67</f>
        <v>3.6153133605309848E-2</v>
      </c>
      <c r="I69" s="462">
        <f>I67/M67</f>
        <v>0</v>
      </c>
      <c r="J69" s="462">
        <f>J67/M67</f>
        <v>6.0992795623023385E-2</v>
      </c>
      <c r="K69" s="462"/>
      <c r="L69" s="462"/>
      <c r="M69" s="520">
        <f t="shared" si="16"/>
        <v>0.99999999999999989</v>
      </c>
      <c r="N69" s="666"/>
      <c r="O69" s="401"/>
    </row>
    <row r="70" spans="2:15" ht="16.2" thickBot="1">
      <c r="B70" s="396"/>
      <c r="C70" s="664"/>
      <c r="D70" s="668"/>
      <c r="E70" s="669"/>
      <c r="F70" s="866"/>
      <c r="G70" s="867"/>
      <c r="H70" s="866"/>
      <c r="I70" s="867"/>
      <c r="J70" s="735"/>
      <c r="K70" s="736"/>
      <c r="L70" s="851" t="s">
        <v>196</v>
      </c>
      <c r="M70" s="852"/>
      <c r="N70" s="676">
        <f>H47-M67</f>
        <v>5.3460000004597532</v>
      </c>
      <c r="O70" s="401"/>
    </row>
    <row r="71" spans="2:15" ht="15" thickBot="1">
      <c r="B71" s="397"/>
      <c r="C71" s="393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8"/>
      <c r="O71" s="401"/>
    </row>
    <row r="72" spans="2:15" ht="15" thickBot="1">
      <c r="B72" s="398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400"/>
    </row>
    <row r="73" spans="2:15" ht="15" thickBot="1"/>
    <row r="74" spans="2:15" ht="46.8" thickBot="1">
      <c r="B74" s="853" t="s">
        <v>205</v>
      </c>
      <c r="C74" s="854"/>
      <c r="D74" s="854"/>
      <c r="E74" s="854"/>
      <c r="F74" s="854"/>
      <c r="G74" s="854"/>
      <c r="H74" s="854"/>
      <c r="I74" s="854"/>
      <c r="J74" s="854"/>
      <c r="K74" s="854"/>
      <c r="L74" s="854"/>
      <c r="M74" s="854"/>
      <c r="N74" s="854"/>
      <c r="O74" s="855"/>
    </row>
    <row r="75" spans="2:15" ht="26.4" thickBot="1">
      <c r="B75" s="396"/>
      <c r="C75" s="856" t="s">
        <v>193</v>
      </c>
      <c r="D75" s="857"/>
      <c r="E75" s="857"/>
      <c r="F75" s="857"/>
      <c r="G75" s="857"/>
      <c r="H75" s="857"/>
      <c r="I75" s="857"/>
      <c r="J75" s="857"/>
      <c r="K75" s="857"/>
      <c r="L75" s="857"/>
      <c r="M75" s="857"/>
      <c r="N75" s="858"/>
      <c r="O75" s="401"/>
    </row>
    <row r="76" spans="2:15" ht="14.4" customHeight="1">
      <c r="B76" s="396"/>
      <c r="C76" s="403" t="s">
        <v>7</v>
      </c>
      <c r="D76" s="404" t="s">
        <v>38</v>
      </c>
      <c r="E76" s="405" t="s">
        <v>39</v>
      </c>
      <c r="F76" s="406" t="s">
        <v>40</v>
      </c>
      <c r="G76" s="406" t="s">
        <v>8</v>
      </c>
      <c r="H76" s="407" t="s">
        <v>60</v>
      </c>
      <c r="I76" s="408" t="s">
        <v>40</v>
      </c>
      <c r="J76" s="407" t="s">
        <v>65</v>
      </c>
      <c r="K76" s="184"/>
      <c r="L76" s="184"/>
      <c r="M76" s="184"/>
      <c r="N76" s="188"/>
      <c r="O76" s="401"/>
    </row>
    <row r="77" spans="2:15" ht="15" customHeight="1">
      <c r="B77" s="396"/>
      <c r="C77" s="409" t="s">
        <v>42</v>
      </c>
      <c r="D77" s="596">
        <v>1718359.423</v>
      </c>
      <c r="E77" s="596">
        <v>1719292.702</v>
      </c>
      <c r="F77" s="526">
        <f t="shared" ref="F77:F82" si="19">E77-D77</f>
        <v>933.27900000009686</v>
      </c>
      <c r="G77" s="521">
        <v>6.28</v>
      </c>
      <c r="H77" s="410">
        <f>F77*G77</f>
        <v>5860.9921200006083</v>
      </c>
      <c r="I77" s="531">
        <f>F77+F81+F82</f>
        <v>1119.5400000000982</v>
      </c>
      <c r="J77" s="411">
        <f>I77/I81</f>
        <v>0.6238350526493861</v>
      </c>
      <c r="K77" s="186"/>
      <c r="L77" s="186"/>
      <c r="M77" s="186"/>
      <c r="N77" s="359"/>
      <c r="O77" s="401"/>
    </row>
    <row r="78" spans="2:15" ht="15.6">
      <c r="B78" s="396"/>
      <c r="C78" s="412" t="s">
        <v>43</v>
      </c>
      <c r="D78" s="596">
        <v>653106.83200000005</v>
      </c>
      <c r="E78" s="596">
        <v>653280.91200000001</v>
      </c>
      <c r="F78" s="527">
        <f t="shared" si="19"/>
        <v>174.07999999995809</v>
      </c>
      <c r="G78" s="522">
        <v>6.28</v>
      </c>
      <c r="H78" s="413">
        <f>G78*F78</f>
        <v>1093.2223999997368</v>
      </c>
      <c r="I78" s="532">
        <f>F78</f>
        <v>174.07999999995809</v>
      </c>
      <c r="J78" s="414">
        <f>I78/I81</f>
        <v>9.7001630995917493E-2</v>
      </c>
      <c r="K78" s="186"/>
      <c r="L78" s="186"/>
      <c r="M78" s="186"/>
      <c r="N78" s="359"/>
      <c r="O78" s="401"/>
    </row>
    <row r="79" spans="2:15" ht="15.6">
      <c r="B79" s="396"/>
      <c r="C79" s="415" t="s">
        <v>44</v>
      </c>
      <c r="D79" s="597">
        <v>411477.95299999998</v>
      </c>
      <c r="E79" s="597">
        <v>411937.15299999999</v>
      </c>
      <c r="F79" s="528">
        <f t="shared" si="19"/>
        <v>459.20000000001164</v>
      </c>
      <c r="G79" s="523">
        <v>4.58</v>
      </c>
      <c r="H79" s="416">
        <f>G79*F79</f>
        <v>2103.1360000000532</v>
      </c>
      <c r="I79" s="533">
        <f>F79</f>
        <v>459.20000000001164</v>
      </c>
      <c r="J79" s="417">
        <f>I79/I81</f>
        <v>0.25587746411613721</v>
      </c>
      <c r="K79" s="186"/>
      <c r="L79" s="186"/>
      <c r="M79" s="186"/>
      <c r="N79" s="359"/>
      <c r="O79" s="401"/>
    </row>
    <row r="80" spans="2:15" ht="15.6">
      <c r="B80" s="397"/>
      <c r="C80" s="183" t="s">
        <v>139</v>
      </c>
      <c r="D80" s="597">
        <v>356061.56300000002</v>
      </c>
      <c r="E80" s="597">
        <v>356103.35200000001</v>
      </c>
      <c r="F80" s="529">
        <f t="shared" si="19"/>
        <v>41.788999999989755</v>
      </c>
      <c r="G80" s="524">
        <v>6.28</v>
      </c>
      <c r="H80" s="418">
        <f>G80*F80</f>
        <v>262.43491999993569</v>
      </c>
      <c r="I80" s="534">
        <f>F80</f>
        <v>41.788999999989755</v>
      </c>
      <c r="J80" s="419">
        <f>I80/I81</f>
        <v>2.3285852238559158E-2</v>
      </c>
      <c r="K80" s="186"/>
      <c r="L80" s="186"/>
      <c r="M80" s="186"/>
      <c r="N80" s="359"/>
      <c r="O80" s="401"/>
    </row>
    <row r="81" spans="2:15" ht="16.2" thickBot="1">
      <c r="B81" s="397"/>
      <c r="C81" s="420" t="s">
        <v>45</v>
      </c>
      <c r="D81" s="597">
        <v>8952.2109999999993</v>
      </c>
      <c r="E81" s="597">
        <v>9077.6820000000007</v>
      </c>
      <c r="F81" s="526">
        <f t="shared" si="19"/>
        <v>125.47100000000137</v>
      </c>
      <c r="G81" s="859">
        <v>6.28</v>
      </c>
      <c r="H81" s="655">
        <f>G81*F81</f>
        <v>787.95788000000857</v>
      </c>
      <c r="I81" s="535">
        <f t="shared" ref="I81:J81" si="20">SUM(I77:I80)</f>
        <v>1794.6090000000577</v>
      </c>
      <c r="J81" s="422">
        <f t="shared" si="20"/>
        <v>1</v>
      </c>
      <c r="K81" s="186"/>
      <c r="L81" s="186"/>
      <c r="M81" s="186"/>
      <c r="N81" s="359"/>
      <c r="O81" s="401"/>
    </row>
    <row r="82" spans="2:15" ht="15.6">
      <c r="B82" s="397"/>
      <c r="C82" s="420" t="s">
        <v>46</v>
      </c>
      <c r="D82" s="597">
        <v>4658.7820000000002</v>
      </c>
      <c r="E82" s="597">
        <v>4719.5720000000001</v>
      </c>
      <c r="F82" s="526">
        <f t="shared" si="19"/>
        <v>60.789999999999964</v>
      </c>
      <c r="G82" s="860"/>
      <c r="H82" s="656">
        <f>G81*F82</f>
        <v>381.7611999999998</v>
      </c>
      <c r="I82" s="424"/>
      <c r="J82" s="425"/>
      <c r="K82" s="186"/>
      <c r="L82" s="186"/>
      <c r="M82" s="186"/>
      <c r="N82" s="359"/>
      <c r="O82" s="401"/>
    </row>
    <row r="83" spans="2:15" ht="16.2" thickBot="1">
      <c r="B83" s="397"/>
      <c r="C83" s="426" t="s">
        <v>21</v>
      </c>
      <c r="D83" s="427"/>
      <c r="E83" s="427"/>
      <c r="F83" s="530">
        <f>F77+F78+F79+F80+F81+F82</f>
        <v>1794.6090000000577</v>
      </c>
      <c r="G83" s="525">
        <f>H83/F83</f>
        <v>5.8450083110025668</v>
      </c>
      <c r="H83" s="428">
        <f>SUM(H77:H82)</f>
        <v>10489.504520000342</v>
      </c>
      <c r="I83" s="424"/>
      <c r="J83" s="425"/>
      <c r="K83" s="425"/>
      <c r="L83" s="425"/>
      <c r="M83" s="186"/>
      <c r="N83" s="359"/>
      <c r="O83" s="401"/>
    </row>
    <row r="84" spans="2:15" ht="16.2" thickBot="1">
      <c r="B84" s="397"/>
      <c r="C84" s="429"/>
      <c r="D84" s="425"/>
      <c r="E84" s="425"/>
      <c r="F84" s="430"/>
      <c r="G84" s="425"/>
      <c r="H84" s="425"/>
      <c r="I84" s="431"/>
      <c r="J84" s="431"/>
      <c r="K84" s="431"/>
      <c r="L84" s="431"/>
      <c r="M84" s="184"/>
      <c r="N84" s="188"/>
      <c r="O84" s="401"/>
    </row>
    <row r="85" spans="2:15" ht="15.6">
      <c r="B85" s="397"/>
      <c r="C85" s="432"/>
      <c r="D85" s="433" t="s">
        <v>254</v>
      </c>
      <c r="E85" s="433" t="s">
        <v>298</v>
      </c>
      <c r="F85" s="434" t="s">
        <v>1</v>
      </c>
      <c r="G85" s="554" t="s">
        <v>65</v>
      </c>
      <c r="H85" s="861" t="s">
        <v>243</v>
      </c>
      <c r="I85" s="862"/>
      <c r="J85" s="431"/>
      <c r="K85" s="431"/>
      <c r="L85" s="431"/>
      <c r="M85" s="184"/>
      <c r="N85" s="188"/>
      <c r="O85" s="401"/>
    </row>
    <row r="86" spans="2:15" ht="15.6">
      <c r="B86" s="397"/>
      <c r="C86" s="437" t="s">
        <v>80</v>
      </c>
      <c r="D86" s="438"/>
      <c r="E86" s="438">
        <v>1796.22</v>
      </c>
      <c r="F86" s="438">
        <f>D86+E86</f>
        <v>1796.22</v>
      </c>
      <c r="G86" s="439">
        <f>F86/F91</f>
        <v>0.28674188728401212</v>
      </c>
      <c r="H86" s="590">
        <v>7.0000000000000001E-3</v>
      </c>
      <c r="I86" s="586">
        <f>F86*H86</f>
        <v>12.573540000000001</v>
      </c>
      <c r="J86" s="431"/>
      <c r="K86" s="431"/>
      <c r="L86" s="431"/>
      <c r="M86" s="184"/>
      <c r="N86" s="188"/>
      <c r="O86" s="401"/>
    </row>
    <row r="87" spans="2:15" ht="15.6">
      <c r="B87" s="397"/>
      <c r="C87" s="437" t="s">
        <v>81</v>
      </c>
      <c r="D87" s="438"/>
      <c r="E87" s="438">
        <v>1946</v>
      </c>
      <c r="F87" s="438">
        <f t="shared" ref="F87:F90" si="21">D87+E87</f>
        <v>1946</v>
      </c>
      <c r="G87" s="439">
        <f>F87/F91</f>
        <v>0.31065221000472526</v>
      </c>
      <c r="H87" s="590">
        <v>2.5000000000000001E-2</v>
      </c>
      <c r="I87" s="586">
        <f>F87*H87</f>
        <v>48.650000000000006</v>
      </c>
      <c r="J87" s="431"/>
      <c r="K87" s="431"/>
      <c r="L87" s="431"/>
      <c r="M87" s="184"/>
      <c r="N87" s="188"/>
      <c r="O87" s="401"/>
    </row>
    <row r="88" spans="2:15" ht="15.6">
      <c r="B88" s="397"/>
      <c r="C88" s="437" t="s">
        <v>58</v>
      </c>
      <c r="D88" s="438"/>
      <c r="E88" s="438">
        <v>1219.44</v>
      </c>
      <c r="F88" s="438">
        <f t="shared" si="21"/>
        <v>1219.44</v>
      </c>
      <c r="G88" s="439">
        <f>F88/F91</f>
        <v>0.19466687100111107</v>
      </c>
      <c r="H88" s="590"/>
      <c r="I88" s="586"/>
      <c r="J88" s="431"/>
      <c r="K88" s="431"/>
      <c r="L88" s="431"/>
      <c r="M88" s="184"/>
      <c r="N88" s="188"/>
      <c r="O88" s="401"/>
    </row>
    <row r="89" spans="2:15" ht="15.6">
      <c r="B89" s="397"/>
      <c r="C89" s="437" t="s">
        <v>275</v>
      </c>
      <c r="D89" s="438"/>
      <c r="E89" s="438">
        <v>1302.58</v>
      </c>
      <c r="F89" s="438">
        <f t="shared" si="21"/>
        <v>1302.58</v>
      </c>
      <c r="G89" s="439">
        <f>F89/F91</f>
        <v>0.20793903171015157</v>
      </c>
      <c r="H89" s="590">
        <v>1.9E-2</v>
      </c>
      <c r="I89" s="586">
        <f>F89*H89</f>
        <v>24.749019999999998</v>
      </c>
      <c r="J89" s="431"/>
      <c r="K89" s="431"/>
      <c r="L89" s="431"/>
      <c r="M89" s="184"/>
      <c r="N89" s="188"/>
      <c r="O89" s="401"/>
    </row>
    <row r="90" spans="2:15" ht="15.6">
      <c r="B90" s="397"/>
      <c r="C90" s="437" t="s">
        <v>276</v>
      </c>
      <c r="D90" s="438"/>
      <c r="E90" s="438"/>
      <c r="F90" s="438">
        <f t="shared" si="21"/>
        <v>0</v>
      </c>
      <c r="G90" s="439">
        <f>F90/F91</f>
        <v>0</v>
      </c>
      <c r="H90" s="584"/>
      <c r="I90" s="586"/>
      <c r="J90" s="431"/>
      <c r="K90" s="431"/>
      <c r="L90" s="431"/>
      <c r="M90" s="184"/>
      <c r="N90" s="188"/>
      <c r="O90" s="401"/>
    </row>
    <row r="91" spans="2:15" ht="16.2" thickBot="1">
      <c r="B91" s="397"/>
      <c r="C91" s="441" t="s">
        <v>1</v>
      </c>
      <c r="D91" s="442">
        <f>SUM(D86:D90)</f>
        <v>0</v>
      </c>
      <c r="E91" s="442">
        <f>SUM(E86:E90)</f>
        <v>6264.24</v>
      </c>
      <c r="F91" s="443">
        <f>D91+E91</f>
        <v>6264.24</v>
      </c>
      <c r="G91" s="444">
        <f>SUM(G86:G90)</f>
        <v>1</v>
      </c>
      <c r="H91" s="585" t="s">
        <v>21</v>
      </c>
      <c r="I91" s="591">
        <f>SUM(I86:I90)</f>
        <v>85.972560000000001</v>
      </c>
      <c r="J91" s="431"/>
      <c r="K91" s="431"/>
      <c r="L91" s="431"/>
      <c r="M91" s="184"/>
      <c r="N91" s="188"/>
      <c r="O91" s="401"/>
    </row>
    <row r="92" spans="2:15" ht="15" thickBot="1">
      <c r="B92" s="397"/>
      <c r="C92" s="187"/>
      <c r="D92" s="186"/>
      <c r="E92" s="186"/>
      <c r="G92" s="186"/>
      <c r="H92" s="186"/>
      <c r="I92" s="184"/>
      <c r="J92" s="184"/>
      <c r="K92" s="184"/>
      <c r="L92" s="184"/>
      <c r="M92" s="184"/>
      <c r="N92" s="188"/>
      <c r="O92" s="401"/>
    </row>
    <row r="93" spans="2:15" ht="26.4" thickBot="1">
      <c r="B93" s="397"/>
      <c r="C93" s="863" t="s">
        <v>194</v>
      </c>
      <c r="D93" s="864"/>
      <c r="E93" s="864"/>
      <c r="F93" s="864"/>
      <c r="G93" s="864"/>
      <c r="H93" s="864"/>
      <c r="I93" s="864"/>
      <c r="J93" s="864"/>
      <c r="K93" s="864"/>
      <c r="L93" s="864"/>
      <c r="M93" s="864"/>
      <c r="N93" s="865"/>
      <c r="O93" s="401"/>
    </row>
    <row r="94" spans="2:15" ht="15.6">
      <c r="B94" s="396"/>
      <c r="C94" s="661"/>
      <c r="D94" s="658" t="s">
        <v>260</v>
      </c>
      <c r="E94" s="658" t="s">
        <v>68</v>
      </c>
      <c r="F94" s="658" t="s">
        <v>290</v>
      </c>
      <c r="G94" s="659" t="s">
        <v>256</v>
      </c>
      <c r="H94" s="658" t="s">
        <v>130</v>
      </c>
      <c r="I94" s="659" t="s">
        <v>64</v>
      </c>
      <c r="J94" s="658" t="s">
        <v>173</v>
      </c>
      <c r="K94" s="658"/>
      <c r="L94" s="658" t="s">
        <v>270</v>
      </c>
      <c r="M94" s="659" t="s">
        <v>195</v>
      </c>
      <c r="N94" s="660" t="s">
        <v>65</v>
      </c>
      <c r="O94" s="401"/>
    </row>
    <row r="95" spans="2:15" ht="15.6">
      <c r="B95" s="396"/>
      <c r="C95" s="661" t="s">
        <v>58</v>
      </c>
      <c r="D95" s="438">
        <v>258.16000000000003</v>
      </c>
      <c r="E95" s="438">
        <v>310</v>
      </c>
      <c r="F95" s="438">
        <v>236.28</v>
      </c>
      <c r="G95" s="438">
        <v>120</v>
      </c>
      <c r="H95" s="438"/>
      <c r="I95" s="438"/>
      <c r="J95" s="438">
        <v>311</v>
      </c>
      <c r="K95" s="438"/>
      <c r="L95" s="438"/>
      <c r="M95" s="670">
        <f t="shared" ref="M95:M102" si="22">D95+E95+F95+G95+H95+I95+J95</f>
        <v>1235.44</v>
      </c>
      <c r="N95" s="665">
        <f>M95/M102</f>
        <v>0.1186686184784321</v>
      </c>
      <c r="O95" s="401"/>
    </row>
    <row r="96" spans="2:15" ht="15.6">
      <c r="B96" s="396"/>
      <c r="C96" s="661" t="s">
        <v>312</v>
      </c>
      <c r="D96" s="438">
        <v>1543.1</v>
      </c>
      <c r="E96" s="438">
        <v>853</v>
      </c>
      <c r="F96" s="438">
        <v>530.32000000000005</v>
      </c>
      <c r="G96" s="438">
        <v>475</v>
      </c>
      <c r="H96" s="438"/>
      <c r="I96" s="438"/>
      <c r="J96" s="438">
        <v>379</v>
      </c>
      <c r="K96" s="438"/>
      <c r="L96" s="438"/>
      <c r="M96" s="670">
        <f t="shared" si="22"/>
        <v>3780.42</v>
      </c>
      <c r="N96" s="665">
        <f>M96/M102</f>
        <v>0.36312343672556679</v>
      </c>
      <c r="O96" s="401"/>
    </row>
    <row r="97" spans="2:15" ht="15.6">
      <c r="B97" s="396"/>
      <c r="C97" s="661" t="s">
        <v>314</v>
      </c>
      <c r="D97" s="438"/>
      <c r="E97" s="438"/>
      <c r="F97" s="438"/>
      <c r="G97" s="438"/>
      <c r="H97" s="438"/>
      <c r="I97" s="438"/>
      <c r="J97" s="438"/>
      <c r="K97" s="438"/>
      <c r="L97" s="438"/>
      <c r="M97" s="670">
        <f t="shared" si="22"/>
        <v>0</v>
      </c>
      <c r="N97" s="665">
        <f>M97/M102</f>
        <v>0</v>
      </c>
      <c r="O97" s="401"/>
    </row>
    <row r="98" spans="2:15" ht="15.6">
      <c r="B98" s="396"/>
      <c r="C98" s="661" t="s">
        <v>313</v>
      </c>
      <c r="D98" s="438"/>
      <c r="E98" s="729"/>
      <c r="F98" s="438"/>
      <c r="G98" s="438"/>
      <c r="H98" s="438"/>
      <c r="I98" s="438"/>
      <c r="J98" s="438"/>
      <c r="K98" s="438"/>
      <c r="L98" s="438"/>
      <c r="M98" s="670">
        <f t="shared" si="22"/>
        <v>0</v>
      </c>
      <c r="N98" s="665">
        <f>M98/M102</f>
        <v>0</v>
      </c>
      <c r="O98" s="401"/>
    </row>
    <row r="99" spans="2:15" ht="15.6">
      <c r="B99" s="396"/>
      <c r="C99" s="661" t="s">
        <v>61</v>
      </c>
      <c r="D99" s="438">
        <v>1273.4100000000001</v>
      </c>
      <c r="E99" s="730">
        <v>632.4</v>
      </c>
      <c r="F99" s="438">
        <v>251.2</v>
      </c>
      <c r="G99" s="438"/>
      <c r="H99" s="438"/>
      <c r="I99" s="438"/>
      <c r="J99" s="438">
        <v>125.6</v>
      </c>
      <c r="K99" s="438"/>
      <c r="L99" s="438"/>
      <c r="M99" s="670">
        <f t="shared" si="22"/>
        <v>2282.6099999999997</v>
      </c>
      <c r="N99" s="665">
        <f>M99/M102</f>
        <v>0.21925320147077465</v>
      </c>
      <c r="O99" s="401"/>
    </row>
    <row r="100" spans="2:15" ht="15.6">
      <c r="B100" s="396"/>
      <c r="C100" s="661" t="s">
        <v>315</v>
      </c>
      <c r="D100" s="438"/>
      <c r="E100" s="185"/>
      <c r="F100" s="438"/>
      <c r="G100" s="438"/>
      <c r="H100" s="438"/>
      <c r="I100" s="438"/>
      <c r="J100" s="438"/>
      <c r="K100" s="438"/>
      <c r="L100" s="438"/>
      <c r="M100" s="670">
        <f t="shared" si="22"/>
        <v>0</v>
      </c>
      <c r="N100" s="665">
        <f>M100/M102</f>
        <v>0</v>
      </c>
      <c r="O100" s="401"/>
    </row>
    <row r="101" spans="2:15" ht="15.6">
      <c r="B101" s="396"/>
      <c r="C101" s="661" t="s">
        <v>62</v>
      </c>
      <c r="D101" s="438">
        <v>527.67999999999995</v>
      </c>
      <c r="E101" s="438">
        <v>1288.6199999999999</v>
      </c>
      <c r="F101" s="438">
        <v>149.36000000000001</v>
      </c>
      <c r="G101" s="438">
        <v>112.71</v>
      </c>
      <c r="H101" s="438"/>
      <c r="I101" s="438"/>
      <c r="J101" s="438">
        <v>1034</v>
      </c>
      <c r="K101" s="438"/>
      <c r="L101" s="438"/>
      <c r="M101" s="670">
        <f t="shared" si="22"/>
        <v>3112.37</v>
      </c>
      <c r="N101" s="665">
        <f>M101/M102</f>
        <v>0.29895474332522637</v>
      </c>
      <c r="O101" s="401"/>
    </row>
    <row r="102" spans="2:15" ht="15.6">
      <c r="B102" s="397"/>
      <c r="C102" s="661" t="s">
        <v>199</v>
      </c>
      <c r="D102" s="671">
        <f t="shared" ref="D102:E102" si="23">SUM(D95:D101)</f>
        <v>3602.35</v>
      </c>
      <c r="E102" s="671">
        <f t="shared" si="23"/>
        <v>3084.02</v>
      </c>
      <c r="F102" s="671">
        <f>SUM(F95:F101)</f>
        <v>1167.1599999999999</v>
      </c>
      <c r="G102" s="671">
        <f>SUM(G95:G101)</f>
        <v>707.71</v>
      </c>
      <c r="H102" s="671">
        <f t="shared" ref="H102:J102" si="24">SUM(H95:H101)</f>
        <v>0</v>
      </c>
      <c r="I102" s="671">
        <f t="shared" si="24"/>
        <v>0</v>
      </c>
      <c r="J102" s="671">
        <f t="shared" si="24"/>
        <v>1849.6</v>
      </c>
      <c r="K102" s="671"/>
      <c r="L102" s="671"/>
      <c r="M102" s="670">
        <f t="shared" si="22"/>
        <v>10410.84</v>
      </c>
      <c r="N102" s="665">
        <f>SUM(N95:N101)</f>
        <v>1</v>
      </c>
      <c r="O102" s="401"/>
    </row>
    <row r="103" spans="2:15" ht="15.6">
      <c r="B103" s="397"/>
      <c r="C103" s="672" t="s">
        <v>193</v>
      </c>
      <c r="D103" s="673">
        <v>3602.35</v>
      </c>
      <c r="E103" s="673">
        <v>3105.36</v>
      </c>
      <c r="F103" s="673">
        <v>1167.1600000000001</v>
      </c>
      <c r="G103" s="674">
        <v>707.71</v>
      </c>
      <c r="H103" s="673"/>
      <c r="I103" s="674"/>
      <c r="J103" s="674">
        <v>1901.65</v>
      </c>
      <c r="K103" s="674"/>
      <c r="L103" s="674"/>
      <c r="M103" s="675">
        <f t="shared" ref="M103:M105" si="25">D103+E103+F103+G103+H103+I103+J103</f>
        <v>10484.23</v>
      </c>
      <c r="N103" s="665"/>
      <c r="O103" s="401"/>
    </row>
    <row r="104" spans="2:15" ht="15.6">
      <c r="B104" s="397"/>
      <c r="C104" s="662" t="s">
        <v>147</v>
      </c>
      <c r="D104" s="461">
        <f t="shared" ref="D104:E104" si="26">D103-D102</f>
        <v>0</v>
      </c>
      <c r="E104" s="461">
        <f t="shared" si="26"/>
        <v>21.340000000000146</v>
      </c>
      <c r="F104" s="461">
        <f>F103-F102</f>
        <v>0</v>
      </c>
      <c r="G104" s="461">
        <f>G103-G102</f>
        <v>0</v>
      </c>
      <c r="H104" s="461">
        <f t="shared" ref="H104:I104" si="27">H103-H102</f>
        <v>0</v>
      </c>
      <c r="I104" s="461">
        <f t="shared" si="27"/>
        <v>0</v>
      </c>
      <c r="J104" s="461">
        <f>J103-J102</f>
        <v>52.050000000000182</v>
      </c>
      <c r="K104" s="461"/>
      <c r="L104" s="461"/>
      <c r="M104" s="542">
        <f t="shared" si="25"/>
        <v>73.390000000000327</v>
      </c>
      <c r="N104" s="665"/>
      <c r="O104" s="401"/>
    </row>
    <row r="105" spans="2:15" ht="15.6">
      <c r="B105" s="396"/>
      <c r="C105" s="663" t="s">
        <v>65</v>
      </c>
      <c r="D105" s="462">
        <f>D103/M103</f>
        <v>0.34359700235496549</v>
      </c>
      <c r="E105" s="462">
        <f>E103/M103</f>
        <v>0.29619342574514296</v>
      </c>
      <c r="F105" s="462">
        <f>F103/M103</f>
        <v>0.11132529522912032</v>
      </c>
      <c r="G105" s="462">
        <f>G103/M103</f>
        <v>6.750233445851532E-2</v>
      </c>
      <c r="H105" s="462">
        <f>H103/M103</f>
        <v>0</v>
      </c>
      <c r="I105" s="462">
        <f>I103/M103</f>
        <v>0</v>
      </c>
      <c r="J105" s="462">
        <f>J103/M103</f>
        <v>0.18138194221225595</v>
      </c>
      <c r="K105" s="462"/>
      <c r="L105" s="462"/>
      <c r="M105" s="520">
        <f t="shared" si="25"/>
        <v>1</v>
      </c>
      <c r="N105" s="666"/>
      <c r="O105" s="401"/>
    </row>
    <row r="106" spans="2:15" ht="16.2" thickBot="1">
      <c r="B106" s="396"/>
      <c r="C106" s="664"/>
      <c r="D106" s="668"/>
      <c r="E106" s="669"/>
      <c r="F106" s="866"/>
      <c r="G106" s="867"/>
      <c r="H106" s="866"/>
      <c r="I106" s="867"/>
      <c r="J106" s="735"/>
      <c r="K106" s="736"/>
      <c r="L106" s="851" t="s">
        <v>196</v>
      </c>
      <c r="M106" s="852"/>
      <c r="N106" s="676">
        <f>H83-M103</f>
        <v>5.2745200003428181</v>
      </c>
      <c r="O106" s="401"/>
    </row>
    <row r="107" spans="2:15" ht="15" thickBot="1">
      <c r="B107" s="397"/>
      <c r="C107" s="393"/>
      <c r="D107" s="367"/>
      <c r="E107" s="367"/>
      <c r="F107" s="367"/>
      <c r="G107" s="367"/>
      <c r="H107" s="367"/>
      <c r="I107" s="367"/>
      <c r="J107" s="367"/>
      <c r="K107" s="367"/>
      <c r="L107" s="367"/>
      <c r="M107" s="367"/>
      <c r="N107" s="368"/>
      <c r="O107" s="401"/>
    </row>
    <row r="108" spans="2:15" ht="15" thickBot="1">
      <c r="B108" s="398"/>
      <c r="C108" s="399"/>
      <c r="D108" s="399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400"/>
    </row>
    <row r="109" spans="2:15" ht="15" thickBot="1"/>
    <row r="110" spans="2:15" ht="46.8" thickBot="1">
      <c r="B110" s="853" t="s">
        <v>206</v>
      </c>
      <c r="C110" s="854"/>
      <c r="D110" s="854"/>
      <c r="E110" s="854"/>
      <c r="F110" s="854"/>
      <c r="G110" s="854"/>
      <c r="H110" s="854"/>
      <c r="I110" s="854"/>
      <c r="J110" s="854"/>
      <c r="K110" s="854"/>
      <c r="L110" s="854"/>
      <c r="M110" s="854"/>
      <c r="N110" s="854"/>
      <c r="O110" s="855"/>
    </row>
    <row r="111" spans="2:15" ht="26.4" thickBot="1">
      <c r="B111" s="396"/>
      <c r="C111" s="856" t="s">
        <v>193</v>
      </c>
      <c r="D111" s="857"/>
      <c r="E111" s="857"/>
      <c r="F111" s="857"/>
      <c r="G111" s="857"/>
      <c r="H111" s="857"/>
      <c r="I111" s="857"/>
      <c r="J111" s="857"/>
      <c r="K111" s="857"/>
      <c r="L111" s="857"/>
      <c r="M111" s="857"/>
      <c r="N111" s="858"/>
      <c r="O111" s="401"/>
    </row>
    <row r="112" spans="2:15" ht="15.6">
      <c r="B112" s="396"/>
      <c r="C112" s="403" t="s">
        <v>7</v>
      </c>
      <c r="D112" s="404" t="s">
        <v>38</v>
      </c>
      <c r="E112" s="405" t="s">
        <v>39</v>
      </c>
      <c r="F112" s="406" t="s">
        <v>40</v>
      </c>
      <c r="G112" s="406" t="s">
        <v>8</v>
      </c>
      <c r="H112" s="407" t="s">
        <v>60</v>
      </c>
      <c r="I112" s="408" t="s">
        <v>40</v>
      </c>
      <c r="J112" s="407" t="s">
        <v>65</v>
      </c>
      <c r="K112" s="184"/>
      <c r="L112" s="184"/>
      <c r="M112" s="184"/>
      <c r="N112" s="188"/>
      <c r="O112" s="401"/>
    </row>
    <row r="113" spans="2:15" ht="14.4" customHeight="1">
      <c r="B113" s="396"/>
      <c r="C113" s="409" t="s">
        <v>42</v>
      </c>
      <c r="D113" s="596">
        <v>1719292.702</v>
      </c>
      <c r="E113" s="596">
        <v>1720194.0120000001</v>
      </c>
      <c r="F113" s="526">
        <f t="shared" ref="F113:F118" si="28">E113-D113</f>
        <v>901.31000000005588</v>
      </c>
      <c r="G113" s="521">
        <v>6.28</v>
      </c>
      <c r="H113" s="410">
        <f>F113*G113</f>
        <v>5660.2268000003514</v>
      </c>
      <c r="I113" s="531">
        <f>F113+F117+F118</f>
        <v>1169.2090000000553</v>
      </c>
      <c r="J113" s="411">
        <f>I113/I117</f>
        <v>0.67731582938401824</v>
      </c>
      <c r="K113" s="186"/>
      <c r="L113" s="186"/>
      <c r="M113" s="186"/>
      <c r="N113" s="359"/>
      <c r="O113" s="401"/>
    </row>
    <row r="114" spans="2:15" ht="15" customHeight="1">
      <c r="B114" s="396"/>
      <c r="C114" s="412" t="s">
        <v>43</v>
      </c>
      <c r="D114" s="596">
        <v>653280.91200000001</v>
      </c>
      <c r="E114" s="596">
        <v>653483.54200000002</v>
      </c>
      <c r="F114" s="527">
        <f t="shared" si="28"/>
        <v>202.63000000000466</v>
      </c>
      <c r="G114" s="522">
        <v>6.28</v>
      </c>
      <c r="H114" s="413">
        <f>G114*F114</f>
        <v>1272.5164000000293</v>
      </c>
      <c r="I114" s="532">
        <f>F114</f>
        <v>202.63000000000466</v>
      </c>
      <c r="J114" s="414">
        <f>I114/I117</f>
        <v>0.11738235551392462</v>
      </c>
      <c r="K114" s="186"/>
      <c r="L114" s="186"/>
      <c r="M114" s="186"/>
      <c r="N114" s="359"/>
      <c r="O114" s="401"/>
    </row>
    <row r="115" spans="2:15" ht="15.6">
      <c r="B115" s="396"/>
      <c r="C115" s="415" t="s">
        <v>44</v>
      </c>
      <c r="D115" s="597">
        <v>411937.15299999999</v>
      </c>
      <c r="E115" s="597">
        <v>412270.81199999998</v>
      </c>
      <c r="F115" s="528">
        <f t="shared" si="28"/>
        <v>333.6589999999851</v>
      </c>
      <c r="G115" s="523">
        <v>4.58</v>
      </c>
      <c r="H115" s="416">
        <f>G115*F115</f>
        <v>1528.1582199999318</v>
      </c>
      <c r="I115" s="533">
        <f>F115</f>
        <v>333.6589999999851</v>
      </c>
      <c r="J115" s="417">
        <f>I115/I117</f>
        <v>0.19328667698967539</v>
      </c>
      <c r="K115" s="186"/>
      <c r="L115" s="186"/>
      <c r="M115" s="186"/>
      <c r="N115" s="359"/>
      <c r="O115" s="401"/>
    </row>
    <row r="116" spans="2:15" ht="15.6">
      <c r="B116" s="397"/>
      <c r="C116" s="183" t="s">
        <v>139</v>
      </c>
      <c r="D116" s="597">
        <v>356103.35200000001</v>
      </c>
      <c r="E116" s="597">
        <v>356124.09299999999</v>
      </c>
      <c r="F116" s="529">
        <f t="shared" si="28"/>
        <v>20.740999999979977</v>
      </c>
      <c r="G116" s="524">
        <v>6.28</v>
      </c>
      <c r="H116" s="418">
        <f>G116*F116</f>
        <v>130.25347999987426</v>
      </c>
      <c r="I116" s="534">
        <f>F116</f>
        <v>20.740999999979977</v>
      </c>
      <c r="J116" s="419">
        <f>I116/I117</f>
        <v>1.2015138112381701E-2</v>
      </c>
      <c r="K116" s="186"/>
      <c r="L116" s="186"/>
      <c r="M116" s="186"/>
      <c r="N116" s="359"/>
      <c r="O116" s="401"/>
    </row>
    <row r="117" spans="2:15" ht="16.2" thickBot="1">
      <c r="B117" s="397"/>
      <c r="C117" s="420" t="s">
        <v>45</v>
      </c>
      <c r="D117" s="597">
        <v>9077.6820000000007</v>
      </c>
      <c r="E117" s="597">
        <v>9272.1610000000001</v>
      </c>
      <c r="F117" s="526">
        <f t="shared" si="28"/>
        <v>194.47899999999936</v>
      </c>
      <c r="G117" s="859">
        <v>6.28</v>
      </c>
      <c r="H117" s="655">
        <f>G117*F117</f>
        <v>1221.328119999996</v>
      </c>
      <c r="I117" s="535">
        <f t="shared" ref="I117:J117" si="29">SUM(I113:I116)</f>
        <v>1726.239000000025</v>
      </c>
      <c r="J117" s="422">
        <f t="shared" si="29"/>
        <v>1</v>
      </c>
      <c r="K117" s="186"/>
      <c r="L117" s="186"/>
      <c r="M117" s="186"/>
      <c r="N117" s="359"/>
      <c r="O117" s="401"/>
    </row>
    <row r="118" spans="2:15" ht="15.6">
      <c r="B118" s="397"/>
      <c r="C118" s="420" t="s">
        <v>46</v>
      </c>
      <c r="D118" s="597">
        <v>4719.5720000000001</v>
      </c>
      <c r="E118" s="597">
        <v>4792.9920000000002</v>
      </c>
      <c r="F118" s="526">
        <f t="shared" si="28"/>
        <v>73.420000000000073</v>
      </c>
      <c r="G118" s="860"/>
      <c r="H118" s="656">
        <f>G117*F118</f>
        <v>461.07760000000047</v>
      </c>
      <c r="I118" s="424"/>
      <c r="J118" s="425"/>
      <c r="K118" s="186"/>
      <c r="L118" s="186"/>
      <c r="M118" s="186"/>
      <c r="N118" s="359"/>
      <c r="O118" s="401"/>
    </row>
    <row r="119" spans="2:15" ht="16.2" thickBot="1">
      <c r="B119" s="397"/>
      <c r="C119" s="426" t="s">
        <v>21</v>
      </c>
      <c r="D119" s="427"/>
      <c r="E119" s="427"/>
      <c r="F119" s="530">
        <f>F113+F114+F115+F116+F117+F118</f>
        <v>1726.239000000025</v>
      </c>
      <c r="G119" s="525">
        <f>H119/F119</f>
        <v>5.951412649117553</v>
      </c>
      <c r="H119" s="428">
        <f>SUM(H113:H118)</f>
        <v>10273.560620000184</v>
      </c>
      <c r="I119" s="424"/>
      <c r="J119" s="425"/>
      <c r="K119" s="425"/>
      <c r="L119" s="425"/>
      <c r="M119" s="186"/>
      <c r="N119" s="359"/>
      <c r="O119" s="401"/>
    </row>
    <row r="120" spans="2:15" ht="16.2" thickBot="1">
      <c r="B120" s="397"/>
      <c r="C120" s="429"/>
      <c r="D120" s="425"/>
      <c r="E120" s="425"/>
      <c r="F120" s="430"/>
      <c r="G120" s="425"/>
      <c r="H120" s="425"/>
      <c r="I120" s="431"/>
      <c r="J120" s="431"/>
      <c r="K120" s="431"/>
      <c r="L120" s="431"/>
      <c r="M120" s="184"/>
      <c r="N120" s="188"/>
      <c r="O120" s="401"/>
    </row>
    <row r="121" spans="2:15" ht="15.6">
      <c r="B121" s="397"/>
      <c r="C121" s="432"/>
      <c r="D121" s="433" t="s">
        <v>254</v>
      </c>
      <c r="E121" s="433" t="s">
        <v>298</v>
      </c>
      <c r="F121" s="434" t="s">
        <v>1</v>
      </c>
      <c r="G121" s="554" t="s">
        <v>65</v>
      </c>
      <c r="H121" s="861" t="s">
        <v>243</v>
      </c>
      <c r="I121" s="862"/>
      <c r="J121" s="431"/>
      <c r="K121" s="431"/>
      <c r="L121" s="431"/>
      <c r="M121" s="184"/>
      <c r="N121" s="188"/>
      <c r="O121" s="401"/>
    </row>
    <row r="122" spans="2:15" ht="15.6">
      <c r="B122" s="397"/>
      <c r="C122" s="437" t="s">
        <v>80</v>
      </c>
      <c r="D122" s="438"/>
      <c r="E122" s="438">
        <v>2867.46</v>
      </c>
      <c r="F122" s="438">
        <f>D122+E122</f>
        <v>2867.46</v>
      </c>
      <c r="G122" s="439">
        <f>F122/F127</f>
        <v>0.45275279115923706</v>
      </c>
      <c r="H122" s="590">
        <v>7.0000000000000001E-3</v>
      </c>
      <c r="I122" s="586">
        <f>F122*H122</f>
        <v>20.072220000000002</v>
      </c>
      <c r="J122" s="431"/>
      <c r="K122" s="431"/>
      <c r="L122" s="431"/>
      <c r="M122" s="184"/>
      <c r="N122" s="188"/>
      <c r="O122" s="401"/>
    </row>
    <row r="123" spans="2:15" ht="15.6">
      <c r="B123" s="397"/>
      <c r="C123" s="437" t="s">
        <v>81</v>
      </c>
      <c r="D123" s="438"/>
      <c r="E123" s="438">
        <v>1078.03</v>
      </c>
      <c r="F123" s="438">
        <f t="shared" ref="F123:F126" si="30">D123+E123</f>
        <v>1078.03</v>
      </c>
      <c r="G123" s="439">
        <f>F123/F127</f>
        <v>0.1702137401928509</v>
      </c>
      <c r="H123" s="590">
        <v>2.5000000000000001E-2</v>
      </c>
      <c r="I123" s="586">
        <f>F123*H123</f>
        <v>26.950749999999999</v>
      </c>
      <c r="J123" s="431"/>
      <c r="K123" s="431"/>
      <c r="L123" s="431"/>
      <c r="M123" s="184"/>
      <c r="N123" s="188"/>
      <c r="O123" s="401"/>
    </row>
    <row r="124" spans="2:15" ht="15.6">
      <c r="B124" s="397"/>
      <c r="C124" s="437" t="s">
        <v>58</v>
      </c>
      <c r="D124" s="438"/>
      <c r="E124" s="438">
        <v>1928</v>
      </c>
      <c r="F124" s="438">
        <f t="shared" si="30"/>
        <v>1928</v>
      </c>
      <c r="G124" s="439">
        <f>F124/F127</f>
        <v>0.30441832888863629</v>
      </c>
      <c r="H124" s="590"/>
      <c r="I124" s="586"/>
      <c r="J124" s="431"/>
      <c r="K124" s="431"/>
      <c r="L124" s="431"/>
      <c r="M124" s="184"/>
      <c r="N124" s="188"/>
      <c r="O124" s="401"/>
    </row>
    <row r="125" spans="2:15" ht="15.6">
      <c r="B125" s="397"/>
      <c r="C125" s="437" t="s">
        <v>275</v>
      </c>
      <c r="D125" s="438"/>
      <c r="E125" s="438">
        <v>459.9</v>
      </c>
      <c r="F125" s="438">
        <f t="shared" si="30"/>
        <v>459.9</v>
      </c>
      <c r="G125" s="439">
        <f>F125/F127</f>
        <v>7.2615139759275846E-2</v>
      </c>
      <c r="H125" s="590">
        <v>1.9E-2</v>
      </c>
      <c r="I125" s="586">
        <f>F125*H125</f>
        <v>8.7380999999999993</v>
      </c>
      <c r="J125" s="431"/>
      <c r="K125" s="431"/>
      <c r="L125" s="431"/>
      <c r="M125" s="184"/>
      <c r="N125" s="188"/>
      <c r="O125" s="401"/>
    </row>
    <row r="126" spans="2:15" ht="15.6">
      <c r="B126" s="397"/>
      <c r="C126" s="437" t="s">
        <v>276</v>
      </c>
      <c r="D126" s="438"/>
      <c r="E126" s="438"/>
      <c r="F126" s="438">
        <f t="shared" si="30"/>
        <v>0</v>
      </c>
      <c r="G126" s="439">
        <f>F126/F127</f>
        <v>0</v>
      </c>
      <c r="H126" s="584"/>
      <c r="I126" s="586"/>
      <c r="J126" s="431"/>
      <c r="K126" s="431"/>
      <c r="L126" s="431"/>
      <c r="M126" s="184"/>
      <c r="N126" s="188"/>
      <c r="O126" s="401"/>
    </row>
    <row r="127" spans="2:15" ht="16.2" thickBot="1">
      <c r="B127" s="397"/>
      <c r="C127" s="441" t="s">
        <v>1</v>
      </c>
      <c r="D127" s="442">
        <f>SUM(D122:D126)</f>
        <v>0</v>
      </c>
      <c r="E127" s="442">
        <f>SUM(E122:E126)</f>
        <v>6333.3899999999994</v>
      </c>
      <c r="F127" s="443">
        <f>D127+E127</f>
        <v>6333.3899999999994</v>
      </c>
      <c r="G127" s="444">
        <f>SUM(G122:G126)</f>
        <v>1.0000000000000002</v>
      </c>
      <c r="H127" s="585" t="s">
        <v>21</v>
      </c>
      <c r="I127" s="591">
        <f>SUM(I122:I126)</f>
        <v>55.761070000000004</v>
      </c>
      <c r="J127" s="431"/>
      <c r="K127" s="431"/>
      <c r="L127" s="431"/>
      <c r="M127" s="184"/>
      <c r="N127" s="188"/>
      <c r="O127" s="401"/>
    </row>
    <row r="128" spans="2:15" ht="15" thickBot="1">
      <c r="B128" s="397"/>
      <c r="C128" s="187"/>
      <c r="D128" s="186"/>
      <c r="E128" s="186"/>
      <c r="G128" s="186"/>
      <c r="H128" s="186"/>
      <c r="I128" s="184"/>
      <c r="J128" s="184"/>
      <c r="K128" s="184"/>
      <c r="L128" s="184"/>
      <c r="M128" s="184"/>
      <c r="N128" s="188"/>
      <c r="O128" s="401"/>
    </row>
    <row r="129" spans="2:15" ht="26.4" thickBot="1">
      <c r="B129" s="397"/>
      <c r="C129" s="863" t="s">
        <v>194</v>
      </c>
      <c r="D129" s="864"/>
      <c r="E129" s="864"/>
      <c r="F129" s="864"/>
      <c r="G129" s="864"/>
      <c r="H129" s="864"/>
      <c r="I129" s="864"/>
      <c r="J129" s="864"/>
      <c r="K129" s="864"/>
      <c r="L129" s="864"/>
      <c r="M129" s="864"/>
      <c r="N129" s="865"/>
      <c r="O129" s="401"/>
    </row>
    <row r="130" spans="2:15" ht="15.6">
      <c r="B130" s="396"/>
      <c r="C130" s="661"/>
      <c r="D130" s="658" t="s">
        <v>260</v>
      </c>
      <c r="E130" s="658" t="s">
        <v>68</v>
      </c>
      <c r="F130" s="658" t="s">
        <v>290</v>
      </c>
      <c r="G130" s="659" t="s">
        <v>256</v>
      </c>
      <c r="H130" s="658" t="s">
        <v>130</v>
      </c>
      <c r="I130" s="659" t="s">
        <v>64</v>
      </c>
      <c r="J130" s="658" t="s">
        <v>173</v>
      </c>
      <c r="K130" s="658"/>
      <c r="L130" s="658" t="s">
        <v>270</v>
      </c>
      <c r="M130" s="659" t="s">
        <v>195</v>
      </c>
      <c r="N130" s="660" t="s">
        <v>65</v>
      </c>
      <c r="O130" s="401"/>
    </row>
    <row r="131" spans="2:15" ht="15.6">
      <c r="B131" s="396"/>
      <c r="C131" s="661" t="s">
        <v>58</v>
      </c>
      <c r="D131" s="438">
        <v>243</v>
      </c>
      <c r="E131" s="438">
        <v>751</v>
      </c>
      <c r="F131" s="438"/>
      <c r="G131" s="438">
        <v>251</v>
      </c>
      <c r="H131" s="438"/>
      <c r="I131" s="438">
        <v>568</v>
      </c>
      <c r="J131" s="438">
        <v>115</v>
      </c>
      <c r="K131" s="438"/>
      <c r="L131" s="438"/>
      <c r="M131" s="670">
        <f t="shared" ref="M131:M141" si="31">D131+E131+F131+G131+H131+I131+J131</f>
        <v>1928</v>
      </c>
      <c r="N131" s="665">
        <f>M131/M138</f>
        <v>0.18777202839564971</v>
      </c>
      <c r="O131" s="401"/>
    </row>
    <row r="132" spans="2:15" ht="15.6">
      <c r="B132" s="396"/>
      <c r="C132" s="661" t="s">
        <v>312</v>
      </c>
      <c r="D132" s="438">
        <v>90</v>
      </c>
      <c r="E132" s="438">
        <v>822</v>
      </c>
      <c r="F132" s="438"/>
      <c r="G132" s="438">
        <v>780</v>
      </c>
      <c r="H132" s="438"/>
      <c r="I132" s="438">
        <v>1205.46</v>
      </c>
      <c r="J132" s="438">
        <v>193</v>
      </c>
      <c r="K132" s="438"/>
      <c r="L132" s="438"/>
      <c r="M132" s="670">
        <f t="shared" si="31"/>
        <v>3090.46</v>
      </c>
      <c r="N132" s="665">
        <f>M132/M138</f>
        <v>0.3009864848939936</v>
      </c>
      <c r="O132" s="401"/>
    </row>
    <row r="133" spans="2:15" ht="15.6">
      <c r="B133" s="396"/>
      <c r="C133" s="661" t="s">
        <v>314</v>
      </c>
      <c r="D133" s="438">
        <v>151.03</v>
      </c>
      <c r="E133" s="438"/>
      <c r="F133" s="438"/>
      <c r="G133" s="438">
        <v>104</v>
      </c>
      <c r="H133" s="438"/>
      <c r="I133" s="438"/>
      <c r="J133" s="438"/>
      <c r="K133" s="438"/>
      <c r="L133" s="438"/>
      <c r="M133" s="670">
        <f t="shared" si="31"/>
        <v>255.03</v>
      </c>
      <c r="N133" s="665">
        <f>M133/M138</f>
        <v>2.4837915146132025E-2</v>
      </c>
      <c r="O133" s="401"/>
    </row>
    <row r="134" spans="2:15" ht="15.6">
      <c r="B134" s="396"/>
      <c r="C134" s="661" t="s">
        <v>313</v>
      </c>
      <c r="D134" s="438">
        <v>1</v>
      </c>
      <c r="E134" s="729">
        <v>11</v>
      </c>
      <c r="F134" s="438"/>
      <c r="G134" s="438">
        <v>2</v>
      </c>
      <c r="H134" s="438"/>
      <c r="I134" s="438"/>
      <c r="J134" s="438">
        <v>5</v>
      </c>
      <c r="K134" s="438"/>
      <c r="L134" s="438"/>
      <c r="M134" s="670">
        <f t="shared" si="31"/>
        <v>19</v>
      </c>
      <c r="N134" s="665">
        <f>M134/M138</f>
        <v>1.8504504873015273E-3</v>
      </c>
      <c r="O134" s="401"/>
    </row>
    <row r="135" spans="2:15" ht="15" customHeight="1">
      <c r="B135" s="396"/>
      <c r="C135" s="661" t="s">
        <v>61</v>
      </c>
      <c r="D135" s="438">
        <v>270</v>
      </c>
      <c r="E135" s="730">
        <v>249.8</v>
      </c>
      <c r="F135" s="438"/>
      <c r="G135" s="438"/>
      <c r="H135" s="438"/>
      <c r="I135" s="438">
        <v>226</v>
      </c>
      <c r="J135" s="438">
        <v>384.5</v>
      </c>
      <c r="K135" s="438"/>
      <c r="L135" s="438"/>
      <c r="M135" s="670">
        <f t="shared" si="31"/>
        <v>1130.3</v>
      </c>
      <c r="N135" s="665">
        <f>M135/M138</f>
        <v>0.11008232556825874</v>
      </c>
      <c r="O135" s="401"/>
    </row>
    <row r="136" spans="2:15" ht="15.6">
      <c r="B136" s="396"/>
      <c r="C136" s="661" t="s">
        <v>315</v>
      </c>
      <c r="D136" s="438"/>
      <c r="E136" s="185"/>
      <c r="F136" s="438"/>
      <c r="G136" s="438"/>
      <c r="H136" s="438"/>
      <c r="I136" s="438"/>
      <c r="J136" s="438"/>
      <c r="K136" s="438"/>
      <c r="L136" s="438"/>
      <c r="M136" s="670">
        <f t="shared" si="31"/>
        <v>0</v>
      </c>
      <c r="N136" s="665">
        <f>M136/M138</f>
        <v>0</v>
      </c>
      <c r="O136" s="401"/>
    </row>
    <row r="137" spans="2:15" ht="15.6">
      <c r="B137" s="396"/>
      <c r="C137" s="661" t="s">
        <v>62</v>
      </c>
      <c r="D137" s="438">
        <v>167.42</v>
      </c>
      <c r="E137" s="438">
        <v>1158.58</v>
      </c>
      <c r="F137" s="438"/>
      <c r="G137" s="438">
        <v>702.71</v>
      </c>
      <c r="H137" s="438"/>
      <c r="I137" s="438">
        <v>1206.3</v>
      </c>
      <c r="J137" s="438">
        <v>609.97</v>
      </c>
      <c r="K137" s="438"/>
      <c r="L137" s="438"/>
      <c r="M137" s="670">
        <f t="shared" si="31"/>
        <v>3844.9800000000005</v>
      </c>
      <c r="N137" s="665">
        <f>M137/M138</f>
        <v>0.37447079550866458</v>
      </c>
      <c r="O137" s="401"/>
    </row>
    <row r="138" spans="2:15" ht="15.6">
      <c r="B138" s="397"/>
      <c r="C138" s="661" t="s">
        <v>199</v>
      </c>
      <c r="D138" s="671">
        <f t="shared" ref="D138:E138" si="32">SUM(D131:D137)</f>
        <v>922.44999999999993</v>
      </c>
      <c r="E138" s="671">
        <f t="shared" si="32"/>
        <v>2992.38</v>
      </c>
      <c r="F138" s="671">
        <f>SUM(F131:F137)</f>
        <v>0</v>
      </c>
      <c r="G138" s="671">
        <f>SUM(G131:G137)</f>
        <v>1839.71</v>
      </c>
      <c r="H138" s="671">
        <f t="shared" ref="H138:J138" si="33">SUM(H131:H137)</f>
        <v>0</v>
      </c>
      <c r="I138" s="671">
        <f t="shared" si="33"/>
        <v>3205.76</v>
      </c>
      <c r="J138" s="671">
        <f t="shared" si="33"/>
        <v>1307.47</v>
      </c>
      <c r="K138" s="671"/>
      <c r="L138" s="671"/>
      <c r="M138" s="670">
        <f t="shared" si="31"/>
        <v>10267.769999999999</v>
      </c>
      <c r="N138" s="665">
        <f>SUM(N131:N137)</f>
        <v>1</v>
      </c>
      <c r="O138" s="401"/>
    </row>
    <row r="139" spans="2:15" ht="15.6">
      <c r="B139" s="397"/>
      <c r="C139" s="672" t="s">
        <v>193</v>
      </c>
      <c r="D139" s="673">
        <v>922.45</v>
      </c>
      <c r="E139" s="673">
        <v>2992.38</v>
      </c>
      <c r="F139" s="673"/>
      <c r="G139" s="674">
        <v>1839.71</v>
      </c>
      <c r="H139" s="673"/>
      <c r="I139" s="674">
        <v>3205.76</v>
      </c>
      <c r="J139" s="674">
        <v>1307.47</v>
      </c>
      <c r="K139" s="674"/>
      <c r="L139" s="674"/>
      <c r="M139" s="675">
        <f t="shared" si="31"/>
        <v>10267.769999999999</v>
      </c>
      <c r="N139" s="665"/>
      <c r="O139" s="401"/>
    </row>
    <row r="140" spans="2:15" ht="15.6">
      <c r="B140" s="397"/>
      <c r="C140" s="662" t="s">
        <v>147</v>
      </c>
      <c r="D140" s="461">
        <f t="shared" ref="D140:E140" si="34">D139-D138</f>
        <v>0</v>
      </c>
      <c r="E140" s="461">
        <f t="shared" si="34"/>
        <v>0</v>
      </c>
      <c r="F140" s="461">
        <f>F139-F138</f>
        <v>0</v>
      </c>
      <c r="G140" s="461">
        <f>G139-G138</f>
        <v>0</v>
      </c>
      <c r="H140" s="461">
        <f t="shared" ref="H140:I140" si="35">H139-H138</f>
        <v>0</v>
      </c>
      <c r="I140" s="461">
        <f t="shared" si="35"/>
        <v>0</v>
      </c>
      <c r="J140" s="461">
        <f>J139-J138</f>
        <v>0</v>
      </c>
      <c r="K140" s="461"/>
      <c r="L140" s="461"/>
      <c r="M140" s="542">
        <f t="shared" si="31"/>
        <v>0</v>
      </c>
      <c r="N140" s="665"/>
      <c r="O140" s="401"/>
    </row>
    <row r="141" spans="2:15" ht="15.6">
      <c r="B141" s="396"/>
      <c r="C141" s="663" t="s">
        <v>65</v>
      </c>
      <c r="D141" s="462">
        <f>D139/M139</f>
        <v>8.9839371158489154E-2</v>
      </c>
      <c r="E141" s="462">
        <f>E139/M139</f>
        <v>0.2914342646942813</v>
      </c>
      <c r="F141" s="462">
        <f>F139/M139</f>
        <v>0</v>
      </c>
      <c r="G141" s="462">
        <f>G139/M139</f>
        <v>0.17917327715755224</v>
      </c>
      <c r="H141" s="462">
        <f>H139/M139</f>
        <v>0</v>
      </c>
      <c r="I141" s="462">
        <f>I139/M139</f>
        <v>0.31221579758798657</v>
      </c>
      <c r="J141" s="462">
        <f>J139/M139</f>
        <v>0.12733728940169095</v>
      </c>
      <c r="K141" s="462"/>
      <c r="L141" s="462"/>
      <c r="M141" s="520">
        <f t="shared" si="31"/>
        <v>1.0000000000000002</v>
      </c>
      <c r="N141" s="666"/>
      <c r="O141" s="401"/>
    </row>
    <row r="142" spans="2:15" ht="16.2" thickBot="1">
      <c r="B142" s="396"/>
      <c r="C142" s="664"/>
      <c r="D142" s="668"/>
      <c r="E142" s="669"/>
      <c r="F142" s="866"/>
      <c r="G142" s="867"/>
      <c r="H142" s="866"/>
      <c r="I142" s="867"/>
      <c r="J142" s="735"/>
      <c r="K142" s="736"/>
      <c r="L142" s="851" t="s">
        <v>196</v>
      </c>
      <c r="M142" s="852"/>
      <c r="N142" s="676">
        <f>H119-M139</f>
        <v>5.7906200001852994</v>
      </c>
      <c r="O142" s="401"/>
    </row>
    <row r="143" spans="2:15" ht="15" thickBot="1">
      <c r="B143" s="397"/>
      <c r="C143" s="393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8"/>
      <c r="O143" s="401"/>
    </row>
    <row r="144" spans="2:15" ht="15" thickBot="1">
      <c r="B144" s="398"/>
      <c r="C144" s="399"/>
      <c r="D144" s="399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400"/>
    </row>
    <row r="145" spans="2:15" ht="15" thickBot="1"/>
    <row r="146" spans="2:15" ht="46.8" thickBot="1">
      <c r="B146" s="853" t="s">
        <v>207</v>
      </c>
      <c r="C146" s="854"/>
      <c r="D146" s="854"/>
      <c r="E146" s="854"/>
      <c r="F146" s="854"/>
      <c r="G146" s="854"/>
      <c r="H146" s="854"/>
      <c r="I146" s="854"/>
      <c r="J146" s="854"/>
      <c r="K146" s="854"/>
      <c r="L146" s="854"/>
      <c r="M146" s="854"/>
      <c r="N146" s="854"/>
      <c r="O146" s="855"/>
    </row>
    <row r="147" spans="2:15" ht="26.4" thickBot="1">
      <c r="B147" s="396"/>
      <c r="C147" s="856" t="s">
        <v>193</v>
      </c>
      <c r="D147" s="857"/>
      <c r="E147" s="857"/>
      <c r="F147" s="857"/>
      <c r="G147" s="857"/>
      <c r="H147" s="857"/>
      <c r="I147" s="857"/>
      <c r="J147" s="857"/>
      <c r="K147" s="857"/>
      <c r="L147" s="857"/>
      <c r="M147" s="857"/>
      <c r="N147" s="858"/>
      <c r="O147" s="401"/>
    </row>
    <row r="148" spans="2:15" ht="15.6">
      <c r="B148" s="396"/>
      <c r="C148" s="403" t="s">
        <v>7</v>
      </c>
      <c r="D148" s="404" t="s">
        <v>38</v>
      </c>
      <c r="E148" s="405" t="s">
        <v>39</v>
      </c>
      <c r="F148" s="406" t="s">
        <v>40</v>
      </c>
      <c r="G148" s="406" t="s">
        <v>8</v>
      </c>
      <c r="H148" s="407" t="s">
        <v>60</v>
      </c>
      <c r="I148" s="408" t="s">
        <v>40</v>
      </c>
      <c r="J148" s="407" t="s">
        <v>65</v>
      </c>
      <c r="K148" s="184"/>
      <c r="L148" s="184"/>
      <c r="M148" s="184"/>
      <c r="N148" s="188"/>
      <c r="O148" s="401"/>
    </row>
    <row r="149" spans="2:15" ht="15.6">
      <c r="B149" s="396"/>
      <c r="C149" s="409" t="s">
        <v>42</v>
      </c>
      <c r="D149" s="596">
        <v>1720194.0120000001</v>
      </c>
      <c r="E149" s="596">
        <v>1720832.8119999999</v>
      </c>
      <c r="F149" s="526">
        <f t="shared" ref="F149:F154" si="36">E149-D149</f>
        <v>638.79999999981374</v>
      </c>
      <c r="G149" s="521">
        <v>6.28</v>
      </c>
      <c r="H149" s="410">
        <f>F149*G149</f>
        <v>4011.6639999988306</v>
      </c>
      <c r="I149" s="531">
        <f>F149+F153+F154</f>
        <v>806.30099999981394</v>
      </c>
      <c r="J149" s="411">
        <f>I149/I153</f>
        <v>0.57886412683728472</v>
      </c>
      <c r="K149" s="186"/>
      <c r="L149" s="186"/>
      <c r="M149" s="186"/>
      <c r="N149" s="359"/>
      <c r="O149" s="401"/>
    </row>
    <row r="150" spans="2:15" ht="14.4" customHeight="1">
      <c r="B150" s="396"/>
      <c r="C150" s="412" t="s">
        <v>43</v>
      </c>
      <c r="D150" s="596">
        <v>653483.54200000002</v>
      </c>
      <c r="E150" s="596">
        <v>653791.00199999998</v>
      </c>
      <c r="F150" s="527">
        <f t="shared" si="36"/>
        <v>307.45999999996275</v>
      </c>
      <c r="G150" s="522">
        <v>6.28</v>
      </c>
      <c r="H150" s="413">
        <f>G150*F150</f>
        <v>1930.848799999766</v>
      </c>
      <c r="I150" s="532">
        <f>F150</f>
        <v>307.45999999996275</v>
      </c>
      <c r="J150" s="414">
        <f>I150/I153</f>
        <v>0.2207334040729344</v>
      </c>
      <c r="K150" s="186"/>
      <c r="L150" s="186"/>
      <c r="M150" s="186"/>
      <c r="N150" s="359"/>
      <c r="O150" s="401"/>
    </row>
    <row r="151" spans="2:15" ht="15" customHeight="1">
      <c r="B151" s="396"/>
      <c r="C151" s="415" t="s">
        <v>44</v>
      </c>
      <c r="D151" s="597">
        <v>412270.81199999998</v>
      </c>
      <c r="E151" s="597">
        <v>412271.49300000002</v>
      </c>
      <c r="F151" s="528">
        <f t="shared" si="36"/>
        <v>0.68100000004051253</v>
      </c>
      <c r="G151" s="523">
        <v>4.58</v>
      </c>
      <c r="H151" s="416">
        <f>G151*F151</f>
        <v>3.1189800001855477</v>
      </c>
      <c r="I151" s="533">
        <f>F151</f>
        <v>0.68100000004051253</v>
      </c>
      <c r="J151" s="417">
        <f>I151/I153</f>
        <v>4.889073316289241E-4</v>
      </c>
      <c r="K151" s="186"/>
      <c r="L151" s="186"/>
      <c r="M151" s="186"/>
      <c r="N151" s="359"/>
      <c r="O151" s="401"/>
    </row>
    <row r="152" spans="2:15" ht="15.6">
      <c r="B152" s="397"/>
      <c r="C152" s="183" t="s">
        <v>139</v>
      </c>
      <c r="D152" s="597">
        <v>356124.09299999999</v>
      </c>
      <c r="E152" s="597">
        <v>356402.55300000001</v>
      </c>
      <c r="F152" s="529">
        <f t="shared" si="36"/>
        <v>278.46000000002095</v>
      </c>
      <c r="G152" s="524">
        <v>6.28</v>
      </c>
      <c r="H152" s="418">
        <f>G152*F152</f>
        <v>1748.7288000001317</v>
      </c>
      <c r="I152" s="534">
        <f>F152</f>
        <v>278.46000000002095</v>
      </c>
      <c r="J152" s="419">
        <f>I152/I153</f>
        <v>0.19991356175815192</v>
      </c>
      <c r="K152" s="186"/>
      <c r="L152" s="186"/>
      <c r="M152" s="186"/>
      <c r="N152" s="359"/>
      <c r="O152" s="401"/>
    </row>
    <row r="153" spans="2:15" ht="16.2" thickBot="1">
      <c r="B153" s="397"/>
      <c r="C153" s="420" t="s">
        <v>45</v>
      </c>
      <c r="D153" s="597">
        <v>9272.1610000000001</v>
      </c>
      <c r="E153" s="597">
        <v>9381.9220000000005</v>
      </c>
      <c r="F153" s="526">
        <f t="shared" si="36"/>
        <v>109.76100000000042</v>
      </c>
      <c r="G153" s="859">
        <v>6.28</v>
      </c>
      <c r="H153" s="655">
        <f>G153*F153</f>
        <v>689.29908000000273</v>
      </c>
      <c r="I153" s="535">
        <f t="shared" ref="I153:J153" si="37">SUM(I149:I152)</f>
        <v>1392.9019999998382</v>
      </c>
      <c r="J153" s="422">
        <f t="shared" si="37"/>
        <v>0.99999999999999989</v>
      </c>
      <c r="K153" s="186"/>
      <c r="L153" s="186"/>
      <c r="M153" s="186"/>
      <c r="N153" s="359"/>
      <c r="O153" s="401"/>
    </row>
    <row r="154" spans="2:15" ht="15.6">
      <c r="B154" s="397"/>
      <c r="C154" s="420" t="s">
        <v>46</v>
      </c>
      <c r="D154" s="597">
        <v>4792.9920000000002</v>
      </c>
      <c r="E154" s="597">
        <v>4850.732</v>
      </c>
      <c r="F154" s="526">
        <f t="shared" si="36"/>
        <v>57.739999999999782</v>
      </c>
      <c r="G154" s="860"/>
      <c r="H154" s="656">
        <f>G153*F154</f>
        <v>362.60719999999867</v>
      </c>
      <c r="I154" s="424"/>
      <c r="J154" s="425"/>
      <c r="K154" s="186"/>
      <c r="L154" s="186"/>
      <c r="M154" s="186"/>
      <c r="N154" s="359"/>
      <c r="O154" s="401"/>
    </row>
    <row r="155" spans="2:15" ht="16.2" thickBot="1">
      <c r="B155" s="397"/>
      <c r="C155" s="426" t="s">
        <v>21</v>
      </c>
      <c r="D155" s="427"/>
      <c r="E155" s="427"/>
      <c r="F155" s="530">
        <f>F149+F150+F151+F152+F153+F154</f>
        <v>1392.9019999998382</v>
      </c>
      <c r="G155" s="525">
        <f>H155/F155</f>
        <v>6.2791688575362317</v>
      </c>
      <c r="H155" s="428">
        <f>SUM(H149:H154)</f>
        <v>8746.2668599989156</v>
      </c>
      <c r="I155" s="424"/>
      <c r="J155" s="425"/>
      <c r="K155" s="425"/>
      <c r="L155" s="425"/>
      <c r="M155" s="186"/>
      <c r="N155" s="359"/>
      <c r="O155" s="401"/>
    </row>
    <row r="156" spans="2:15" ht="16.2" thickBot="1">
      <c r="B156" s="397"/>
      <c r="C156" s="429"/>
      <c r="D156" s="425"/>
      <c r="E156" s="425"/>
      <c r="F156" s="430"/>
      <c r="G156" s="425"/>
      <c r="H156" s="425"/>
      <c r="I156" s="431"/>
      <c r="J156" s="431"/>
      <c r="K156" s="431"/>
      <c r="L156" s="431"/>
      <c r="M156" s="184"/>
      <c r="N156" s="188"/>
      <c r="O156" s="401"/>
    </row>
    <row r="157" spans="2:15" ht="15.6">
      <c r="B157" s="397"/>
      <c r="C157" s="432"/>
      <c r="D157" s="433" t="s">
        <v>254</v>
      </c>
      <c r="E157" s="433" t="s">
        <v>298</v>
      </c>
      <c r="F157" s="434" t="s">
        <v>1</v>
      </c>
      <c r="G157" s="554" t="s">
        <v>65</v>
      </c>
      <c r="H157" s="861" t="s">
        <v>243</v>
      </c>
      <c r="I157" s="862"/>
      <c r="J157" s="431"/>
      <c r="K157" s="431"/>
      <c r="L157" s="431"/>
      <c r="M157" s="184"/>
      <c r="N157" s="188"/>
      <c r="O157" s="401"/>
    </row>
    <row r="158" spans="2:15" ht="15.6">
      <c r="B158" s="397"/>
      <c r="C158" s="437" t="s">
        <v>80</v>
      </c>
      <c r="D158" s="438"/>
      <c r="E158" s="438">
        <v>1057</v>
      </c>
      <c r="F158" s="438">
        <f>D158+E158</f>
        <v>1057</v>
      </c>
      <c r="G158" s="439">
        <f>F158/F163</f>
        <v>0.31303770964197608</v>
      </c>
      <c r="H158" s="590">
        <v>7.0000000000000001E-3</v>
      </c>
      <c r="I158" s="586">
        <f>F158*H158</f>
        <v>7.399</v>
      </c>
      <c r="J158" s="431"/>
      <c r="K158" s="431"/>
      <c r="L158" s="431"/>
      <c r="M158" s="184"/>
      <c r="N158" s="188"/>
      <c r="O158" s="401"/>
    </row>
    <row r="159" spans="2:15" ht="15.6">
      <c r="B159" s="397"/>
      <c r="C159" s="437" t="s">
        <v>81</v>
      </c>
      <c r="D159" s="438"/>
      <c r="E159" s="438">
        <v>815.42</v>
      </c>
      <c r="F159" s="438">
        <f t="shared" ref="F159:F162" si="38">D159+E159</f>
        <v>815.42</v>
      </c>
      <c r="G159" s="439">
        <f>F159/F163</f>
        <v>0.24149215628785251</v>
      </c>
      <c r="H159" s="590">
        <v>2.5000000000000001E-2</v>
      </c>
      <c r="I159" s="586">
        <f>F159*H159</f>
        <v>20.3855</v>
      </c>
      <c r="J159" s="431"/>
      <c r="K159" s="431"/>
      <c r="L159" s="431"/>
      <c r="M159" s="184"/>
      <c r="N159" s="188"/>
      <c r="O159" s="401"/>
    </row>
    <row r="160" spans="2:15" ht="15.6">
      <c r="B160" s="397"/>
      <c r="C160" s="437" t="s">
        <v>58</v>
      </c>
      <c r="D160" s="438"/>
      <c r="E160" s="438">
        <v>907.51</v>
      </c>
      <c r="F160" s="438">
        <f t="shared" si="38"/>
        <v>907.51</v>
      </c>
      <c r="G160" s="439">
        <f>F160/F163</f>
        <v>0.26876523356403942</v>
      </c>
      <c r="H160" s="590"/>
      <c r="I160" s="586"/>
      <c r="J160" s="431"/>
      <c r="K160" s="431"/>
      <c r="L160" s="431"/>
      <c r="M160" s="184"/>
      <c r="N160" s="188"/>
      <c r="O160" s="401"/>
    </row>
    <row r="161" spans="2:15" ht="15.6">
      <c r="B161" s="397"/>
      <c r="C161" s="437" t="s">
        <v>275</v>
      </c>
      <c r="D161" s="438"/>
      <c r="E161" s="438">
        <v>596.66</v>
      </c>
      <c r="F161" s="438">
        <f t="shared" si="38"/>
        <v>596.66</v>
      </c>
      <c r="G161" s="439">
        <f>F161/F163</f>
        <v>0.17670490050613191</v>
      </c>
      <c r="H161" s="590">
        <v>1.9E-2</v>
      </c>
      <c r="I161" s="586">
        <f>F161*H161</f>
        <v>11.336539999999999</v>
      </c>
      <c r="J161" s="431"/>
      <c r="K161" s="431"/>
      <c r="L161" s="431"/>
      <c r="M161" s="184"/>
      <c r="N161" s="188"/>
      <c r="O161" s="401"/>
    </row>
    <row r="162" spans="2:15" ht="15.6">
      <c r="B162" s="397"/>
      <c r="C162" s="437" t="s">
        <v>276</v>
      </c>
      <c r="D162" s="438"/>
      <c r="E162" s="438"/>
      <c r="F162" s="438">
        <f t="shared" si="38"/>
        <v>0</v>
      </c>
      <c r="G162" s="439">
        <f>F162/F163</f>
        <v>0</v>
      </c>
      <c r="H162" s="584"/>
      <c r="I162" s="586"/>
      <c r="J162" s="431"/>
      <c r="K162" s="431"/>
      <c r="L162" s="431"/>
      <c r="M162" s="184"/>
      <c r="N162" s="188"/>
      <c r="O162" s="401"/>
    </row>
    <row r="163" spans="2:15" ht="16.2" thickBot="1">
      <c r="B163" s="397"/>
      <c r="C163" s="441" t="s">
        <v>1</v>
      </c>
      <c r="D163" s="442">
        <f>SUM(D158:D162)</f>
        <v>0</v>
      </c>
      <c r="E163" s="442">
        <f>SUM(E158:E162)</f>
        <v>3376.59</v>
      </c>
      <c r="F163" s="443">
        <f>D163+E163</f>
        <v>3376.59</v>
      </c>
      <c r="G163" s="444">
        <f>SUM(G158:G162)</f>
        <v>0.99999999999999978</v>
      </c>
      <c r="H163" s="585" t="s">
        <v>21</v>
      </c>
      <c r="I163" s="591">
        <f>SUM(I158:I162)</f>
        <v>39.121040000000001</v>
      </c>
      <c r="J163" s="431"/>
      <c r="K163" s="431"/>
      <c r="L163" s="431"/>
      <c r="M163" s="184"/>
      <c r="N163" s="188"/>
      <c r="O163" s="401"/>
    </row>
    <row r="164" spans="2:15" ht="15" thickBot="1">
      <c r="B164" s="397"/>
      <c r="C164" s="187"/>
      <c r="D164" s="186"/>
      <c r="E164" s="186"/>
      <c r="G164" s="186"/>
      <c r="H164" s="186"/>
      <c r="I164" s="184"/>
      <c r="J164" s="184"/>
      <c r="K164" s="184"/>
      <c r="L164" s="184"/>
      <c r="M164" s="184"/>
      <c r="N164" s="188"/>
      <c r="O164" s="401"/>
    </row>
    <row r="165" spans="2:15" ht="26.4" thickBot="1">
      <c r="B165" s="397"/>
      <c r="C165" s="863" t="s">
        <v>194</v>
      </c>
      <c r="D165" s="864"/>
      <c r="E165" s="864"/>
      <c r="F165" s="864"/>
      <c r="G165" s="864"/>
      <c r="H165" s="864"/>
      <c r="I165" s="864"/>
      <c r="J165" s="864"/>
      <c r="K165" s="864"/>
      <c r="L165" s="864"/>
      <c r="M165" s="864"/>
      <c r="N165" s="865"/>
      <c r="O165" s="401"/>
    </row>
    <row r="166" spans="2:15" ht="15.6">
      <c r="B166" s="396"/>
      <c r="C166" s="661"/>
      <c r="D166" s="658" t="s">
        <v>260</v>
      </c>
      <c r="E166" s="658" t="s">
        <v>68</v>
      </c>
      <c r="F166" s="658" t="s">
        <v>290</v>
      </c>
      <c r="G166" s="659" t="s">
        <v>256</v>
      </c>
      <c r="H166" s="658" t="s">
        <v>130</v>
      </c>
      <c r="I166" s="659" t="s">
        <v>64</v>
      </c>
      <c r="J166" s="658" t="s">
        <v>173</v>
      </c>
      <c r="K166" s="658"/>
      <c r="L166" s="658" t="s">
        <v>270</v>
      </c>
      <c r="M166" s="659" t="s">
        <v>195</v>
      </c>
      <c r="N166" s="660" t="s">
        <v>65</v>
      </c>
      <c r="O166" s="401"/>
    </row>
    <row r="167" spans="2:15" ht="15.6">
      <c r="B167" s="396"/>
      <c r="C167" s="661" t="s">
        <v>58</v>
      </c>
      <c r="D167" s="438"/>
      <c r="E167" s="438">
        <v>333</v>
      </c>
      <c r="F167" s="438">
        <v>133.51</v>
      </c>
      <c r="G167" s="438">
        <v>381</v>
      </c>
      <c r="H167" s="438"/>
      <c r="I167" s="438">
        <v>60</v>
      </c>
      <c r="J167" s="438"/>
      <c r="K167" s="438"/>
      <c r="L167" s="438"/>
      <c r="M167" s="670">
        <f t="shared" ref="M167:M177" si="39">D167+E167+F167+G167+H167+I167+J167</f>
        <v>907.51</v>
      </c>
      <c r="N167" s="665">
        <f>M167/M174</f>
        <v>0.10508014950743136</v>
      </c>
      <c r="O167" s="401"/>
    </row>
    <row r="168" spans="2:15" ht="15.6">
      <c r="B168" s="396"/>
      <c r="C168" s="661" t="s">
        <v>312</v>
      </c>
      <c r="D168" s="438"/>
      <c r="E168" s="438">
        <v>470</v>
      </c>
      <c r="F168" s="438">
        <v>30</v>
      </c>
      <c r="G168" s="438">
        <v>370</v>
      </c>
      <c r="H168" s="438">
        <v>241</v>
      </c>
      <c r="I168" s="438">
        <v>187</v>
      </c>
      <c r="J168" s="438"/>
      <c r="K168" s="438"/>
      <c r="L168" s="438"/>
      <c r="M168" s="670">
        <f t="shared" si="39"/>
        <v>1298</v>
      </c>
      <c r="N168" s="665">
        <f>M168/M174</f>
        <v>0.15029480012412635</v>
      </c>
      <c r="O168" s="401"/>
    </row>
    <row r="169" spans="2:15" ht="15.6">
      <c r="B169" s="396"/>
      <c r="C169" s="661" t="s">
        <v>314</v>
      </c>
      <c r="D169" s="438"/>
      <c r="E169" s="438">
        <v>27</v>
      </c>
      <c r="F169" s="438">
        <v>71.42</v>
      </c>
      <c r="G169" s="438">
        <v>324</v>
      </c>
      <c r="H169" s="438"/>
      <c r="I169" s="438">
        <v>147</v>
      </c>
      <c r="J169" s="438"/>
      <c r="K169" s="438"/>
      <c r="L169" s="438"/>
      <c r="M169" s="670">
        <f t="shared" si="39"/>
        <v>569.42000000000007</v>
      </c>
      <c r="N169" s="665">
        <f>M169/M174</f>
        <v>6.5932869866471525E-2</v>
      </c>
      <c r="O169" s="401"/>
    </row>
    <row r="170" spans="2:15" ht="15.6">
      <c r="B170" s="396"/>
      <c r="C170" s="661" t="s">
        <v>313</v>
      </c>
      <c r="D170" s="438"/>
      <c r="E170" s="729"/>
      <c r="F170" s="438"/>
      <c r="G170" s="438"/>
      <c r="H170" s="438"/>
      <c r="I170" s="438"/>
      <c r="J170" s="438"/>
      <c r="K170" s="438"/>
      <c r="L170" s="438"/>
      <c r="M170" s="670">
        <f t="shared" si="39"/>
        <v>0</v>
      </c>
      <c r="N170" s="665">
        <f>M170/M174</f>
        <v>0</v>
      </c>
      <c r="O170" s="401"/>
    </row>
    <row r="171" spans="2:15" ht="15.6">
      <c r="B171" s="396"/>
      <c r="C171" s="661" t="s">
        <v>61</v>
      </c>
      <c r="D171" s="438"/>
      <c r="E171" s="730"/>
      <c r="F171" s="438"/>
      <c r="G171" s="438">
        <v>2243.67</v>
      </c>
      <c r="H171" s="438"/>
      <c r="I171" s="438">
        <v>393</v>
      </c>
      <c r="J171" s="438"/>
      <c r="K171" s="438"/>
      <c r="L171" s="438"/>
      <c r="M171" s="670">
        <f t="shared" si="39"/>
        <v>2636.67</v>
      </c>
      <c r="N171" s="665">
        <f>M171/M174</f>
        <v>0.30529876012579371</v>
      </c>
      <c r="O171" s="401"/>
    </row>
    <row r="172" spans="2:15" ht="15.6">
      <c r="B172" s="396"/>
      <c r="C172" s="661" t="s">
        <v>315</v>
      </c>
      <c r="D172" s="438"/>
      <c r="E172" s="185">
        <v>94.2</v>
      </c>
      <c r="F172" s="438">
        <v>62.8</v>
      </c>
      <c r="G172" s="438"/>
      <c r="H172" s="438"/>
      <c r="I172" s="438"/>
      <c r="J172" s="438"/>
      <c r="K172" s="438"/>
      <c r="L172" s="438"/>
      <c r="M172" s="670">
        <f t="shared" si="39"/>
        <v>157</v>
      </c>
      <c r="N172" s="665">
        <f>M172/M174</f>
        <v>1.8178955022717904E-2</v>
      </c>
      <c r="O172" s="401"/>
    </row>
    <row r="173" spans="2:15" ht="15.6">
      <c r="B173" s="396"/>
      <c r="C173" s="661" t="s">
        <v>62</v>
      </c>
      <c r="D173" s="438"/>
      <c r="E173" s="438">
        <v>710.04</v>
      </c>
      <c r="F173" s="438">
        <v>504.71</v>
      </c>
      <c r="G173" s="438">
        <v>1339</v>
      </c>
      <c r="H173" s="438">
        <v>290.27999999999997</v>
      </c>
      <c r="I173" s="438">
        <v>223.73</v>
      </c>
      <c r="J173" s="438"/>
      <c r="K173" s="438"/>
      <c r="L173" s="438"/>
      <c r="M173" s="670">
        <f t="shared" si="39"/>
        <v>3067.7599999999998</v>
      </c>
      <c r="N173" s="665">
        <f>M173/M174</f>
        <v>0.35521446535345902</v>
      </c>
      <c r="O173" s="401"/>
    </row>
    <row r="174" spans="2:15" ht="15.6">
      <c r="B174" s="397"/>
      <c r="C174" s="661" t="s">
        <v>199</v>
      </c>
      <c r="D174" s="671">
        <f t="shared" ref="D174:E174" si="40">SUM(D167:D173)</f>
        <v>0</v>
      </c>
      <c r="E174" s="671">
        <f t="shared" si="40"/>
        <v>1634.24</v>
      </c>
      <c r="F174" s="671">
        <f>SUM(F167:F173)</f>
        <v>802.44</v>
      </c>
      <c r="G174" s="671">
        <f>SUM(G167:G173)</f>
        <v>4657.67</v>
      </c>
      <c r="H174" s="671">
        <f t="shared" ref="H174:J174" si="41">SUM(H167:H173)</f>
        <v>531.28</v>
      </c>
      <c r="I174" s="671">
        <f t="shared" si="41"/>
        <v>1010.73</v>
      </c>
      <c r="J174" s="671">
        <f t="shared" si="41"/>
        <v>0</v>
      </c>
      <c r="K174" s="671"/>
      <c r="L174" s="671"/>
      <c r="M174" s="670">
        <f t="shared" si="39"/>
        <v>8636.36</v>
      </c>
      <c r="N174" s="665">
        <f>SUM(N167:N173)</f>
        <v>0.99999999999999989</v>
      </c>
      <c r="O174" s="401"/>
    </row>
    <row r="175" spans="2:15" ht="15.6">
      <c r="B175" s="397"/>
      <c r="C175" s="672" t="s">
        <v>193</v>
      </c>
      <c r="D175" s="673"/>
      <c r="E175" s="673">
        <v>1634.24</v>
      </c>
      <c r="F175" s="673">
        <v>802.44</v>
      </c>
      <c r="G175" s="674">
        <v>4663.33</v>
      </c>
      <c r="H175" s="673">
        <v>531.28</v>
      </c>
      <c r="I175" s="674">
        <v>1110.73</v>
      </c>
      <c r="J175" s="674"/>
      <c r="K175" s="674"/>
      <c r="L175" s="674"/>
      <c r="M175" s="675">
        <f t="shared" si="39"/>
        <v>8742.02</v>
      </c>
      <c r="N175" s="665"/>
      <c r="O175" s="401"/>
    </row>
    <row r="176" spans="2:15" ht="15.6">
      <c r="B176" s="397"/>
      <c r="C176" s="662" t="s">
        <v>147</v>
      </c>
      <c r="D176" s="461">
        <f t="shared" ref="D176:E176" si="42">D175-D174</f>
        <v>0</v>
      </c>
      <c r="E176" s="461">
        <f t="shared" si="42"/>
        <v>0</v>
      </c>
      <c r="F176" s="461">
        <f>F175-F174</f>
        <v>0</v>
      </c>
      <c r="G176" s="461">
        <f>G175-G174</f>
        <v>5.6599999999998545</v>
      </c>
      <c r="H176" s="461">
        <f t="shared" ref="H176:I176" si="43">H175-H174</f>
        <v>0</v>
      </c>
      <c r="I176" s="461">
        <f t="shared" si="43"/>
        <v>100</v>
      </c>
      <c r="J176" s="461">
        <f>J175-J174</f>
        <v>0</v>
      </c>
      <c r="K176" s="461"/>
      <c r="L176" s="461"/>
      <c r="M176" s="542">
        <f t="shared" si="39"/>
        <v>105.65999999999985</v>
      </c>
      <c r="N176" s="665"/>
      <c r="O176" s="401"/>
    </row>
    <row r="177" spans="2:15" ht="15.6">
      <c r="B177" s="396"/>
      <c r="C177" s="663" t="s">
        <v>65</v>
      </c>
      <c r="D177" s="462">
        <f>D175/M175</f>
        <v>0</v>
      </c>
      <c r="E177" s="462">
        <f>E175/M175</f>
        <v>0.18694077570172568</v>
      </c>
      <c r="F177" s="462">
        <f>F175/M175</f>
        <v>9.1791142093017405E-2</v>
      </c>
      <c r="G177" s="462">
        <f>G175/M175</f>
        <v>0.53343849590826831</v>
      </c>
      <c r="H177" s="462">
        <f>H175/M175</f>
        <v>6.0773139388836897E-2</v>
      </c>
      <c r="I177" s="462">
        <f>I175/M175</f>
        <v>0.12705644690815165</v>
      </c>
      <c r="J177" s="462">
        <f>J175/M175</f>
        <v>0</v>
      </c>
      <c r="K177" s="462"/>
      <c r="L177" s="462"/>
      <c r="M177" s="520">
        <f t="shared" si="39"/>
        <v>1</v>
      </c>
      <c r="N177" s="666"/>
      <c r="O177" s="401"/>
    </row>
    <row r="178" spans="2:15" ht="16.2" thickBot="1">
      <c r="B178" s="396"/>
      <c r="C178" s="664"/>
      <c r="D178" s="668"/>
      <c r="E178" s="669"/>
      <c r="F178" s="866"/>
      <c r="G178" s="867"/>
      <c r="H178" s="866"/>
      <c r="I178" s="867"/>
      <c r="J178" s="735"/>
      <c r="K178" s="736"/>
      <c r="L178" s="851" t="s">
        <v>196</v>
      </c>
      <c r="M178" s="852"/>
      <c r="N178" s="676">
        <f>H155-M175</f>
        <v>4.2468599989151699</v>
      </c>
      <c r="O178" s="401"/>
    </row>
    <row r="179" spans="2:15" ht="15" thickBot="1">
      <c r="B179" s="397"/>
      <c r="C179" s="393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8"/>
      <c r="O179" s="401"/>
    </row>
    <row r="180" spans="2:15" ht="15" thickBot="1">
      <c r="B180" s="398"/>
      <c r="C180" s="399"/>
      <c r="D180" s="399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400"/>
    </row>
    <row r="181" spans="2:15" ht="15" thickBot="1"/>
    <row r="182" spans="2:15" ht="46.8" thickBot="1">
      <c r="B182" s="853" t="s">
        <v>208</v>
      </c>
      <c r="C182" s="854"/>
      <c r="D182" s="854"/>
      <c r="E182" s="854"/>
      <c r="F182" s="854"/>
      <c r="G182" s="854"/>
      <c r="H182" s="854"/>
      <c r="I182" s="854"/>
      <c r="J182" s="854"/>
      <c r="K182" s="854"/>
      <c r="L182" s="854"/>
      <c r="M182" s="854"/>
      <c r="N182" s="854"/>
      <c r="O182" s="855"/>
    </row>
    <row r="183" spans="2:15" ht="26.4" thickBot="1">
      <c r="B183" s="396"/>
      <c r="C183" s="856" t="s">
        <v>193</v>
      </c>
      <c r="D183" s="857"/>
      <c r="E183" s="857"/>
      <c r="F183" s="857"/>
      <c r="G183" s="857"/>
      <c r="H183" s="857"/>
      <c r="I183" s="857"/>
      <c r="J183" s="857"/>
      <c r="K183" s="857"/>
      <c r="L183" s="857"/>
      <c r="M183" s="857"/>
      <c r="N183" s="858"/>
      <c r="O183" s="401"/>
    </row>
    <row r="184" spans="2:15" ht="15.6">
      <c r="B184" s="396"/>
      <c r="C184" s="403" t="s">
        <v>7</v>
      </c>
      <c r="D184" s="404" t="s">
        <v>38</v>
      </c>
      <c r="E184" s="405" t="s">
        <v>39</v>
      </c>
      <c r="F184" s="406" t="s">
        <v>40</v>
      </c>
      <c r="G184" s="406" t="s">
        <v>8</v>
      </c>
      <c r="H184" s="407" t="s">
        <v>60</v>
      </c>
      <c r="I184" s="408" t="s">
        <v>40</v>
      </c>
      <c r="J184" s="407" t="s">
        <v>65</v>
      </c>
      <c r="K184" s="184"/>
      <c r="L184" s="184"/>
      <c r="M184" s="184"/>
      <c r="N184" s="188"/>
      <c r="O184" s="401"/>
    </row>
    <row r="185" spans="2:15" ht="15.6">
      <c r="B185" s="396"/>
      <c r="C185" s="409" t="s">
        <v>42</v>
      </c>
      <c r="D185" s="596">
        <v>1720832.8119999999</v>
      </c>
      <c r="E185" s="596">
        <v>1721417.7819999999</v>
      </c>
      <c r="F185" s="526">
        <f t="shared" ref="F185:F190" si="44">E185-D185</f>
        <v>584.96999999997206</v>
      </c>
      <c r="G185" s="521">
        <v>6.28</v>
      </c>
      <c r="H185" s="410">
        <f>F185*G185</f>
        <v>3673.6115999998246</v>
      </c>
      <c r="I185" s="531">
        <f>F185+F189+F190</f>
        <v>751.29899999997178</v>
      </c>
      <c r="J185" s="411">
        <f>I185/I189</f>
        <v>0.51216818608506665</v>
      </c>
      <c r="K185" s="186"/>
      <c r="L185" s="186"/>
      <c r="M185" s="186"/>
      <c r="N185" s="359"/>
      <c r="O185" s="401"/>
    </row>
    <row r="186" spans="2:15" ht="15.6">
      <c r="B186" s="396"/>
      <c r="C186" s="412" t="s">
        <v>43</v>
      </c>
      <c r="D186" s="596">
        <v>653791.00199999998</v>
      </c>
      <c r="E186" s="596">
        <v>654161.272</v>
      </c>
      <c r="F186" s="527">
        <f t="shared" si="44"/>
        <v>370.27000000001863</v>
      </c>
      <c r="G186" s="522">
        <v>6.28</v>
      </c>
      <c r="H186" s="413">
        <f>G186*F186</f>
        <v>2325.2956000001172</v>
      </c>
      <c r="I186" s="532">
        <f>F186</f>
        <v>370.27000000001863</v>
      </c>
      <c r="J186" s="414">
        <f>I186/I189</f>
        <v>0.25241683306078444</v>
      </c>
      <c r="K186" s="186"/>
      <c r="L186" s="186"/>
      <c r="M186" s="186"/>
      <c r="N186" s="359"/>
      <c r="O186" s="401"/>
    </row>
    <row r="187" spans="2:15" ht="14.4" customHeight="1">
      <c r="B187" s="396"/>
      <c r="C187" s="415" t="s">
        <v>44</v>
      </c>
      <c r="D187" s="597">
        <v>412271.49300000002</v>
      </c>
      <c r="E187" s="597">
        <v>412574.27299999999</v>
      </c>
      <c r="F187" s="528">
        <f t="shared" si="44"/>
        <v>302.77999999996973</v>
      </c>
      <c r="G187" s="523">
        <v>4.58</v>
      </c>
      <c r="H187" s="416">
        <f>G187*F187</f>
        <v>1386.7323999998614</v>
      </c>
      <c r="I187" s="533">
        <f>F187</f>
        <v>302.77999999996973</v>
      </c>
      <c r="J187" s="417">
        <f>I187/I189</f>
        <v>0.20640821215365227</v>
      </c>
      <c r="K187" s="186"/>
      <c r="L187" s="186"/>
      <c r="M187" s="186"/>
      <c r="N187" s="359"/>
      <c r="O187" s="401"/>
    </row>
    <row r="188" spans="2:15" ht="15" customHeight="1">
      <c r="B188" s="397"/>
      <c r="C188" s="183" t="s">
        <v>139</v>
      </c>
      <c r="D188" s="597">
        <v>356402.55300000001</v>
      </c>
      <c r="E188" s="597">
        <v>356445.103</v>
      </c>
      <c r="F188" s="529">
        <f t="shared" si="44"/>
        <v>42.549999999988358</v>
      </c>
      <c r="G188" s="524">
        <v>6.28</v>
      </c>
      <c r="H188" s="418">
        <f>G188*F188</f>
        <v>267.2139999999269</v>
      </c>
      <c r="I188" s="534">
        <f>F188</f>
        <v>42.549999999988358</v>
      </c>
      <c r="J188" s="419">
        <f>I188/I189</f>
        <v>2.9006768700496663E-2</v>
      </c>
      <c r="K188" s="186"/>
      <c r="L188" s="186"/>
      <c r="M188" s="186"/>
      <c r="N188" s="359"/>
      <c r="O188" s="401"/>
    </row>
    <row r="189" spans="2:15" ht="16.2" thickBot="1">
      <c r="B189" s="397"/>
      <c r="C189" s="420" t="s">
        <v>45</v>
      </c>
      <c r="D189" s="597">
        <v>9381.9220000000005</v>
      </c>
      <c r="E189" s="597">
        <v>9456.7520000000004</v>
      </c>
      <c r="F189" s="526">
        <f t="shared" si="44"/>
        <v>74.829999999999927</v>
      </c>
      <c r="G189" s="859">
        <v>6.28</v>
      </c>
      <c r="H189" s="655">
        <f>G189*F189</f>
        <v>469.93239999999957</v>
      </c>
      <c r="I189" s="535">
        <f t="shared" ref="I189:J189" si="45">SUM(I185:I188)</f>
        <v>1466.8989999999485</v>
      </c>
      <c r="J189" s="422">
        <f t="shared" si="45"/>
        <v>1</v>
      </c>
      <c r="K189" s="186"/>
      <c r="L189" s="186"/>
      <c r="M189" s="186"/>
      <c r="N189" s="359"/>
      <c r="O189" s="401"/>
    </row>
    <row r="190" spans="2:15" ht="15.6">
      <c r="B190" s="397"/>
      <c r="C190" s="420" t="s">
        <v>46</v>
      </c>
      <c r="D190" s="597">
        <v>4850.732</v>
      </c>
      <c r="E190" s="597">
        <v>4942.2309999999998</v>
      </c>
      <c r="F190" s="526">
        <f t="shared" si="44"/>
        <v>91.498999999999796</v>
      </c>
      <c r="G190" s="860"/>
      <c r="H190" s="656">
        <f>G189*F190</f>
        <v>574.61371999999869</v>
      </c>
      <c r="I190" s="424"/>
      <c r="J190" s="425"/>
      <c r="K190" s="186"/>
      <c r="L190" s="186"/>
      <c r="M190" s="186"/>
      <c r="N190" s="359"/>
      <c r="O190" s="401"/>
    </row>
    <row r="191" spans="2:15" ht="16.2" thickBot="1">
      <c r="B191" s="397"/>
      <c r="C191" s="426" t="s">
        <v>21</v>
      </c>
      <c r="D191" s="427"/>
      <c r="E191" s="427"/>
      <c r="F191" s="530">
        <f>F185+F186+F187+F188+F189+F190</f>
        <v>1466.8989999999485</v>
      </c>
      <c r="G191" s="525">
        <f>H191/F191</f>
        <v>5.9291060393387918</v>
      </c>
      <c r="H191" s="428">
        <f>SUM(H185:H190)</f>
        <v>8697.3997199997284</v>
      </c>
      <c r="I191" s="424"/>
      <c r="J191" s="425"/>
      <c r="K191" s="425"/>
      <c r="L191" s="425"/>
      <c r="M191" s="186"/>
      <c r="N191" s="359"/>
      <c r="O191" s="401"/>
    </row>
    <row r="192" spans="2:15" ht="16.2" thickBot="1">
      <c r="B192" s="397"/>
      <c r="C192" s="429"/>
      <c r="D192" s="425"/>
      <c r="E192" s="425"/>
      <c r="F192" s="430"/>
      <c r="G192" s="425"/>
      <c r="H192" s="425"/>
      <c r="I192" s="431"/>
      <c r="J192" s="431"/>
      <c r="K192" s="431"/>
      <c r="L192" s="431"/>
      <c r="M192" s="184"/>
      <c r="N192" s="188"/>
      <c r="O192" s="401"/>
    </row>
    <row r="193" spans="2:15" ht="15.6">
      <c r="B193" s="397"/>
      <c r="C193" s="432"/>
      <c r="D193" s="433" t="s">
        <v>254</v>
      </c>
      <c r="E193" s="433" t="s">
        <v>298</v>
      </c>
      <c r="F193" s="434" t="s">
        <v>1</v>
      </c>
      <c r="G193" s="554" t="s">
        <v>65</v>
      </c>
      <c r="H193" s="861" t="s">
        <v>243</v>
      </c>
      <c r="I193" s="862"/>
      <c r="J193" s="431"/>
      <c r="K193" s="431"/>
      <c r="L193" s="431"/>
      <c r="M193" s="184"/>
      <c r="N193" s="188"/>
      <c r="O193" s="401"/>
    </row>
    <row r="194" spans="2:15" ht="15.6">
      <c r="B194" s="397"/>
      <c r="C194" s="437" t="s">
        <v>80</v>
      </c>
      <c r="D194" s="438"/>
      <c r="E194" s="438">
        <v>932.33</v>
      </c>
      <c r="F194" s="438">
        <f>D194+E194</f>
        <v>932.33</v>
      </c>
      <c r="G194" s="439">
        <f>F194/F199</f>
        <v>0.20324022906570927</v>
      </c>
      <c r="H194" s="590">
        <v>7.0000000000000001E-3</v>
      </c>
      <c r="I194" s="586">
        <f>F194*H194</f>
        <v>6.5263100000000005</v>
      </c>
      <c r="J194" s="431"/>
      <c r="K194" s="431"/>
      <c r="L194" s="431"/>
      <c r="M194" s="184"/>
      <c r="N194" s="188"/>
      <c r="O194" s="401"/>
    </row>
    <row r="195" spans="2:15" ht="15.6">
      <c r="B195" s="397"/>
      <c r="C195" s="437" t="s">
        <v>81</v>
      </c>
      <c r="D195" s="438"/>
      <c r="E195" s="438">
        <v>1839.31</v>
      </c>
      <c r="F195" s="438">
        <f t="shared" ref="F195:F198" si="46">D195+E195</f>
        <v>1839.31</v>
      </c>
      <c r="G195" s="439">
        <f>F195/F199</f>
        <v>0.40095436779128601</v>
      </c>
      <c r="H195" s="590">
        <v>2.5000000000000001E-2</v>
      </c>
      <c r="I195" s="586">
        <f>F195*H195</f>
        <v>45.982750000000003</v>
      </c>
      <c r="J195" s="431"/>
      <c r="K195" s="431"/>
      <c r="L195" s="431"/>
      <c r="M195" s="184"/>
      <c r="N195" s="188"/>
      <c r="O195" s="401"/>
    </row>
    <row r="196" spans="2:15" ht="15.6">
      <c r="B196" s="397"/>
      <c r="C196" s="437" t="s">
        <v>58</v>
      </c>
      <c r="D196" s="438"/>
      <c r="E196" s="438">
        <v>1076.67</v>
      </c>
      <c r="F196" s="438">
        <f t="shared" si="46"/>
        <v>1076.67</v>
      </c>
      <c r="G196" s="439">
        <f>F196/F199</f>
        <v>0.23470515528640845</v>
      </c>
      <c r="H196" s="590"/>
      <c r="I196" s="586"/>
      <c r="J196" s="431"/>
      <c r="K196" s="431"/>
      <c r="L196" s="431"/>
      <c r="M196" s="184"/>
      <c r="N196" s="188"/>
      <c r="O196" s="401"/>
    </row>
    <row r="197" spans="2:15" ht="15.6">
      <c r="B197" s="397"/>
      <c r="C197" s="437" t="s">
        <v>275</v>
      </c>
      <c r="D197" s="438"/>
      <c r="E197" s="438">
        <v>739.02</v>
      </c>
      <c r="F197" s="438">
        <f t="shared" si="46"/>
        <v>739.02</v>
      </c>
      <c r="G197" s="439">
        <f>F197/F199</f>
        <v>0.16110024785659632</v>
      </c>
      <c r="H197" s="590">
        <v>1.9E-2</v>
      </c>
      <c r="I197" s="586">
        <f>F197*H197</f>
        <v>14.041379999999998</v>
      </c>
      <c r="J197" s="431"/>
      <c r="K197" s="431"/>
      <c r="L197" s="431"/>
      <c r="M197" s="184"/>
      <c r="N197" s="188"/>
      <c r="O197" s="401"/>
    </row>
    <row r="198" spans="2:15" ht="15.6">
      <c r="B198" s="397"/>
      <c r="C198" s="437" t="s">
        <v>276</v>
      </c>
      <c r="D198" s="438"/>
      <c r="E198" s="438"/>
      <c r="F198" s="438">
        <f t="shared" si="46"/>
        <v>0</v>
      </c>
      <c r="G198" s="439">
        <f>F198/F199</f>
        <v>0</v>
      </c>
      <c r="H198" s="584"/>
      <c r="I198" s="586"/>
      <c r="J198" s="431"/>
      <c r="K198" s="431"/>
      <c r="L198" s="431"/>
      <c r="M198" s="184"/>
      <c r="N198" s="188"/>
      <c r="O198" s="401"/>
    </row>
    <row r="199" spans="2:15" ht="16.2" thickBot="1">
      <c r="B199" s="397"/>
      <c r="C199" s="441" t="s">
        <v>1</v>
      </c>
      <c r="D199" s="442">
        <f>SUM(D194:D198)</f>
        <v>0</v>
      </c>
      <c r="E199" s="442">
        <f>SUM(E194:E198)</f>
        <v>4587.33</v>
      </c>
      <c r="F199" s="443">
        <f>D199+E199</f>
        <v>4587.33</v>
      </c>
      <c r="G199" s="444">
        <f>SUM(G194:G198)</f>
        <v>1</v>
      </c>
      <c r="H199" s="585" t="s">
        <v>21</v>
      </c>
      <c r="I199" s="591">
        <f>SUM(I194:I198)</f>
        <v>66.550440000000009</v>
      </c>
      <c r="J199" s="431"/>
      <c r="K199" s="431"/>
      <c r="L199" s="431"/>
      <c r="M199" s="184"/>
      <c r="N199" s="188"/>
      <c r="O199" s="401"/>
    </row>
    <row r="200" spans="2:15" ht="15" thickBot="1">
      <c r="B200" s="397"/>
      <c r="C200" s="187"/>
      <c r="D200" s="186"/>
      <c r="E200" s="186"/>
      <c r="G200" s="186"/>
      <c r="H200" s="186"/>
      <c r="I200" s="184"/>
      <c r="J200" s="184"/>
      <c r="K200" s="184"/>
      <c r="L200" s="184"/>
      <c r="M200" s="184"/>
      <c r="N200" s="188"/>
      <c r="O200" s="401"/>
    </row>
    <row r="201" spans="2:15" ht="26.4" thickBot="1">
      <c r="B201" s="397"/>
      <c r="C201" s="863" t="s">
        <v>194</v>
      </c>
      <c r="D201" s="864"/>
      <c r="E201" s="864"/>
      <c r="F201" s="864"/>
      <c r="G201" s="864"/>
      <c r="H201" s="864"/>
      <c r="I201" s="864"/>
      <c r="J201" s="864"/>
      <c r="K201" s="864"/>
      <c r="L201" s="864"/>
      <c r="M201" s="864"/>
      <c r="N201" s="865"/>
      <c r="O201" s="401"/>
    </row>
    <row r="202" spans="2:15" ht="15.6">
      <c r="B202" s="396"/>
      <c r="C202" s="661"/>
      <c r="D202" s="658" t="s">
        <v>260</v>
      </c>
      <c r="E202" s="658" t="s">
        <v>68</v>
      </c>
      <c r="F202" s="658" t="s">
        <v>290</v>
      </c>
      <c r="G202" s="659" t="s">
        <v>256</v>
      </c>
      <c r="H202" s="658" t="s">
        <v>130</v>
      </c>
      <c r="I202" s="659" t="s">
        <v>64</v>
      </c>
      <c r="J202" s="658" t="s">
        <v>173</v>
      </c>
      <c r="K202" s="658"/>
      <c r="L202" s="658" t="s">
        <v>270</v>
      </c>
      <c r="M202" s="659" t="s">
        <v>195</v>
      </c>
      <c r="N202" s="660" t="s">
        <v>65</v>
      </c>
      <c r="O202" s="401"/>
    </row>
    <row r="203" spans="2:15" ht="15.6">
      <c r="B203" s="396"/>
      <c r="C203" s="661" t="s">
        <v>58</v>
      </c>
      <c r="D203" s="438">
        <v>209.8</v>
      </c>
      <c r="E203" s="438"/>
      <c r="F203" s="438">
        <v>422.87</v>
      </c>
      <c r="G203" s="438">
        <v>305</v>
      </c>
      <c r="H203" s="438">
        <v>39</v>
      </c>
      <c r="I203" s="438">
        <v>100</v>
      </c>
      <c r="J203" s="438"/>
      <c r="K203" s="438"/>
      <c r="L203" s="438"/>
      <c r="M203" s="670">
        <f t="shared" ref="M203:M213" si="47">D203+E203+F203+G203+H203+I203+J203</f>
        <v>1076.67</v>
      </c>
      <c r="N203" s="665">
        <f>M203/M210</f>
        <v>0.12087419841569222</v>
      </c>
      <c r="O203" s="401"/>
    </row>
    <row r="204" spans="2:15" ht="15.6">
      <c r="B204" s="396"/>
      <c r="C204" s="661" t="s">
        <v>312</v>
      </c>
      <c r="D204" s="438">
        <v>468</v>
      </c>
      <c r="E204" s="438"/>
      <c r="F204" s="438">
        <v>72.33</v>
      </c>
      <c r="G204" s="438">
        <v>290</v>
      </c>
      <c r="H204" s="438">
        <v>50</v>
      </c>
      <c r="I204" s="438">
        <v>37</v>
      </c>
      <c r="J204" s="438">
        <v>15</v>
      </c>
      <c r="K204" s="438"/>
      <c r="L204" s="438"/>
      <c r="M204" s="670">
        <f t="shared" si="47"/>
        <v>932.33</v>
      </c>
      <c r="N204" s="665">
        <f>M204/M210</f>
        <v>0.10466962152646801</v>
      </c>
      <c r="O204" s="401"/>
    </row>
    <row r="205" spans="2:15" ht="15.6">
      <c r="B205" s="396"/>
      <c r="C205" s="661" t="s">
        <v>314</v>
      </c>
      <c r="D205" s="438">
        <v>600</v>
      </c>
      <c r="E205" s="438"/>
      <c r="F205" s="438">
        <v>368.31</v>
      </c>
      <c r="G205" s="438">
        <v>400</v>
      </c>
      <c r="H205" s="438">
        <v>111</v>
      </c>
      <c r="I205" s="438">
        <v>290</v>
      </c>
      <c r="J205" s="438">
        <v>65</v>
      </c>
      <c r="K205" s="438"/>
      <c r="L205" s="438"/>
      <c r="M205" s="670">
        <f t="shared" si="47"/>
        <v>1834.31</v>
      </c>
      <c r="N205" s="665">
        <f>M205/M210</f>
        <v>0.20593194841120155</v>
      </c>
      <c r="O205" s="401"/>
    </row>
    <row r="206" spans="2:15" ht="15.6">
      <c r="B206" s="396"/>
      <c r="C206" s="661" t="s">
        <v>313</v>
      </c>
      <c r="D206" s="438">
        <v>3.5</v>
      </c>
      <c r="E206" s="729"/>
      <c r="F206" s="438"/>
      <c r="G206" s="438">
        <v>5</v>
      </c>
      <c r="H206" s="438"/>
      <c r="I206" s="438"/>
      <c r="J206" s="438"/>
      <c r="K206" s="438"/>
      <c r="L206" s="438"/>
      <c r="M206" s="670">
        <f t="shared" si="47"/>
        <v>8.5</v>
      </c>
      <c r="N206" s="665">
        <f>M206/M210</f>
        <v>9.5426703310520756E-4</v>
      </c>
      <c r="O206" s="401"/>
    </row>
    <row r="207" spans="2:15" ht="15.6">
      <c r="B207" s="396"/>
      <c r="C207" s="661" t="s">
        <v>61</v>
      </c>
      <c r="D207" s="438">
        <v>120</v>
      </c>
      <c r="E207" s="730"/>
      <c r="F207" s="438">
        <v>52</v>
      </c>
      <c r="G207" s="438">
        <v>425</v>
      </c>
      <c r="H207" s="438"/>
      <c r="I207" s="438">
        <v>416</v>
      </c>
      <c r="J207" s="438"/>
      <c r="K207" s="438"/>
      <c r="L207" s="438"/>
      <c r="M207" s="670">
        <f t="shared" si="47"/>
        <v>1013</v>
      </c>
      <c r="N207" s="665">
        <f>M207/M210</f>
        <v>0.11372617700418532</v>
      </c>
      <c r="O207" s="401"/>
    </row>
    <row r="208" spans="2:15" ht="15.6">
      <c r="B208" s="396"/>
      <c r="C208" s="661" t="s">
        <v>315</v>
      </c>
      <c r="D208" s="438">
        <v>64.8</v>
      </c>
      <c r="E208" s="185"/>
      <c r="F208" s="438">
        <v>97.2</v>
      </c>
      <c r="G208" s="438">
        <v>188.46</v>
      </c>
      <c r="H208" s="438">
        <v>273.89999999999998</v>
      </c>
      <c r="I208" s="438">
        <v>65</v>
      </c>
      <c r="J208" s="438">
        <v>49.8</v>
      </c>
      <c r="K208" s="438"/>
      <c r="L208" s="438"/>
      <c r="M208" s="670">
        <f t="shared" si="47"/>
        <v>739.16</v>
      </c>
      <c r="N208" s="665">
        <f>M208/M210</f>
        <v>8.2983061198828839E-2</v>
      </c>
      <c r="O208" s="401"/>
    </row>
    <row r="209" spans="2:15" ht="15.6">
      <c r="B209" s="396"/>
      <c r="C209" s="661" t="s">
        <v>62</v>
      </c>
      <c r="D209" s="438">
        <v>723.16</v>
      </c>
      <c r="E209" s="438"/>
      <c r="F209" s="438">
        <v>282.66000000000003</v>
      </c>
      <c r="G209" s="438">
        <v>1032.73</v>
      </c>
      <c r="H209" s="438">
        <v>223.27</v>
      </c>
      <c r="I209" s="438">
        <v>930.89</v>
      </c>
      <c r="J209" s="438">
        <v>110.68</v>
      </c>
      <c r="K209" s="438"/>
      <c r="L209" s="438"/>
      <c r="M209" s="670">
        <f t="shared" si="47"/>
        <v>3303.39</v>
      </c>
      <c r="N209" s="665">
        <f>M209/M210</f>
        <v>0.37086072641051898</v>
      </c>
      <c r="O209" s="401"/>
    </row>
    <row r="210" spans="2:15" ht="15.6">
      <c r="B210" s="397"/>
      <c r="C210" s="661" t="s">
        <v>199</v>
      </c>
      <c r="D210" s="671">
        <f t="shared" ref="D210:E210" si="48">SUM(D203:D209)</f>
        <v>2189.2599999999998</v>
      </c>
      <c r="E210" s="671">
        <f t="shared" si="48"/>
        <v>0</v>
      </c>
      <c r="F210" s="671">
        <f>SUM(F203:F209)</f>
        <v>1295.3700000000001</v>
      </c>
      <c r="G210" s="671">
        <f>SUM(G203:G209)</f>
        <v>2646.19</v>
      </c>
      <c r="H210" s="671">
        <f t="shared" ref="H210:J210" si="49">SUM(H203:H209)</f>
        <v>697.17</v>
      </c>
      <c r="I210" s="671">
        <f t="shared" si="49"/>
        <v>1838.8899999999999</v>
      </c>
      <c r="J210" s="671">
        <f t="shared" si="49"/>
        <v>240.48000000000002</v>
      </c>
      <c r="K210" s="671"/>
      <c r="L210" s="671"/>
      <c r="M210" s="670">
        <f t="shared" si="47"/>
        <v>8907.3599999999988</v>
      </c>
      <c r="N210" s="665">
        <f>SUM(N203:N209)</f>
        <v>1</v>
      </c>
      <c r="O210" s="401"/>
    </row>
    <row r="211" spans="2:15" ht="15.6">
      <c r="B211" s="397"/>
      <c r="C211" s="672" t="s">
        <v>193</v>
      </c>
      <c r="D211" s="673">
        <v>2189.2600000000002</v>
      </c>
      <c r="E211" s="673"/>
      <c r="F211" s="673">
        <v>1295.3699999999999</v>
      </c>
      <c r="G211" s="674">
        <v>2646.19</v>
      </c>
      <c r="H211" s="673">
        <v>697.17</v>
      </c>
      <c r="I211" s="674">
        <v>1838.89</v>
      </c>
      <c r="J211" s="674">
        <v>240.48</v>
      </c>
      <c r="K211" s="674"/>
      <c r="L211" s="674"/>
      <c r="M211" s="675">
        <f t="shared" si="47"/>
        <v>8907.3599999999988</v>
      </c>
      <c r="N211" s="665"/>
      <c r="O211" s="401"/>
    </row>
    <row r="212" spans="2:15" ht="15.6">
      <c r="B212" s="397"/>
      <c r="C212" s="662" t="s">
        <v>147</v>
      </c>
      <c r="D212" s="461">
        <f t="shared" ref="D212:E212" si="50">D211-D210</f>
        <v>0</v>
      </c>
      <c r="E212" s="461">
        <f t="shared" si="50"/>
        <v>0</v>
      </c>
      <c r="F212" s="461">
        <f>F211-F210</f>
        <v>0</v>
      </c>
      <c r="G212" s="461">
        <f>G211-G210</f>
        <v>0</v>
      </c>
      <c r="H212" s="461">
        <f t="shared" ref="H212:I212" si="51">H211-H210</f>
        <v>0</v>
      </c>
      <c r="I212" s="461">
        <f t="shared" si="51"/>
        <v>0</v>
      </c>
      <c r="J212" s="461">
        <f>J211-J210</f>
        <v>0</v>
      </c>
      <c r="K212" s="461"/>
      <c r="L212" s="461"/>
      <c r="M212" s="542">
        <f t="shared" si="47"/>
        <v>0</v>
      </c>
      <c r="N212" s="665"/>
      <c r="O212" s="401"/>
    </row>
    <row r="213" spans="2:15" ht="15.6">
      <c r="B213" s="396"/>
      <c r="C213" s="663" t="s">
        <v>65</v>
      </c>
      <c r="D213" s="462">
        <f>D211/M211</f>
        <v>0.24578101704657726</v>
      </c>
      <c r="E213" s="462">
        <f>E211/M211</f>
        <v>0</v>
      </c>
      <c r="F213" s="462">
        <f>F211/M211</f>
        <v>0.14542692784394029</v>
      </c>
      <c r="G213" s="462">
        <f>G211/M211</f>
        <v>0.29707904474501989</v>
      </c>
      <c r="H213" s="462">
        <f>H211/M211</f>
        <v>7.8268982055289121E-2</v>
      </c>
      <c r="I213" s="462">
        <f>I211/M211</f>
        <v>0.20644612994198061</v>
      </c>
      <c r="J213" s="462">
        <f>J211/M211</f>
        <v>2.6997898367192977E-2</v>
      </c>
      <c r="K213" s="462"/>
      <c r="L213" s="462"/>
      <c r="M213" s="520">
        <f t="shared" si="47"/>
        <v>1.0000000000000002</v>
      </c>
      <c r="N213" s="666"/>
      <c r="O213" s="401"/>
    </row>
    <row r="214" spans="2:15" ht="16.2" thickBot="1">
      <c r="B214" s="396"/>
      <c r="C214" s="664"/>
      <c r="D214" s="668"/>
      <c r="E214" s="669"/>
      <c r="F214" s="866"/>
      <c r="G214" s="867"/>
      <c r="H214" s="866"/>
      <c r="I214" s="867"/>
      <c r="J214" s="735"/>
      <c r="K214" s="736"/>
      <c r="L214" s="851" t="s">
        <v>196</v>
      </c>
      <c r="M214" s="852"/>
      <c r="N214" s="676">
        <f>H191-M211</f>
        <v>-209.96028000027036</v>
      </c>
      <c r="O214" s="401"/>
    </row>
    <row r="215" spans="2:15" ht="15" thickBot="1">
      <c r="B215" s="397"/>
      <c r="C215" s="393"/>
      <c r="D215" s="367"/>
      <c r="E215" s="367"/>
      <c r="F215" s="367"/>
      <c r="G215" s="367"/>
      <c r="H215" s="367"/>
      <c r="I215" s="367"/>
      <c r="J215" s="367"/>
      <c r="K215" s="367"/>
      <c r="L215" s="367"/>
      <c r="M215" s="367"/>
      <c r="N215" s="368"/>
      <c r="O215" s="401"/>
    </row>
    <row r="216" spans="2:15" ht="15" thickBot="1">
      <c r="B216" s="398"/>
      <c r="C216" s="399"/>
      <c r="D216" s="399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400"/>
    </row>
    <row r="217" spans="2:15" ht="15" thickBot="1"/>
    <row r="218" spans="2:15" ht="46.8" thickBot="1">
      <c r="B218" s="853" t="s">
        <v>210</v>
      </c>
      <c r="C218" s="854"/>
      <c r="D218" s="854"/>
      <c r="E218" s="854"/>
      <c r="F218" s="854"/>
      <c r="G218" s="854"/>
      <c r="H218" s="854"/>
      <c r="I218" s="854"/>
      <c r="J218" s="854"/>
      <c r="K218" s="854"/>
      <c r="L218" s="854"/>
      <c r="M218" s="854"/>
      <c r="N218" s="854"/>
      <c r="O218" s="855"/>
    </row>
    <row r="219" spans="2:15" ht="26.4" thickBot="1">
      <c r="B219" s="396"/>
      <c r="C219" s="856" t="s">
        <v>193</v>
      </c>
      <c r="D219" s="857"/>
      <c r="E219" s="857"/>
      <c r="F219" s="857"/>
      <c r="G219" s="857"/>
      <c r="H219" s="857"/>
      <c r="I219" s="857"/>
      <c r="J219" s="857"/>
      <c r="K219" s="857"/>
      <c r="L219" s="857"/>
      <c r="M219" s="857"/>
      <c r="N219" s="858"/>
      <c r="O219" s="401"/>
    </row>
    <row r="220" spans="2:15" ht="15.6">
      <c r="B220" s="396"/>
      <c r="C220" s="403" t="s">
        <v>7</v>
      </c>
      <c r="D220" s="404" t="s">
        <v>38</v>
      </c>
      <c r="E220" s="405" t="s">
        <v>39</v>
      </c>
      <c r="F220" s="406" t="s">
        <v>40</v>
      </c>
      <c r="G220" s="406" t="s">
        <v>8</v>
      </c>
      <c r="H220" s="407" t="s">
        <v>60</v>
      </c>
      <c r="I220" s="408" t="s">
        <v>40</v>
      </c>
      <c r="J220" s="407" t="s">
        <v>65</v>
      </c>
      <c r="K220" s="731"/>
      <c r="L220" s="731"/>
      <c r="M220" s="731"/>
      <c r="N220" s="188"/>
      <c r="O220" s="401"/>
    </row>
    <row r="221" spans="2:15" ht="15.6">
      <c r="B221" s="396"/>
      <c r="C221" s="409" t="s">
        <v>42</v>
      </c>
      <c r="D221" s="596">
        <v>1721417.7819999999</v>
      </c>
      <c r="E221" s="596">
        <v>1722013.111</v>
      </c>
      <c r="F221" s="526">
        <f t="shared" ref="F221:F226" si="52">E221-D221</f>
        <v>595.32900000014342</v>
      </c>
      <c r="G221" s="521">
        <v>6.48</v>
      </c>
      <c r="H221" s="410">
        <f>F221*G221</f>
        <v>3857.7319200009297</v>
      </c>
      <c r="I221" s="531">
        <f>F221+F225+F226</f>
        <v>729.5690000001423</v>
      </c>
      <c r="J221" s="411">
        <f>I221/I225</f>
        <v>0.53830812366269476</v>
      </c>
      <c r="K221" s="186"/>
      <c r="L221" s="186"/>
      <c r="M221" s="186"/>
      <c r="N221" s="359"/>
      <c r="O221" s="401"/>
    </row>
    <row r="222" spans="2:15" ht="15.6">
      <c r="B222" s="396"/>
      <c r="C222" s="412" t="s">
        <v>43</v>
      </c>
      <c r="D222" s="596">
        <v>654161.272</v>
      </c>
      <c r="E222" s="596">
        <v>654473.03200000001</v>
      </c>
      <c r="F222" s="527">
        <f t="shared" si="52"/>
        <v>311.76000000000931</v>
      </c>
      <c r="G222" s="522">
        <f>G221</f>
        <v>6.48</v>
      </c>
      <c r="H222" s="413">
        <f>G222*F222</f>
        <v>2020.2048000000605</v>
      </c>
      <c r="I222" s="532">
        <f>F222</f>
        <v>311.76000000000931</v>
      </c>
      <c r="J222" s="414">
        <f>I222/I225</f>
        <v>0.23003025160478857</v>
      </c>
      <c r="K222" s="186"/>
      <c r="L222" s="186"/>
      <c r="M222" s="186"/>
      <c r="N222" s="359"/>
      <c r="O222" s="401"/>
    </row>
    <row r="223" spans="2:15" ht="15.6">
      <c r="B223" s="396"/>
      <c r="C223" s="415" t="s">
        <v>44</v>
      </c>
      <c r="D223" s="597">
        <v>412574.27299999999</v>
      </c>
      <c r="E223" s="597">
        <v>412733.49300000002</v>
      </c>
      <c r="F223" s="528">
        <f t="shared" si="52"/>
        <v>159.22000000003027</v>
      </c>
      <c r="G223" s="523">
        <v>4.9800000000000004</v>
      </c>
      <c r="H223" s="416">
        <f>G223*F223</f>
        <v>792.91560000015079</v>
      </c>
      <c r="I223" s="533">
        <f>F223</f>
        <v>159.22000000003027</v>
      </c>
      <c r="J223" s="417">
        <f>I223/I225</f>
        <v>0.11747952482845876</v>
      </c>
      <c r="K223" s="186"/>
      <c r="L223" s="186"/>
      <c r="M223" s="186"/>
      <c r="N223" s="359"/>
      <c r="O223" s="401"/>
    </row>
    <row r="224" spans="2:15" ht="14.4" customHeight="1">
      <c r="B224" s="397"/>
      <c r="C224" s="183" t="s">
        <v>139</v>
      </c>
      <c r="D224" s="597">
        <v>356445.103</v>
      </c>
      <c r="E224" s="597">
        <v>356599.85399999999</v>
      </c>
      <c r="F224" s="529">
        <f t="shared" si="52"/>
        <v>154.75099999998929</v>
      </c>
      <c r="G224" s="524">
        <v>6.38</v>
      </c>
      <c r="H224" s="418">
        <f>G224*F224</f>
        <v>987.31137999993166</v>
      </c>
      <c r="I224" s="534">
        <f>F224</f>
        <v>154.75099999998929</v>
      </c>
      <c r="J224" s="419">
        <f>I224/I225</f>
        <v>0.11418209990405795</v>
      </c>
      <c r="K224" s="186"/>
      <c r="L224" s="186"/>
      <c r="M224" s="186"/>
      <c r="N224" s="359"/>
      <c r="O224" s="401"/>
    </row>
    <row r="225" spans="2:15" ht="15" customHeight="1" thickBot="1">
      <c r="B225" s="397"/>
      <c r="C225" s="420" t="s">
        <v>45</v>
      </c>
      <c r="D225" s="597">
        <v>9456.7520000000004</v>
      </c>
      <c r="E225" s="597">
        <v>9560.7009999999991</v>
      </c>
      <c r="F225" s="526">
        <f t="shared" si="52"/>
        <v>103.9489999999987</v>
      </c>
      <c r="G225" s="859">
        <f>G221</f>
        <v>6.48</v>
      </c>
      <c r="H225" s="655">
        <f>G225*F225</f>
        <v>673.58951999999169</v>
      </c>
      <c r="I225" s="535">
        <f t="shared" ref="I225:J225" si="53">SUM(I221:I224)</f>
        <v>1355.3000000001712</v>
      </c>
      <c r="J225" s="422">
        <f t="shared" si="53"/>
        <v>1</v>
      </c>
      <c r="K225" s="186"/>
      <c r="L225" s="186"/>
      <c r="M225" s="186"/>
      <c r="N225" s="359"/>
      <c r="O225" s="401"/>
    </row>
    <row r="226" spans="2:15" ht="15.6">
      <c r="B226" s="397"/>
      <c r="C226" s="420" t="s">
        <v>46</v>
      </c>
      <c r="D226" s="597">
        <v>4942.2309999999998</v>
      </c>
      <c r="E226" s="597">
        <v>4972.5219999999999</v>
      </c>
      <c r="F226" s="526">
        <f t="shared" si="52"/>
        <v>30.291000000000167</v>
      </c>
      <c r="G226" s="860"/>
      <c r="H226" s="656">
        <f>G225*F226</f>
        <v>196.28568000000109</v>
      </c>
      <c r="I226" s="732"/>
      <c r="J226" s="425"/>
      <c r="K226" s="186"/>
      <c r="L226" s="186"/>
      <c r="M226" s="186"/>
      <c r="N226" s="359"/>
      <c r="O226" s="401"/>
    </row>
    <row r="227" spans="2:15" ht="16.2" thickBot="1">
      <c r="B227" s="397"/>
      <c r="C227" s="426" t="s">
        <v>21</v>
      </c>
      <c r="D227" s="427"/>
      <c r="E227" s="427"/>
      <c r="F227" s="530">
        <f>F221+F222+F223+F224+F225+F226</f>
        <v>1355.3000000001712</v>
      </c>
      <c r="G227" s="525">
        <f>H227/F227</f>
        <v>6.2923625027669061</v>
      </c>
      <c r="H227" s="428">
        <f>SUM(H221:H226)</f>
        <v>8528.0389000010655</v>
      </c>
      <c r="I227" s="732"/>
      <c r="J227" s="425"/>
      <c r="K227" s="425"/>
      <c r="L227" s="425"/>
      <c r="M227" s="186"/>
      <c r="N227" s="359"/>
      <c r="O227" s="401"/>
    </row>
    <row r="228" spans="2:15" ht="16.2" thickBot="1">
      <c r="B228" s="397"/>
      <c r="C228" s="429"/>
      <c r="D228" s="425"/>
      <c r="E228" s="425"/>
      <c r="F228" s="729"/>
      <c r="G228" s="425"/>
      <c r="H228" s="425"/>
      <c r="I228" s="733"/>
      <c r="J228" s="733"/>
      <c r="K228" s="733"/>
      <c r="L228" s="733"/>
      <c r="M228" s="731"/>
      <c r="N228" s="188"/>
      <c r="O228" s="401"/>
    </row>
    <row r="229" spans="2:15" ht="15.6">
      <c r="B229" s="397"/>
      <c r="C229" s="432"/>
      <c r="D229" s="433" t="s">
        <v>254</v>
      </c>
      <c r="E229" s="433" t="s">
        <v>298</v>
      </c>
      <c r="F229" s="434" t="s">
        <v>1</v>
      </c>
      <c r="G229" s="554" t="s">
        <v>65</v>
      </c>
      <c r="H229" s="861" t="s">
        <v>243</v>
      </c>
      <c r="I229" s="862"/>
      <c r="J229" s="733"/>
      <c r="K229" s="733"/>
      <c r="L229" s="733"/>
      <c r="M229" s="731"/>
      <c r="N229" s="188"/>
      <c r="O229" s="401"/>
    </row>
    <row r="230" spans="2:15" ht="15.6">
      <c r="B230" s="397"/>
      <c r="C230" s="437" t="s">
        <v>80</v>
      </c>
      <c r="D230" s="438"/>
      <c r="E230" s="438">
        <v>1640.49</v>
      </c>
      <c r="F230" s="438">
        <f>D230+E230</f>
        <v>1640.49</v>
      </c>
      <c r="G230" s="439">
        <f>F230/F235</f>
        <v>0.37003144327804077</v>
      </c>
      <c r="H230" s="590">
        <v>7.0000000000000001E-3</v>
      </c>
      <c r="I230" s="586">
        <f>F230*H230</f>
        <v>11.48343</v>
      </c>
      <c r="J230" s="733"/>
      <c r="K230" s="733"/>
      <c r="L230" s="733"/>
      <c r="M230" s="731"/>
      <c r="N230" s="188"/>
      <c r="O230" s="401"/>
    </row>
    <row r="231" spans="2:15" ht="15.6">
      <c r="B231" s="397"/>
      <c r="C231" s="437" t="s">
        <v>81</v>
      </c>
      <c r="D231" s="438"/>
      <c r="E231" s="438">
        <v>972</v>
      </c>
      <c r="F231" s="438">
        <f t="shared" ref="F231:F234" si="54">D231+E231</f>
        <v>972</v>
      </c>
      <c r="G231" s="439">
        <f>F231/F235</f>
        <v>0.21924581245009456</v>
      </c>
      <c r="H231" s="590">
        <v>2.5000000000000001E-2</v>
      </c>
      <c r="I231" s="586">
        <f>F231*H231</f>
        <v>24.3</v>
      </c>
      <c r="J231" s="733"/>
      <c r="K231" s="733"/>
      <c r="L231" s="733"/>
      <c r="M231" s="731"/>
      <c r="N231" s="188"/>
      <c r="O231" s="401"/>
    </row>
    <row r="232" spans="2:15" ht="15.6">
      <c r="B232" s="397"/>
      <c r="C232" s="437" t="s">
        <v>58</v>
      </c>
      <c r="D232" s="438"/>
      <c r="E232" s="438">
        <v>958.93</v>
      </c>
      <c r="F232" s="438">
        <f t="shared" si="54"/>
        <v>958.93</v>
      </c>
      <c r="G232" s="439">
        <f>F232/F235</f>
        <v>0.21629772318186127</v>
      </c>
      <c r="H232" s="590"/>
      <c r="I232" s="586"/>
      <c r="J232" s="733"/>
      <c r="K232" s="733"/>
      <c r="L232" s="733"/>
      <c r="M232" s="731"/>
      <c r="N232" s="188"/>
      <c r="O232" s="401"/>
    </row>
    <row r="233" spans="2:15" ht="15.6">
      <c r="B233" s="397"/>
      <c r="C233" s="437" t="s">
        <v>275</v>
      </c>
      <c r="D233" s="438"/>
      <c r="E233" s="438">
        <v>861.96</v>
      </c>
      <c r="F233" s="438">
        <f t="shared" si="54"/>
        <v>861.96</v>
      </c>
      <c r="G233" s="439">
        <f>F233/F235</f>
        <v>0.19442502109000362</v>
      </c>
      <c r="H233" s="590">
        <v>1.9E-2</v>
      </c>
      <c r="I233" s="586">
        <f>F233*H233</f>
        <v>16.37724</v>
      </c>
      <c r="J233" s="733"/>
      <c r="K233" s="733"/>
      <c r="L233" s="733"/>
      <c r="M233" s="731"/>
      <c r="N233" s="188"/>
      <c r="O233" s="401"/>
    </row>
    <row r="234" spans="2:15" ht="15.6">
      <c r="B234" s="397"/>
      <c r="C234" s="437" t="s">
        <v>276</v>
      </c>
      <c r="D234" s="438"/>
      <c r="E234" s="438"/>
      <c r="F234" s="438">
        <f t="shared" si="54"/>
        <v>0</v>
      </c>
      <c r="G234" s="439">
        <f>F234/F235</f>
        <v>0</v>
      </c>
      <c r="H234" s="584"/>
      <c r="I234" s="586"/>
      <c r="J234" s="733"/>
      <c r="K234" s="733"/>
      <c r="L234" s="733"/>
      <c r="M234" s="731"/>
      <c r="N234" s="188"/>
      <c r="O234" s="401"/>
    </row>
    <row r="235" spans="2:15" ht="16.2" thickBot="1">
      <c r="B235" s="397"/>
      <c r="C235" s="441" t="s">
        <v>1</v>
      </c>
      <c r="D235" s="442">
        <f>SUM(D230:D234)</f>
        <v>0</v>
      </c>
      <c r="E235" s="442">
        <f>SUM(E230:E234)</f>
        <v>4433.3799999999992</v>
      </c>
      <c r="F235" s="443">
        <f>D235+E235</f>
        <v>4433.3799999999992</v>
      </c>
      <c r="G235" s="444">
        <f>SUM(G230:G234)</f>
        <v>1.0000000000000002</v>
      </c>
      <c r="H235" s="585" t="s">
        <v>21</v>
      </c>
      <c r="I235" s="591">
        <f>SUM(I230:I234)</f>
        <v>52.160670000000003</v>
      </c>
      <c r="J235" s="733"/>
      <c r="K235" s="733"/>
      <c r="L235" s="733"/>
      <c r="M235" s="731"/>
      <c r="N235" s="188"/>
      <c r="O235" s="401"/>
    </row>
    <row r="236" spans="2:15" ht="15" thickBot="1">
      <c r="B236" s="397"/>
      <c r="C236" s="187"/>
      <c r="D236" s="186"/>
      <c r="E236" s="186"/>
      <c r="F236" s="704"/>
      <c r="G236" s="186"/>
      <c r="H236" s="186"/>
      <c r="I236" s="731"/>
      <c r="J236" s="731"/>
      <c r="K236" s="731"/>
      <c r="L236" s="731"/>
      <c r="M236" s="731"/>
      <c r="N236" s="188"/>
      <c r="O236" s="401"/>
    </row>
    <row r="237" spans="2:15" ht="26.4" thickBot="1">
      <c r="B237" s="397"/>
      <c r="C237" s="863" t="s">
        <v>194</v>
      </c>
      <c r="D237" s="864"/>
      <c r="E237" s="864"/>
      <c r="F237" s="864"/>
      <c r="G237" s="864"/>
      <c r="H237" s="864"/>
      <c r="I237" s="864"/>
      <c r="J237" s="864"/>
      <c r="K237" s="864"/>
      <c r="L237" s="864"/>
      <c r="M237" s="864"/>
      <c r="N237" s="865"/>
      <c r="O237" s="401"/>
    </row>
    <row r="238" spans="2:15" ht="15.6">
      <c r="B238" s="396"/>
      <c r="C238" s="661"/>
      <c r="D238" s="658" t="s">
        <v>260</v>
      </c>
      <c r="E238" s="658" t="s">
        <v>68</v>
      </c>
      <c r="F238" s="658" t="s">
        <v>290</v>
      </c>
      <c r="G238" s="659" t="s">
        <v>256</v>
      </c>
      <c r="H238" s="658" t="s">
        <v>130</v>
      </c>
      <c r="I238" s="659" t="s">
        <v>64</v>
      </c>
      <c r="J238" s="658" t="s">
        <v>173</v>
      </c>
      <c r="K238" s="658"/>
      <c r="L238" s="658" t="s">
        <v>270</v>
      </c>
      <c r="M238" s="659" t="s">
        <v>195</v>
      </c>
      <c r="N238" s="660" t="s">
        <v>65</v>
      </c>
      <c r="O238" s="401"/>
    </row>
    <row r="239" spans="2:15" ht="15.6">
      <c r="B239" s="396"/>
      <c r="C239" s="661" t="s">
        <v>58</v>
      </c>
      <c r="D239" s="438">
        <v>177</v>
      </c>
      <c r="E239" s="438">
        <v>221</v>
      </c>
      <c r="F239" s="438">
        <v>136</v>
      </c>
      <c r="G239" s="438">
        <v>168.44</v>
      </c>
      <c r="H239" s="438">
        <v>196.48</v>
      </c>
      <c r="I239" s="438"/>
      <c r="J239" s="438">
        <v>60</v>
      </c>
      <c r="K239" s="438"/>
      <c r="L239" s="438"/>
      <c r="M239" s="670">
        <f t="shared" ref="M239:M249" si="55">D239+E239+F239+G239+H239+I239+J239</f>
        <v>958.92000000000007</v>
      </c>
      <c r="N239" s="665">
        <f>M239/M246</f>
        <v>0.11251205586883216</v>
      </c>
      <c r="O239" s="401"/>
    </row>
    <row r="240" spans="2:15" ht="15.6">
      <c r="B240" s="396"/>
      <c r="C240" s="661" t="s">
        <v>312</v>
      </c>
      <c r="D240" s="438">
        <v>912.12</v>
      </c>
      <c r="E240" s="438">
        <v>355.19</v>
      </c>
      <c r="F240" s="438">
        <v>160.18</v>
      </c>
      <c r="G240" s="438">
        <v>212</v>
      </c>
      <c r="H240" s="438"/>
      <c r="I240" s="438"/>
      <c r="J240" s="438"/>
      <c r="K240" s="438"/>
      <c r="L240" s="438"/>
      <c r="M240" s="670">
        <f t="shared" si="55"/>
        <v>1639.49</v>
      </c>
      <c r="N240" s="665">
        <f>M240/M246</f>
        <v>0.1923647337383636</v>
      </c>
      <c r="O240" s="401"/>
    </row>
    <row r="241" spans="2:15" ht="15.6">
      <c r="B241" s="396"/>
      <c r="C241" s="661" t="s">
        <v>314</v>
      </c>
      <c r="D241" s="438">
        <v>144</v>
      </c>
      <c r="E241" s="438">
        <v>155</v>
      </c>
      <c r="F241" s="438">
        <v>318</v>
      </c>
      <c r="G241" s="438">
        <v>300</v>
      </c>
      <c r="H241" s="438">
        <v>50</v>
      </c>
      <c r="I241" s="438"/>
      <c r="J241" s="438">
        <v>5</v>
      </c>
      <c r="K241" s="438"/>
      <c r="L241" s="438"/>
      <c r="M241" s="670">
        <f t="shared" si="55"/>
        <v>972</v>
      </c>
      <c r="N241" s="665">
        <f>M241/M246</f>
        <v>0.11404675917126023</v>
      </c>
      <c r="O241" s="401"/>
    </row>
    <row r="242" spans="2:15" ht="15.6">
      <c r="B242" s="396"/>
      <c r="C242" s="661" t="s">
        <v>313</v>
      </c>
      <c r="D242" s="438">
        <v>4</v>
      </c>
      <c r="E242" s="729"/>
      <c r="F242" s="438">
        <v>14.7</v>
      </c>
      <c r="G242" s="438"/>
      <c r="H242" s="438">
        <v>3</v>
      </c>
      <c r="I242" s="438"/>
      <c r="J242" s="438"/>
      <c r="K242" s="438"/>
      <c r="L242" s="438"/>
      <c r="M242" s="670">
        <f t="shared" si="55"/>
        <v>21.7</v>
      </c>
      <c r="N242" s="665">
        <f>M242/M246</f>
        <v>2.5461056317040605E-3</v>
      </c>
      <c r="O242" s="401"/>
    </row>
    <row r="243" spans="2:15" ht="15.6">
      <c r="B243" s="397"/>
      <c r="C243" s="661" t="s">
        <v>61</v>
      </c>
      <c r="D243" s="438"/>
      <c r="E243" s="730">
        <v>120</v>
      </c>
      <c r="F243" s="438">
        <v>386.05</v>
      </c>
      <c r="G243" s="438">
        <v>20</v>
      </c>
      <c r="H243" s="438"/>
      <c r="I243" s="438"/>
      <c r="J243" s="438">
        <v>385.03</v>
      </c>
      <c r="K243" s="438"/>
      <c r="L243" s="438"/>
      <c r="M243" s="670">
        <f t="shared" si="55"/>
        <v>911.07999999999993</v>
      </c>
      <c r="N243" s="665">
        <f>M243/M246</f>
        <v>0.10689889027340715</v>
      </c>
      <c r="O243" s="401"/>
    </row>
    <row r="244" spans="2:15" ht="15.6">
      <c r="B244" s="397"/>
      <c r="C244" s="661" t="s">
        <v>315</v>
      </c>
      <c r="D244" s="438">
        <v>244.2</v>
      </c>
      <c r="E244" s="734"/>
      <c r="F244" s="438">
        <v>301.41000000000003</v>
      </c>
      <c r="G244" s="438">
        <v>179.34</v>
      </c>
      <c r="H244" s="438">
        <v>129.6</v>
      </c>
      <c r="I244" s="438"/>
      <c r="J244" s="438"/>
      <c r="K244" s="438"/>
      <c r="L244" s="438"/>
      <c r="M244" s="670">
        <f t="shared" si="55"/>
        <v>854.55000000000007</v>
      </c>
      <c r="N244" s="665">
        <f>M244/M246</f>
        <v>0.10026610910473295</v>
      </c>
      <c r="O244" s="401"/>
    </row>
    <row r="245" spans="2:15" ht="15.6">
      <c r="B245" s="397"/>
      <c r="C245" s="661" t="s">
        <v>62</v>
      </c>
      <c r="D245" s="438">
        <v>464.25</v>
      </c>
      <c r="E245" s="438">
        <v>743.58</v>
      </c>
      <c r="F245" s="438">
        <v>845.07</v>
      </c>
      <c r="G245" s="438">
        <v>904.26</v>
      </c>
      <c r="H245" s="438">
        <v>147.47</v>
      </c>
      <c r="I245" s="438"/>
      <c r="J245" s="438">
        <v>60.45</v>
      </c>
      <c r="K245" s="438"/>
      <c r="L245" s="438"/>
      <c r="M245" s="670">
        <f t="shared" si="55"/>
        <v>3165.0799999999995</v>
      </c>
      <c r="N245" s="665">
        <f>M245/M246</f>
        <v>0.37136534621169981</v>
      </c>
      <c r="O245" s="401"/>
    </row>
    <row r="246" spans="2:15" ht="15.6">
      <c r="B246" s="396"/>
      <c r="C246" s="661" t="s">
        <v>199</v>
      </c>
      <c r="D246" s="671">
        <f t="shared" ref="D246:E246" si="56">SUM(D239:D245)</f>
        <v>1945.57</v>
      </c>
      <c r="E246" s="671">
        <f t="shared" si="56"/>
        <v>1594.77</v>
      </c>
      <c r="F246" s="671">
        <f>SUM(F239:F245)</f>
        <v>2161.4100000000003</v>
      </c>
      <c r="G246" s="671">
        <f>SUM(G239:G245)</f>
        <v>1784.04</v>
      </c>
      <c r="H246" s="671">
        <f t="shared" ref="H246:J246" si="57">SUM(H239:H245)</f>
        <v>526.54999999999995</v>
      </c>
      <c r="I246" s="671">
        <f t="shared" si="57"/>
        <v>0</v>
      </c>
      <c r="J246" s="671">
        <f t="shared" si="57"/>
        <v>510.47999999999996</v>
      </c>
      <c r="K246" s="671"/>
      <c r="L246" s="671"/>
      <c r="M246" s="670">
        <f t="shared" si="55"/>
        <v>8522.82</v>
      </c>
      <c r="N246" s="665">
        <f>SUM(N239:N245)</f>
        <v>1</v>
      </c>
      <c r="O246" s="401"/>
    </row>
    <row r="247" spans="2:15" ht="15.6">
      <c r="B247" s="396"/>
      <c r="C247" s="672" t="s">
        <v>193</v>
      </c>
      <c r="D247" s="673">
        <v>1945.57</v>
      </c>
      <c r="E247" s="673">
        <v>1594.77</v>
      </c>
      <c r="F247" s="673">
        <v>2161.41</v>
      </c>
      <c r="G247" s="674">
        <v>1784.04</v>
      </c>
      <c r="H247" s="673">
        <v>526.54999999999995</v>
      </c>
      <c r="I247" s="674"/>
      <c r="J247" s="674">
        <v>510.48</v>
      </c>
      <c r="K247" s="674"/>
      <c r="L247" s="674"/>
      <c r="M247" s="675">
        <f t="shared" si="55"/>
        <v>8522.82</v>
      </c>
      <c r="N247" s="665"/>
      <c r="O247" s="401"/>
    </row>
    <row r="248" spans="2:15" ht="15.6">
      <c r="B248" s="397"/>
      <c r="C248" s="662" t="s">
        <v>147</v>
      </c>
      <c r="D248" s="461">
        <f t="shared" ref="D248:E248" si="58">D247-D246</f>
        <v>0</v>
      </c>
      <c r="E248" s="461">
        <f t="shared" si="58"/>
        <v>0</v>
      </c>
      <c r="F248" s="461">
        <f>F247-F246</f>
        <v>0</v>
      </c>
      <c r="G248" s="461">
        <f>G247-G246</f>
        <v>0</v>
      </c>
      <c r="H248" s="461">
        <f t="shared" ref="H248:I248" si="59">H247-H246</f>
        <v>0</v>
      </c>
      <c r="I248" s="461">
        <f t="shared" si="59"/>
        <v>0</v>
      </c>
      <c r="J248" s="461">
        <f>J247-J246</f>
        <v>0</v>
      </c>
      <c r="K248" s="461"/>
      <c r="L248" s="461"/>
      <c r="M248" s="542">
        <f t="shared" si="55"/>
        <v>0</v>
      </c>
      <c r="N248" s="665"/>
      <c r="O248" s="401"/>
    </row>
    <row r="249" spans="2:15" ht="15.6">
      <c r="B249" s="397"/>
      <c r="C249" s="663" t="s">
        <v>65</v>
      </c>
      <c r="D249" s="462">
        <f>D247/M247</f>
        <v>0.22827772967163451</v>
      </c>
      <c r="E249" s="462">
        <f>E247/M247</f>
        <v>0.18711764416003154</v>
      </c>
      <c r="F249" s="462">
        <f>F247/M247</f>
        <v>0.25360268080283288</v>
      </c>
      <c r="G249" s="462">
        <f>G247/M247</f>
        <v>0.20932508254310192</v>
      </c>
      <c r="H249" s="462">
        <f>H247/M247</f>
        <v>6.1781194487270645E-2</v>
      </c>
      <c r="I249" s="462">
        <f>I247/M247</f>
        <v>0</v>
      </c>
      <c r="J249" s="462">
        <f>J247/M247</f>
        <v>5.9895668335128521E-2</v>
      </c>
      <c r="K249" s="462"/>
      <c r="L249" s="462"/>
      <c r="M249" s="520">
        <f t="shared" si="55"/>
        <v>0.99999999999999989</v>
      </c>
      <c r="N249" s="666"/>
      <c r="O249" s="401"/>
    </row>
    <row r="250" spans="2:15" ht="16.2" thickBot="1">
      <c r="B250" s="396"/>
      <c r="C250" s="664"/>
      <c r="D250" s="668"/>
      <c r="E250" s="669"/>
      <c r="F250" s="866"/>
      <c r="G250" s="867"/>
      <c r="H250" s="866"/>
      <c r="I250" s="867"/>
      <c r="J250" s="735"/>
      <c r="K250" s="736"/>
      <c r="L250" s="851" t="s">
        <v>196</v>
      </c>
      <c r="M250" s="852"/>
      <c r="N250" s="676">
        <f>H227-M247</f>
        <v>5.2189000010657765</v>
      </c>
      <c r="O250" s="401"/>
    </row>
    <row r="251" spans="2:15" ht="15" thickBot="1">
      <c r="B251" s="397"/>
      <c r="C251" s="393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8"/>
      <c r="O251" s="401"/>
    </row>
    <row r="252" spans="2:15" ht="15" thickBot="1">
      <c r="B252" s="398"/>
      <c r="C252" s="399"/>
      <c r="D252" s="399"/>
      <c r="E252" s="399"/>
      <c r="F252" s="399"/>
      <c r="G252" s="399"/>
      <c r="H252" s="399"/>
      <c r="I252" s="399"/>
      <c r="J252" s="399"/>
      <c r="K252" s="399"/>
      <c r="L252" s="399"/>
      <c r="M252" s="399"/>
      <c r="N252" s="399"/>
      <c r="O252" s="400"/>
    </row>
    <row r="253" spans="2:15" ht="15" thickBot="1"/>
    <row r="254" spans="2:15" ht="46.8" thickBot="1">
      <c r="B254" s="853" t="s">
        <v>211</v>
      </c>
      <c r="C254" s="854"/>
      <c r="D254" s="854"/>
      <c r="E254" s="854"/>
      <c r="F254" s="854"/>
      <c r="G254" s="854"/>
      <c r="H254" s="854"/>
      <c r="I254" s="854"/>
      <c r="J254" s="854"/>
      <c r="K254" s="854"/>
      <c r="L254" s="854"/>
      <c r="M254" s="854"/>
      <c r="N254" s="854"/>
      <c r="O254" s="855"/>
    </row>
    <row r="255" spans="2:15" ht="26.4" thickBot="1">
      <c r="B255" s="396"/>
      <c r="C255" s="856" t="s">
        <v>193</v>
      </c>
      <c r="D255" s="857"/>
      <c r="E255" s="857"/>
      <c r="F255" s="857"/>
      <c r="G255" s="857"/>
      <c r="H255" s="857"/>
      <c r="I255" s="857"/>
      <c r="J255" s="857"/>
      <c r="K255" s="857"/>
      <c r="L255" s="857"/>
      <c r="M255" s="857"/>
      <c r="N255" s="858"/>
      <c r="O255" s="401"/>
    </row>
    <row r="256" spans="2:15" ht="15.6">
      <c r="B256" s="396"/>
      <c r="C256" s="403" t="s">
        <v>7</v>
      </c>
      <c r="D256" s="404" t="s">
        <v>38</v>
      </c>
      <c r="E256" s="405" t="s">
        <v>39</v>
      </c>
      <c r="F256" s="406" t="s">
        <v>40</v>
      </c>
      <c r="G256" s="406" t="s">
        <v>8</v>
      </c>
      <c r="H256" s="407" t="s">
        <v>60</v>
      </c>
      <c r="I256" s="408" t="s">
        <v>40</v>
      </c>
      <c r="J256" s="407" t="s">
        <v>65</v>
      </c>
      <c r="K256" s="731"/>
      <c r="L256" s="731"/>
      <c r="M256" s="731"/>
      <c r="N256" s="188"/>
      <c r="O256" s="401"/>
    </row>
    <row r="257" spans="2:15" ht="15.6">
      <c r="B257" s="396"/>
      <c r="C257" s="409" t="s">
        <v>42</v>
      </c>
      <c r="D257" s="596">
        <v>1722013.111</v>
      </c>
      <c r="E257" s="596">
        <v>1722681.392</v>
      </c>
      <c r="F257" s="526">
        <f t="shared" ref="F257:F262" si="60">E257-D257</f>
        <v>668.28099999995902</v>
      </c>
      <c r="G257" s="521">
        <v>6.48</v>
      </c>
      <c r="H257" s="410">
        <f>F257*G257</f>
        <v>4330.460879999735</v>
      </c>
      <c r="I257" s="531">
        <f>F257+F261+F262</f>
        <v>988.98999999996067</v>
      </c>
      <c r="J257" s="411">
        <f>I257/I261</f>
        <v>0.6458330612404829</v>
      </c>
      <c r="K257" s="186"/>
      <c r="L257" s="186"/>
      <c r="M257" s="186"/>
      <c r="N257" s="359"/>
      <c r="O257" s="401"/>
    </row>
    <row r="258" spans="2:15" ht="15.6">
      <c r="B258" s="396"/>
      <c r="C258" s="412" t="s">
        <v>43</v>
      </c>
      <c r="D258" s="596">
        <v>654473.03200000001</v>
      </c>
      <c r="E258" s="596">
        <v>654707.96299999999</v>
      </c>
      <c r="F258" s="527">
        <f t="shared" si="60"/>
        <v>234.9309999999823</v>
      </c>
      <c r="G258" s="522">
        <f>G257</f>
        <v>6.48</v>
      </c>
      <c r="H258" s="413">
        <f>G258*F258</f>
        <v>1522.3528799998855</v>
      </c>
      <c r="I258" s="532">
        <f>F258</f>
        <v>234.9309999999823</v>
      </c>
      <c r="J258" s="414">
        <f>I258/I261</f>
        <v>0.15341530946751988</v>
      </c>
      <c r="K258" s="186"/>
      <c r="L258" s="186"/>
      <c r="M258" s="186"/>
      <c r="N258" s="359"/>
      <c r="O258" s="401"/>
    </row>
    <row r="259" spans="2:15" ht="15.6">
      <c r="B259" s="396"/>
      <c r="C259" s="415" t="s">
        <v>44</v>
      </c>
      <c r="D259" s="597">
        <v>412733.49300000002</v>
      </c>
      <c r="E259" s="597">
        <v>412968.19300000003</v>
      </c>
      <c r="F259" s="528">
        <f t="shared" si="60"/>
        <v>234.70000000001164</v>
      </c>
      <c r="G259" s="523">
        <v>4.9800000000000004</v>
      </c>
      <c r="H259" s="416">
        <f>G259*F259</f>
        <v>1168.806000000058</v>
      </c>
      <c r="I259" s="533">
        <f>F259</f>
        <v>234.70000000001164</v>
      </c>
      <c r="J259" s="417">
        <f>I259/I261</f>
        <v>0.15326446119086631</v>
      </c>
      <c r="K259" s="186"/>
      <c r="L259" s="186"/>
      <c r="M259" s="186"/>
      <c r="N259" s="359"/>
      <c r="O259" s="401"/>
    </row>
    <row r="260" spans="2:15" ht="15.6">
      <c r="B260" s="397"/>
      <c r="C260" s="183" t="s">
        <v>139</v>
      </c>
      <c r="D260" s="597">
        <v>356599.85399999999</v>
      </c>
      <c r="E260" s="597">
        <v>356672.57299999997</v>
      </c>
      <c r="F260" s="529">
        <f t="shared" si="60"/>
        <v>72.718999999982771</v>
      </c>
      <c r="G260" s="524">
        <v>6.38</v>
      </c>
      <c r="H260" s="418">
        <f>G260*F260</f>
        <v>463.94721999989008</v>
      </c>
      <c r="I260" s="534">
        <f>F260</f>
        <v>72.718999999982771</v>
      </c>
      <c r="J260" s="419">
        <f>I260/I261</f>
        <v>4.7487168101130871E-2</v>
      </c>
      <c r="K260" s="186"/>
      <c r="L260" s="186"/>
      <c r="M260" s="186"/>
      <c r="N260" s="359"/>
      <c r="O260" s="401"/>
    </row>
    <row r="261" spans="2:15" ht="14.4" customHeight="1" thickBot="1">
      <c r="B261" s="397"/>
      <c r="C261" s="420" t="s">
        <v>45</v>
      </c>
      <c r="D261" s="597">
        <v>9560.7009999999991</v>
      </c>
      <c r="E261" s="597">
        <v>9833.9320000000007</v>
      </c>
      <c r="F261" s="526">
        <f t="shared" si="60"/>
        <v>273.23100000000159</v>
      </c>
      <c r="G261" s="859">
        <f>G257</f>
        <v>6.48</v>
      </c>
      <c r="H261" s="655">
        <f>G261*F261</f>
        <v>1770.5368800000103</v>
      </c>
      <c r="I261" s="535">
        <f t="shared" ref="I261:J261" si="61">SUM(I257:I260)</f>
        <v>1531.3399999999374</v>
      </c>
      <c r="J261" s="422">
        <f t="shared" si="61"/>
        <v>1</v>
      </c>
      <c r="K261" s="186"/>
      <c r="L261" s="186"/>
      <c r="M261" s="186"/>
      <c r="N261" s="359"/>
      <c r="O261" s="401"/>
    </row>
    <row r="262" spans="2:15" ht="15" customHeight="1">
      <c r="B262" s="397"/>
      <c r="C262" s="420" t="s">
        <v>46</v>
      </c>
      <c r="D262" s="597">
        <v>4972.5219999999999</v>
      </c>
      <c r="E262" s="597">
        <v>5020</v>
      </c>
      <c r="F262" s="526">
        <f t="shared" si="60"/>
        <v>47.478000000000065</v>
      </c>
      <c r="G262" s="860"/>
      <c r="H262" s="656">
        <f>G261*F262</f>
        <v>307.65744000000046</v>
      </c>
      <c r="I262" s="732"/>
      <c r="J262" s="425"/>
      <c r="K262" s="186"/>
      <c r="L262" s="186"/>
      <c r="M262" s="186"/>
      <c r="N262" s="359"/>
      <c r="O262" s="401"/>
    </row>
    <row r="263" spans="2:15" ht="16.2" thickBot="1">
      <c r="B263" s="397"/>
      <c r="C263" s="426" t="s">
        <v>21</v>
      </c>
      <c r="D263" s="427"/>
      <c r="E263" s="427"/>
      <c r="F263" s="530">
        <f>F257+F258+F259+F260+F261+F262</f>
        <v>1531.3399999999374</v>
      </c>
      <c r="G263" s="525">
        <f>H263/F263</f>
        <v>6.2453545914035882</v>
      </c>
      <c r="H263" s="428">
        <f>SUM(H257:H262)</f>
        <v>9563.7612999995799</v>
      </c>
      <c r="I263" s="732"/>
      <c r="J263" s="425"/>
      <c r="K263" s="425"/>
      <c r="L263" s="425"/>
      <c r="M263" s="186"/>
      <c r="N263" s="359"/>
      <c r="O263" s="401"/>
    </row>
    <row r="264" spans="2:15" ht="16.2" thickBot="1">
      <c r="B264" s="397"/>
      <c r="C264" s="429"/>
      <c r="D264" s="425"/>
      <c r="E264" s="425"/>
      <c r="F264" s="729"/>
      <c r="G264" s="425"/>
      <c r="H264" s="425"/>
      <c r="I264" s="733"/>
      <c r="J264" s="733"/>
      <c r="K264" s="733"/>
      <c r="L264" s="733"/>
      <c r="M264" s="731"/>
      <c r="N264" s="188"/>
      <c r="O264" s="401"/>
    </row>
    <row r="265" spans="2:15" ht="15.6">
      <c r="B265" s="397"/>
      <c r="C265" s="432"/>
      <c r="D265" s="433" t="s">
        <v>254</v>
      </c>
      <c r="E265" s="433" t="s">
        <v>298</v>
      </c>
      <c r="F265" s="434" t="s">
        <v>1</v>
      </c>
      <c r="G265" s="554" t="s">
        <v>65</v>
      </c>
      <c r="H265" s="861" t="s">
        <v>243</v>
      </c>
      <c r="I265" s="862"/>
      <c r="J265" s="733"/>
      <c r="K265" s="733"/>
      <c r="L265" s="733"/>
      <c r="M265" s="731"/>
      <c r="N265" s="188"/>
      <c r="O265" s="401"/>
    </row>
    <row r="266" spans="2:15" ht="15.6">
      <c r="B266" s="397"/>
      <c r="C266" s="437" t="s">
        <v>80</v>
      </c>
      <c r="D266" s="438"/>
      <c r="E266" s="438">
        <v>1023.8</v>
      </c>
      <c r="F266" s="438">
        <f>D266+E266</f>
        <v>1023.8</v>
      </c>
      <c r="G266" s="439">
        <f>F266/F271</f>
        <v>0.23565969984347668</v>
      </c>
      <c r="H266" s="590">
        <v>7.0000000000000001E-3</v>
      </c>
      <c r="I266" s="586">
        <f>F266*H266</f>
        <v>7.1665999999999999</v>
      </c>
      <c r="J266" s="733"/>
      <c r="K266" s="733"/>
      <c r="L266" s="733"/>
      <c r="M266" s="731"/>
      <c r="N266" s="188"/>
      <c r="O266" s="401"/>
    </row>
    <row r="267" spans="2:15" ht="15.6">
      <c r="B267" s="397"/>
      <c r="C267" s="437" t="s">
        <v>81</v>
      </c>
      <c r="D267" s="438"/>
      <c r="E267" s="438">
        <v>789.8</v>
      </c>
      <c r="F267" s="438">
        <f t="shared" ref="F267:F270" si="62">D267+E267</f>
        <v>789.8</v>
      </c>
      <c r="G267" s="439">
        <f>F267/F271</f>
        <v>0.18179725623791548</v>
      </c>
      <c r="H267" s="590">
        <v>2.5000000000000001E-2</v>
      </c>
      <c r="I267" s="586">
        <f>F267*H267</f>
        <v>19.745000000000001</v>
      </c>
      <c r="J267" s="733"/>
      <c r="K267" s="733"/>
      <c r="L267" s="733"/>
      <c r="M267" s="731"/>
      <c r="N267" s="188"/>
      <c r="O267" s="401"/>
    </row>
    <row r="268" spans="2:15" ht="15.6">
      <c r="B268" s="397"/>
      <c r="C268" s="437" t="s">
        <v>58</v>
      </c>
      <c r="D268" s="438"/>
      <c r="E268" s="438">
        <v>1608.61</v>
      </c>
      <c r="F268" s="438">
        <f t="shared" si="62"/>
        <v>1608.61</v>
      </c>
      <c r="G268" s="439">
        <f>F268/F271</f>
        <v>0.37027207439462295</v>
      </c>
      <c r="H268" s="590"/>
      <c r="I268" s="586"/>
      <c r="J268" s="733"/>
      <c r="K268" s="733"/>
      <c r="L268" s="733"/>
      <c r="M268" s="731"/>
      <c r="N268" s="188"/>
      <c r="O268" s="401"/>
    </row>
    <row r="269" spans="2:15" ht="15.6">
      <c r="B269" s="397"/>
      <c r="C269" s="437" t="s">
        <v>275</v>
      </c>
      <c r="D269" s="438"/>
      <c r="E269" s="438">
        <v>922.19</v>
      </c>
      <c r="F269" s="438">
        <f t="shared" si="62"/>
        <v>922.19</v>
      </c>
      <c r="G269" s="439">
        <f>F269/F271</f>
        <v>0.21227096952398494</v>
      </c>
      <c r="H269" s="590">
        <v>1.9E-2</v>
      </c>
      <c r="I269" s="586">
        <f>F269*H269</f>
        <v>17.521609999999999</v>
      </c>
      <c r="J269" s="733"/>
      <c r="K269" s="733"/>
      <c r="L269" s="733"/>
      <c r="M269" s="731"/>
      <c r="N269" s="188"/>
      <c r="O269" s="401"/>
    </row>
    <row r="270" spans="2:15" ht="15.6">
      <c r="B270" s="397"/>
      <c r="C270" s="437" t="s">
        <v>276</v>
      </c>
      <c r="D270" s="438"/>
      <c r="E270" s="438"/>
      <c r="F270" s="438">
        <f t="shared" si="62"/>
        <v>0</v>
      </c>
      <c r="G270" s="439">
        <f>F270/F271</f>
        <v>0</v>
      </c>
      <c r="H270" s="584"/>
      <c r="I270" s="586"/>
      <c r="J270" s="733"/>
      <c r="K270" s="733"/>
      <c r="L270" s="733"/>
      <c r="M270" s="731"/>
      <c r="N270" s="188"/>
      <c r="O270" s="401"/>
    </row>
    <row r="271" spans="2:15" ht="16.2" thickBot="1">
      <c r="B271" s="397"/>
      <c r="C271" s="441" t="s">
        <v>1</v>
      </c>
      <c r="D271" s="442">
        <f>SUM(D266:D270)</f>
        <v>0</v>
      </c>
      <c r="E271" s="442">
        <f>SUM(E266:E270)</f>
        <v>4344.3999999999996</v>
      </c>
      <c r="F271" s="443">
        <f>D271+E271</f>
        <v>4344.3999999999996</v>
      </c>
      <c r="G271" s="444">
        <f>SUM(G266:G270)</f>
        <v>1</v>
      </c>
      <c r="H271" s="585" t="s">
        <v>21</v>
      </c>
      <c r="I271" s="591">
        <f>SUM(I266:I270)</f>
        <v>44.433210000000003</v>
      </c>
      <c r="J271" s="733"/>
      <c r="K271" s="733"/>
      <c r="L271" s="733"/>
      <c r="M271" s="731"/>
      <c r="N271" s="188"/>
      <c r="O271" s="401"/>
    </row>
    <row r="272" spans="2:15" ht="15" thickBot="1">
      <c r="B272" s="397"/>
      <c r="C272" s="187"/>
      <c r="D272" s="186"/>
      <c r="E272" s="186"/>
      <c r="F272" s="704"/>
      <c r="G272" s="186"/>
      <c r="H272" s="186"/>
      <c r="I272" s="731"/>
      <c r="J272" s="731"/>
      <c r="K272" s="731"/>
      <c r="L272" s="731"/>
      <c r="M272" s="731"/>
      <c r="N272" s="188"/>
      <c r="O272" s="401"/>
    </row>
    <row r="273" spans="2:15" ht="26.4" thickBot="1">
      <c r="B273" s="397"/>
      <c r="C273" s="863" t="s">
        <v>194</v>
      </c>
      <c r="D273" s="864"/>
      <c r="E273" s="864"/>
      <c r="F273" s="864"/>
      <c r="G273" s="864"/>
      <c r="H273" s="864"/>
      <c r="I273" s="864"/>
      <c r="J273" s="864"/>
      <c r="K273" s="864"/>
      <c r="L273" s="864"/>
      <c r="M273" s="864"/>
      <c r="N273" s="865"/>
      <c r="O273" s="401"/>
    </row>
    <row r="274" spans="2:15" ht="15.6">
      <c r="B274" s="396"/>
      <c r="C274" s="661"/>
      <c r="D274" s="658" t="s">
        <v>260</v>
      </c>
      <c r="E274" s="658" t="s">
        <v>68</v>
      </c>
      <c r="F274" s="658" t="s">
        <v>290</v>
      </c>
      <c r="G274" s="659" t="s">
        <v>256</v>
      </c>
      <c r="H274" s="658" t="s">
        <v>130</v>
      </c>
      <c r="I274" s="659" t="s">
        <v>64</v>
      </c>
      <c r="J274" s="658" t="s">
        <v>173</v>
      </c>
      <c r="K274" s="658"/>
      <c r="L274" s="658" t="s">
        <v>270</v>
      </c>
      <c r="M274" s="659" t="s">
        <v>195</v>
      </c>
      <c r="N274" s="660" t="s">
        <v>65</v>
      </c>
      <c r="O274" s="401"/>
    </row>
    <row r="275" spans="2:15" ht="15.6">
      <c r="B275" s="396"/>
      <c r="C275" s="661" t="s">
        <v>58</v>
      </c>
      <c r="D275" s="438">
        <v>430</v>
      </c>
      <c r="E275" s="438">
        <v>397.26</v>
      </c>
      <c r="F275" s="438"/>
      <c r="G275" s="438">
        <v>546</v>
      </c>
      <c r="H275" s="438">
        <v>312</v>
      </c>
      <c r="I275" s="438">
        <v>51.44</v>
      </c>
      <c r="J275" s="438">
        <v>75</v>
      </c>
      <c r="K275" s="438"/>
      <c r="L275" s="438"/>
      <c r="M275" s="670">
        <f t="shared" ref="M275:M285" si="63">D275+E275+F275+G275+H275+I275+J275</f>
        <v>1811.7</v>
      </c>
      <c r="N275" s="665">
        <f>M275/M282</f>
        <v>0.1895279950538811</v>
      </c>
      <c r="O275" s="401"/>
    </row>
    <row r="276" spans="2:15" ht="15.6">
      <c r="B276" s="396"/>
      <c r="C276" s="661" t="s">
        <v>312</v>
      </c>
      <c r="D276" s="438">
        <v>591.79999999999995</v>
      </c>
      <c r="E276" s="438">
        <v>246</v>
      </c>
      <c r="F276" s="438"/>
      <c r="G276" s="438">
        <v>46</v>
      </c>
      <c r="H276" s="438"/>
      <c r="I276" s="438">
        <v>115</v>
      </c>
      <c r="J276" s="438"/>
      <c r="K276" s="438"/>
      <c r="L276" s="438"/>
      <c r="M276" s="670">
        <f t="shared" si="63"/>
        <v>998.8</v>
      </c>
      <c r="N276" s="665">
        <f>M276/M282</f>
        <v>0.10448780783784094</v>
      </c>
      <c r="O276" s="401"/>
    </row>
    <row r="277" spans="2:15" ht="15.6">
      <c r="B277" s="396"/>
      <c r="C277" s="661" t="s">
        <v>314</v>
      </c>
      <c r="D277" s="438">
        <v>367</v>
      </c>
      <c r="E277" s="438">
        <v>292.8</v>
      </c>
      <c r="F277" s="438"/>
      <c r="G277" s="438">
        <v>100</v>
      </c>
      <c r="H277" s="438">
        <v>25</v>
      </c>
      <c r="I277" s="438">
        <v>30</v>
      </c>
      <c r="J277" s="438"/>
      <c r="K277" s="438"/>
      <c r="L277" s="438"/>
      <c r="M277" s="670">
        <f t="shared" si="63"/>
        <v>814.8</v>
      </c>
      <c r="N277" s="665">
        <f>M277/M282</f>
        <v>8.5238952569356027E-2</v>
      </c>
      <c r="O277" s="401"/>
    </row>
    <row r="278" spans="2:15" ht="15.6">
      <c r="B278" s="396"/>
      <c r="C278" s="661" t="s">
        <v>313</v>
      </c>
      <c r="D278" s="438">
        <v>3.5</v>
      </c>
      <c r="E278" s="729">
        <v>10.25</v>
      </c>
      <c r="F278" s="438"/>
      <c r="G278" s="438">
        <v>7</v>
      </c>
      <c r="H278" s="438">
        <v>2</v>
      </c>
      <c r="I278" s="438"/>
      <c r="J278" s="438">
        <v>2</v>
      </c>
      <c r="K278" s="438"/>
      <c r="L278" s="438"/>
      <c r="M278" s="670">
        <f t="shared" si="63"/>
        <v>24.75</v>
      </c>
      <c r="N278" s="665">
        <f>M278/M282</f>
        <v>2.5891802602989221E-3</v>
      </c>
      <c r="O278" s="401"/>
    </row>
    <row r="279" spans="2:15" ht="15.6">
      <c r="B279" s="396"/>
      <c r="C279" s="661" t="s">
        <v>61</v>
      </c>
      <c r="D279" s="438">
        <v>1321</v>
      </c>
      <c r="E279" s="730">
        <v>267</v>
      </c>
      <c r="F279" s="438"/>
      <c r="G279" s="438"/>
      <c r="H279" s="438"/>
      <c r="I279" s="438">
        <v>50</v>
      </c>
      <c r="J279" s="438"/>
      <c r="K279" s="438"/>
      <c r="L279" s="438"/>
      <c r="M279" s="670">
        <f t="shared" si="63"/>
        <v>1638</v>
      </c>
      <c r="N279" s="665">
        <f>M279/M282</f>
        <v>0.17135665722705593</v>
      </c>
      <c r="O279" s="401"/>
    </row>
    <row r="280" spans="2:15" ht="15.6">
      <c r="B280" s="396"/>
      <c r="C280" s="661" t="s">
        <v>315</v>
      </c>
      <c r="D280" s="438">
        <v>233.28</v>
      </c>
      <c r="E280" s="734">
        <v>74.7</v>
      </c>
      <c r="F280" s="438"/>
      <c r="G280" s="438">
        <v>421.2</v>
      </c>
      <c r="H280" s="438">
        <v>124.5</v>
      </c>
      <c r="I280" s="438">
        <v>65</v>
      </c>
      <c r="J280" s="438"/>
      <c r="K280" s="438"/>
      <c r="L280" s="438"/>
      <c r="M280" s="670">
        <f t="shared" si="63"/>
        <v>918.68000000000006</v>
      </c>
      <c r="N280" s="665">
        <f>M280/M282</f>
        <v>9.6106186728541973E-2</v>
      </c>
      <c r="O280" s="401"/>
    </row>
    <row r="281" spans="2:15" ht="15.6">
      <c r="B281" s="396"/>
      <c r="C281" s="661" t="s">
        <v>62</v>
      </c>
      <c r="D281" s="438">
        <v>1088.68</v>
      </c>
      <c r="E281" s="438">
        <v>887.01</v>
      </c>
      <c r="F281" s="438"/>
      <c r="G281" s="438">
        <v>341.17</v>
      </c>
      <c r="H281" s="438">
        <v>86.19</v>
      </c>
      <c r="I281" s="438">
        <v>854.5</v>
      </c>
      <c r="J281" s="438">
        <v>94.73</v>
      </c>
      <c r="K281" s="438"/>
      <c r="L281" s="438"/>
      <c r="M281" s="670">
        <f t="shared" si="63"/>
        <v>3352.28</v>
      </c>
      <c r="N281" s="665">
        <f>M281/M282</f>
        <v>0.35069322032302508</v>
      </c>
      <c r="O281" s="401"/>
    </row>
    <row r="282" spans="2:15" ht="15.6">
      <c r="B282" s="397"/>
      <c r="C282" s="661" t="s">
        <v>199</v>
      </c>
      <c r="D282" s="671">
        <f t="shared" ref="D282:E282" si="64">SUM(D275:D281)</f>
        <v>4035.26</v>
      </c>
      <c r="E282" s="671">
        <f t="shared" si="64"/>
        <v>2175.02</v>
      </c>
      <c r="F282" s="671">
        <f>SUM(F275:F281)</f>
        <v>0</v>
      </c>
      <c r="G282" s="671">
        <f>SUM(G275:G281)</f>
        <v>1461.3700000000001</v>
      </c>
      <c r="H282" s="671">
        <f t="shared" ref="H282:J282" si="65">SUM(H275:H281)</f>
        <v>549.69000000000005</v>
      </c>
      <c r="I282" s="671">
        <f t="shared" si="65"/>
        <v>1165.94</v>
      </c>
      <c r="J282" s="671">
        <f t="shared" si="65"/>
        <v>171.73000000000002</v>
      </c>
      <c r="K282" s="671"/>
      <c r="L282" s="671"/>
      <c r="M282" s="670">
        <f t="shared" si="63"/>
        <v>9559.01</v>
      </c>
      <c r="N282" s="665">
        <f>SUM(N275:N281)</f>
        <v>1</v>
      </c>
      <c r="O282" s="401"/>
    </row>
    <row r="283" spans="2:15" ht="15.6">
      <c r="B283" s="397"/>
      <c r="C283" s="672" t="s">
        <v>193</v>
      </c>
      <c r="D283" s="673">
        <v>4035.26</v>
      </c>
      <c r="E283" s="673">
        <v>2175.02</v>
      </c>
      <c r="F283" s="673"/>
      <c r="G283" s="674">
        <v>1461.37</v>
      </c>
      <c r="H283" s="673">
        <v>549.69000000000005</v>
      </c>
      <c r="I283" s="674">
        <v>1165.94</v>
      </c>
      <c r="J283" s="674">
        <v>171.73</v>
      </c>
      <c r="K283" s="674"/>
      <c r="L283" s="674"/>
      <c r="M283" s="675">
        <f t="shared" si="63"/>
        <v>9559.01</v>
      </c>
      <c r="N283" s="665"/>
      <c r="O283" s="401"/>
    </row>
    <row r="284" spans="2:15" ht="15.6">
      <c r="B284" s="397"/>
      <c r="C284" s="662" t="s">
        <v>147</v>
      </c>
      <c r="D284" s="461">
        <f t="shared" ref="D284:E284" si="66">D283-D282</f>
        <v>0</v>
      </c>
      <c r="E284" s="461">
        <f t="shared" si="66"/>
        <v>0</v>
      </c>
      <c r="F284" s="461">
        <f>F283-F282</f>
        <v>0</v>
      </c>
      <c r="G284" s="461">
        <f>G283-G282</f>
        <v>0</v>
      </c>
      <c r="H284" s="461">
        <f t="shared" ref="H284:I284" si="67">H283-H282</f>
        <v>0</v>
      </c>
      <c r="I284" s="461">
        <f t="shared" si="67"/>
        <v>0</v>
      </c>
      <c r="J284" s="461">
        <f>J283-J282</f>
        <v>0</v>
      </c>
      <c r="K284" s="461"/>
      <c r="L284" s="461"/>
      <c r="M284" s="542">
        <f t="shared" si="63"/>
        <v>0</v>
      </c>
      <c r="N284" s="665"/>
      <c r="O284" s="401"/>
    </row>
    <row r="285" spans="2:15" ht="15.6">
      <c r="B285" s="396"/>
      <c r="C285" s="663" t="s">
        <v>65</v>
      </c>
      <c r="D285" s="462">
        <f>D283/M283</f>
        <v>0.42214204190601329</v>
      </c>
      <c r="E285" s="462">
        <f>E283/M283</f>
        <v>0.22753611514163077</v>
      </c>
      <c r="F285" s="462">
        <f>F283/M283</f>
        <v>0</v>
      </c>
      <c r="G285" s="462">
        <f>G283/M283</f>
        <v>0.15287880230274892</v>
      </c>
      <c r="H285" s="462">
        <f>H283/M283</f>
        <v>5.7504908981160188E-2</v>
      </c>
      <c r="I285" s="462">
        <f>I283/M283</f>
        <v>0.12197288212900709</v>
      </c>
      <c r="J285" s="462">
        <f>J283/M283</f>
        <v>1.7965249539439752E-2</v>
      </c>
      <c r="K285" s="462"/>
      <c r="L285" s="462"/>
      <c r="M285" s="520">
        <f t="shared" si="63"/>
        <v>1</v>
      </c>
      <c r="N285" s="666"/>
      <c r="O285" s="401"/>
    </row>
    <row r="286" spans="2:15" ht="16.2" thickBot="1">
      <c r="B286" s="396"/>
      <c r="C286" s="664"/>
      <c r="D286" s="668"/>
      <c r="E286" s="669"/>
      <c r="F286" s="866"/>
      <c r="G286" s="867"/>
      <c r="H286" s="866"/>
      <c r="I286" s="867"/>
      <c r="J286" s="735"/>
      <c r="K286" s="736"/>
      <c r="L286" s="851" t="s">
        <v>196</v>
      </c>
      <c r="M286" s="852"/>
      <c r="N286" s="676">
        <f>H263-M283</f>
        <v>4.7512999995797145</v>
      </c>
      <c r="O286" s="401"/>
    </row>
    <row r="287" spans="2:15" ht="15" thickBot="1">
      <c r="B287" s="397"/>
      <c r="C287" s="393"/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368"/>
      <c r="O287" s="401"/>
    </row>
    <row r="288" spans="2:15" ht="15" thickBot="1">
      <c r="B288" s="398"/>
      <c r="C288" s="399"/>
      <c r="D288" s="399"/>
      <c r="E288" s="399"/>
      <c r="F288" s="399"/>
      <c r="G288" s="399"/>
      <c r="H288" s="399"/>
      <c r="I288" s="399"/>
      <c r="J288" s="399"/>
      <c r="K288" s="399"/>
      <c r="L288" s="399"/>
      <c r="M288" s="399"/>
      <c r="N288" s="399"/>
      <c r="O288" s="400"/>
    </row>
    <row r="289" spans="2:15" ht="15" thickBot="1"/>
    <row r="290" spans="2:15" ht="46.8" thickBot="1">
      <c r="B290" s="853" t="s">
        <v>212</v>
      </c>
      <c r="C290" s="854"/>
      <c r="D290" s="854"/>
      <c r="E290" s="854"/>
      <c r="F290" s="854"/>
      <c r="G290" s="854"/>
      <c r="H290" s="854"/>
      <c r="I290" s="854"/>
      <c r="J290" s="854"/>
      <c r="K290" s="854"/>
      <c r="L290" s="854"/>
      <c r="M290" s="854"/>
      <c r="N290" s="854"/>
      <c r="O290" s="855"/>
    </row>
    <row r="291" spans="2:15" ht="26.4" thickBot="1">
      <c r="B291" s="396"/>
      <c r="C291" s="856" t="s">
        <v>193</v>
      </c>
      <c r="D291" s="857"/>
      <c r="E291" s="857"/>
      <c r="F291" s="857"/>
      <c r="G291" s="857"/>
      <c r="H291" s="857"/>
      <c r="I291" s="857"/>
      <c r="J291" s="857"/>
      <c r="K291" s="857"/>
      <c r="L291" s="857"/>
      <c r="M291" s="857"/>
      <c r="N291" s="858"/>
      <c r="O291" s="401"/>
    </row>
    <row r="292" spans="2:15" ht="15.6">
      <c r="B292" s="396"/>
      <c r="C292" s="403" t="s">
        <v>7</v>
      </c>
      <c r="D292" s="404" t="s">
        <v>38</v>
      </c>
      <c r="E292" s="405" t="s">
        <v>39</v>
      </c>
      <c r="F292" s="406" t="s">
        <v>40</v>
      </c>
      <c r="G292" s="406" t="s">
        <v>8</v>
      </c>
      <c r="H292" s="407" t="s">
        <v>60</v>
      </c>
      <c r="I292" s="408" t="s">
        <v>40</v>
      </c>
      <c r="J292" s="407" t="s">
        <v>65</v>
      </c>
      <c r="K292" s="731"/>
      <c r="L292" s="731"/>
      <c r="M292" s="731"/>
      <c r="N292" s="188"/>
      <c r="O292" s="401"/>
    </row>
    <row r="293" spans="2:15" ht="15.6">
      <c r="B293" s="396"/>
      <c r="C293" s="409" t="s">
        <v>42</v>
      </c>
      <c r="D293" s="596">
        <v>1722681.392</v>
      </c>
      <c r="E293" s="596">
        <v>1723226.4920000001</v>
      </c>
      <c r="F293" s="526">
        <f t="shared" ref="F293:F298" si="68">E293-D293</f>
        <v>545.10000000009313</v>
      </c>
      <c r="G293" s="521">
        <v>6.48</v>
      </c>
      <c r="H293" s="410">
        <f>F293*G293</f>
        <v>3532.248000000604</v>
      </c>
      <c r="I293" s="531">
        <f>F293+F297+F298</f>
        <v>703.10200000009172</v>
      </c>
      <c r="J293" s="411">
        <f>I293/I297</f>
        <v>0.56117025734269199</v>
      </c>
      <c r="K293" s="186"/>
      <c r="L293" s="186"/>
      <c r="M293" s="186"/>
      <c r="N293" s="359"/>
      <c r="O293" s="401"/>
    </row>
    <row r="294" spans="2:15" ht="15.6">
      <c r="B294" s="396"/>
      <c r="C294" s="412" t="s">
        <v>43</v>
      </c>
      <c r="D294" s="596">
        <v>654707.96299999999</v>
      </c>
      <c r="E294" s="596">
        <v>654968.71299999999</v>
      </c>
      <c r="F294" s="527">
        <f t="shared" si="68"/>
        <v>260.75</v>
      </c>
      <c r="G294" s="522">
        <f>G293</f>
        <v>6.48</v>
      </c>
      <c r="H294" s="413">
        <f>G294*F294</f>
        <v>1689.66</v>
      </c>
      <c r="I294" s="532">
        <f>F294</f>
        <v>260.75</v>
      </c>
      <c r="J294" s="414">
        <f>I294/I297</f>
        <v>0.20811367995267804</v>
      </c>
      <c r="K294" s="186"/>
      <c r="L294" s="186"/>
      <c r="M294" s="186"/>
      <c r="N294" s="359"/>
      <c r="O294" s="401"/>
    </row>
    <row r="295" spans="2:15" ht="15.6">
      <c r="B295" s="396"/>
      <c r="C295" s="415" t="s">
        <v>44</v>
      </c>
      <c r="D295" s="597">
        <v>412968.19300000003</v>
      </c>
      <c r="E295" s="597">
        <v>413155.45199999999</v>
      </c>
      <c r="F295" s="528">
        <f t="shared" si="68"/>
        <v>187.25899999996182</v>
      </c>
      <c r="G295" s="523">
        <v>4.9800000000000004</v>
      </c>
      <c r="H295" s="416">
        <f>G295*F295</f>
        <v>932.54981999980987</v>
      </c>
      <c r="I295" s="533">
        <f>F295</f>
        <v>187.25899999996182</v>
      </c>
      <c r="J295" s="417">
        <f>I295/I297</f>
        <v>0.14945794667018444</v>
      </c>
      <c r="K295" s="186"/>
      <c r="L295" s="186"/>
      <c r="M295" s="186"/>
      <c r="N295" s="359"/>
      <c r="O295" s="401"/>
    </row>
    <row r="296" spans="2:15" ht="15.6">
      <c r="B296" s="397"/>
      <c r="C296" s="183" t="s">
        <v>139</v>
      </c>
      <c r="D296" s="597">
        <v>356672.57299999997</v>
      </c>
      <c r="E296" s="597">
        <v>356774.38299999997</v>
      </c>
      <c r="F296" s="529">
        <f t="shared" si="68"/>
        <v>101.80999999999767</v>
      </c>
      <c r="G296" s="524">
        <v>6.38</v>
      </c>
      <c r="H296" s="418">
        <f>G296*F296</f>
        <v>649.54779999998516</v>
      </c>
      <c r="I296" s="534">
        <f>F296</f>
        <v>101.80999999999767</v>
      </c>
      <c r="J296" s="419">
        <f>I296/I297</f>
        <v>8.1258116034445521E-2</v>
      </c>
      <c r="K296" s="186"/>
      <c r="L296" s="186"/>
      <c r="M296" s="186"/>
      <c r="N296" s="359"/>
      <c r="O296" s="401"/>
    </row>
    <row r="297" spans="2:15" ht="16.2" thickBot="1">
      <c r="B297" s="397"/>
      <c r="C297" s="420" t="s">
        <v>45</v>
      </c>
      <c r="D297" s="597">
        <v>9833.9320000000007</v>
      </c>
      <c r="E297" s="597">
        <v>9965.9519999999993</v>
      </c>
      <c r="F297" s="526">
        <f t="shared" si="68"/>
        <v>132.01999999999862</v>
      </c>
      <c r="G297" s="859">
        <f>G293</f>
        <v>6.48</v>
      </c>
      <c r="H297" s="655">
        <f>G297*F297</f>
        <v>855.48959999999113</v>
      </c>
      <c r="I297" s="535">
        <f t="shared" ref="I297:J297" si="69">SUM(I293:I296)</f>
        <v>1252.9210000000512</v>
      </c>
      <c r="J297" s="422">
        <f t="shared" si="69"/>
        <v>1</v>
      </c>
      <c r="K297" s="186"/>
      <c r="L297" s="186"/>
      <c r="M297" s="186"/>
      <c r="N297" s="359"/>
      <c r="O297" s="401"/>
    </row>
    <row r="298" spans="2:15" ht="14.4" customHeight="1">
      <c r="B298" s="397"/>
      <c r="C298" s="420" t="s">
        <v>46</v>
      </c>
      <c r="D298" s="597">
        <v>5020</v>
      </c>
      <c r="E298" s="597">
        <v>5045.982</v>
      </c>
      <c r="F298" s="526">
        <f t="shared" si="68"/>
        <v>25.981999999999971</v>
      </c>
      <c r="G298" s="860"/>
      <c r="H298" s="656">
        <f>G297*F298</f>
        <v>168.36335999999983</v>
      </c>
      <c r="I298" s="732"/>
      <c r="J298" s="425"/>
      <c r="K298" s="186"/>
      <c r="L298" s="186"/>
      <c r="M298" s="186"/>
      <c r="N298" s="359"/>
      <c r="O298" s="401"/>
    </row>
    <row r="299" spans="2:15" ht="15" customHeight="1" thickBot="1">
      <c r="B299" s="397"/>
      <c r="C299" s="426" t="s">
        <v>21</v>
      </c>
      <c r="D299" s="427"/>
      <c r="E299" s="427"/>
      <c r="F299" s="530">
        <f>F293+F294+F295+F296+F297+F298</f>
        <v>1252.9210000000512</v>
      </c>
      <c r="G299" s="525">
        <f>H299/F299</f>
        <v>6.247687268391279</v>
      </c>
      <c r="H299" s="428">
        <f>SUM(H293:H298)</f>
        <v>7827.8585800003893</v>
      </c>
      <c r="I299" s="732"/>
      <c r="J299" s="425"/>
      <c r="K299" s="425"/>
      <c r="L299" s="425"/>
      <c r="M299" s="186"/>
      <c r="N299" s="359"/>
      <c r="O299" s="401"/>
    </row>
    <row r="300" spans="2:15" ht="16.2" thickBot="1">
      <c r="B300" s="397"/>
      <c r="C300" s="429"/>
      <c r="D300" s="425"/>
      <c r="E300" s="425"/>
      <c r="F300" s="729"/>
      <c r="G300" s="425"/>
      <c r="H300" s="425"/>
      <c r="I300" s="733"/>
      <c r="J300" s="733"/>
      <c r="K300" s="733"/>
      <c r="L300" s="733"/>
      <c r="M300" s="731"/>
      <c r="N300" s="188"/>
      <c r="O300" s="401"/>
    </row>
    <row r="301" spans="2:15" ht="15.6">
      <c r="B301" s="397"/>
      <c r="C301" s="432"/>
      <c r="D301" s="433" t="s">
        <v>254</v>
      </c>
      <c r="E301" s="433" t="s">
        <v>298</v>
      </c>
      <c r="F301" s="434" t="s">
        <v>1</v>
      </c>
      <c r="G301" s="554" t="s">
        <v>65</v>
      </c>
      <c r="H301" s="861" t="s">
        <v>243</v>
      </c>
      <c r="I301" s="862"/>
      <c r="J301" s="733"/>
      <c r="K301" s="733"/>
      <c r="L301" s="733"/>
      <c r="M301" s="731"/>
      <c r="N301" s="188"/>
      <c r="O301" s="401"/>
    </row>
    <row r="302" spans="2:15" ht="15.6">
      <c r="B302" s="397"/>
      <c r="C302" s="437" t="s">
        <v>80</v>
      </c>
      <c r="D302" s="438"/>
      <c r="E302" s="438">
        <v>859.54</v>
      </c>
      <c r="F302" s="438">
        <f>D302+E302</f>
        <v>859.54</v>
      </c>
      <c r="G302" s="439">
        <f>F302/F307</f>
        <v>0.24407586302855797</v>
      </c>
      <c r="H302" s="590">
        <v>7.0000000000000001E-3</v>
      </c>
      <c r="I302" s="586">
        <f>F302*H302</f>
        <v>6.0167799999999998</v>
      </c>
      <c r="J302" s="733"/>
      <c r="K302" s="733"/>
      <c r="L302" s="733"/>
      <c r="M302" s="731"/>
      <c r="N302" s="188"/>
      <c r="O302" s="401"/>
    </row>
    <row r="303" spans="2:15" ht="15.6">
      <c r="B303" s="397"/>
      <c r="C303" s="437" t="s">
        <v>81</v>
      </c>
      <c r="D303" s="438"/>
      <c r="E303" s="438">
        <v>833.54</v>
      </c>
      <c r="F303" s="438">
        <f t="shared" ref="F303:F306" si="70">D303+E303</f>
        <v>833.54</v>
      </c>
      <c r="G303" s="439">
        <f>F303/F307</f>
        <v>0.23669287626966076</v>
      </c>
      <c r="H303" s="590">
        <v>2.5000000000000001E-2</v>
      </c>
      <c r="I303" s="586">
        <f>F303*H303</f>
        <v>20.8385</v>
      </c>
      <c r="J303" s="733"/>
      <c r="K303" s="733"/>
      <c r="L303" s="733"/>
      <c r="M303" s="731"/>
      <c r="N303" s="188"/>
      <c r="O303" s="401"/>
    </row>
    <row r="304" spans="2:15" ht="15.6">
      <c r="B304" s="397"/>
      <c r="C304" s="437" t="s">
        <v>58</v>
      </c>
      <c r="D304" s="438"/>
      <c r="E304" s="438">
        <v>1188</v>
      </c>
      <c r="F304" s="438">
        <f t="shared" si="70"/>
        <v>1188</v>
      </c>
      <c r="G304" s="439">
        <f>F304/F307</f>
        <v>0.3373457026757648</v>
      </c>
      <c r="H304" s="590"/>
      <c r="I304" s="586"/>
      <c r="J304" s="733"/>
      <c r="K304" s="733"/>
      <c r="L304" s="733"/>
      <c r="M304" s="731"/>
      <c r="N304" s="188"/>
      <c r="O304" s="401"/>
    </row>
    <row r="305" spans="2:15" ht="15.6">
      <c r="B305" s="397"/>
      <c r="C305" s="437" t="s">
        <v>275</v>
      </c>
      <c r="D305" s="438"/>
      <c r="E305" s="438">
        <v>640.53</v>
      </c>
      <c r="F305" s="438">
        <f t="shared" si="70"/>
        <v>640.53</v>
      </c>
      <c r="G305" s="439">
        <f>F305/F307</f>
        <v>0.18188555802601653</v>
      </c>
      <c r="H305" s="590">
        <v>1.9E-2</v>
      </c>
      <c r="I305" s="586">
        <f>F305*H305</f>
        <v>12.170069999999999</v>
      </c>
      <c r="J305" s="733"/>
      <c r="K305" s="733"/>
      <c r="L305" s="733"/>
      <c r="M305" s="731"/>
      <c r="N305" s="188"/>
      <c r="O305" s="401"/>
    </row>
    <row r="306" spans="2:15" ht="15.6">
      <c r="B306" s="397"/>
      <c r="C306" s="437" t="s">
        <v>276</v>
      </c>
      <c r="D306" s="438"/>
      <c r="E306" s="438"/>
      <c r="F306" s="438">
        <f t="shared" si="70"/>
        <v>0</v>
      </c>
      <c r="G306" s="439">
        <f>F306/F307</f>
        <v>0</v>
      </c>
      <c r="H306" s="584"/>
      <c r="I306" s="586"/>
      <c r="J306" s="733"/>
      <c r="K306" s="733"/>
      <c r="L306" s="733"/>
      <c r="M306" s="731"/>
      <c r="N306" s="188"/>
      <c r="O306" s="401"/>
    </row>
    <row r="307" spans="2:15" ht="16.2" thickBot="1">
      <c r="B307" s="397"/>
      <c r="C307" s="441" t="s">
        <v>1</v>
      </c>
      <c r="D307" s="442">
        <f>SUM(D302:D306)</f>
        <v>0</v>
      </c>
      <c r="E307" s="442">
        <f>SUM(E302:E306)</f>
        <v>3521.6099999999997</v>
      </c>
      <c r="F307" s="443">
        <f>D307+E307</f>
        <v>3521.6099999999997</v>
      </c>
      <c r="G307" s="444">
        <f>SUM(G302:G306)</f>
        <v>1</v>
      </c>
      <c r="H307" s="585" t="s">
        <v>21</v>
      </c>
      <c r="I307" s="591">
        <f>SUM(I302:I306)</f>
        <v>39.025350000000003</v>
      </c>
      <c r="J307" s="733"/>
      <c r="K307" s="733"/>
      <c r="L307" s="733"/>
      <c r="M307" s="731"/>
      <c r="N307" s="188"/>
      <c r="O307" s="401"/>
    </row>
    <row r="308" spans="2:15" ht="15" thickBot="1">
      <c r="B308" s="397"/>
      <c r="C308" s="187"/>
      <c r="D308" s="186"/>
      <c r="E308" s="186"/>
      <c r="F308" s="704"/>
      <c r="G308" s="186"/>
      <c r="H308" s="186"/>
      <c r="I308" s="731"/>
      <c r="J308" s="731"/>
      <c r="K308" s="731"/>
      <c r="L308" s="731"/>
      <c r="M308" s="731"/>
      <c r="N308" s="188"/>
      <c r="O308" s="401"/>
    </row>
    <row r="309" spans="2:15" ht="26.4" thickBot="1">
      <c r="B309" s="397"/>
      <c r="C309" s="863" t="s">
        <v>194</v>
      </c>
      <c r="D309" s="864"/>
      <c r="E309" s="864"/>
      <c r="F309" s="864"/>
      <c r="G309" s="864"/>
      <c r="H309" s="864"/>
      <c r="I309" s="864"/>
      <c r="J309" s="864"/>
      <c r="K309" s="864"/>
      <c r="L309" s="864"/>
      <c r="M309" s="864"/>
      <c r="N309" s="865"/>
      <c r="O309" s="401"/>
    </row>
    <row r="310" spans="2:15" ht="15.6">
      <c r="B310" s="396"/>
      <c r="C310" s="661"/>
      <c r="D310" s="658" t="s">
        <v>260</v>
      </c>
      <c r="E310" s="658" t="s">
        <v>68</v>
      </c>
      <c r="F310" s="658" t="s">
        <v>290</v>
      </c>
      <c r="G310" s="659" t="s">
        <v>256</v>
      </c>
      <c r="H310" s="658" t="s">
        <v>130</v>
      </c>
      <c r="I310" s="659" t="s">
        <v>64</v>
      </c>
      <c r="J310" s="658" t="s">
        <v>173</v>
      </c>
      <c r="K310" s="658"/>
      <c r="L310" s="658" t="s">
        <v>270</v>
      </c>
      <c r="M310" s="659" t="s">
        <v>195</v>
      </c>
      <c r="N310" s="660" t="s">
        <v>65</v>
      </c>
      <c r="O310" s="401"/>
    </row>
    <row r="311" spans="2:15" ht="15.6">
      <c r="B311" s="396"/>
      <c r="C311" s="661" t="s">
        <v>58</v>
      </c>
      <c r="D311" s="438">
        <v>448.08</v>
      </c>
      <c r="E311" s="438">
        <v>245.8</v>
      </c>
      <c r="F311" s="438">
        <v>306.11</v>
      </c>
      <c r="G311" s="438">
        <v>180</v>
      </c>
      <c r="H311" s="438">
        <v>55</v>
      </c>
      <c r="I311" s="438"/>
      <c r="J311" s="438">
        <v>8</v>
      </c>
      <c r="K311" s="438"/>
      <c r="L311" s="438"/>
      <c r="M311" s="670">
        <f t="shared" ref="M311:M321" si="71">D311+E311+F311+G311+H311+I311+J311</f>
        <v>1242.99</v>
      </c>
      <c r="N311" s="665">
        <f>M311/M318</f>
        <v>0.15994127290086649</v>
      </c>
      <c r="O311" s="401"/>
    </row>
    <row r="312" spans="2:15" ht="15.6">
      <c r="B312" s="396"/>
      <c r="C312" s="661" t="s">
        <v>312</v>
      </c>
      <c r="D312" s="438">
        <v>284.11</v>
      </c>
      <c r="E312" s="438">
        <v>245</v>
      </c>
      <c r="F312" s="438">
        <v>100</v>
      </c>
      <c r="G312" s="438">
        <v>20</v>
      </c>
      <c r="H312" s="438">
        <v>60</v>
      </c>
      <c r="I312" s="438"/>
      <c r="J312" s="438">
        <v>150</v>
      </c>
      <c r="K312" s="438"/>
      <c r="L312" s="438"/>
      <c r="M312" s="670">
        <f t="shared" si="71"/>
        <v>859.11</v>
      </c>
      <c r="N312" s="665">
        <f>M312/M318</f>
        <v>0.11054565761740917</v>
      </c>
      <c r="O312" s="401"/>
    </row>
    <row r="313" spans="2:15" ht="15.6">
      <c r="B313" s="396"/>
      <c r="C313" s="661" t="s">
        <v>314</v>
      </c>
      <c r="D313" s="438">
        <v>360</v>
      </c>
      <c r="E313" s="438">
        <v>235.4</v>
      </c>
      <c r="F313" s="438">
        <v>70</v>
      </c>
      <c r="G313" s="438">
        <v>75</v>
      </c>
      <c r="H313" s="438">
        <v>38.14</v>
      </c>
      <c r="I313" s="438"/>
      <c r="J313" s="438"/>
      <c r="K313" s="438"/>
      <c r="L313" s="438"/>
      <c r="M313" s="670">
        <f t="shared" si="71"/>
        <v>778.54</v>
      </c>
      <c r="N313" s="665">
        <f>M313/M318</f>
        <v>0.10017834303111095</v>
      </c>
      <c r="O313" s="401"/>
    </row>
    <row r="314" spans="2:15" ht="15.6">
      <c r="B314" s="396"/>
      <c r="C314" s="661" t="s">
        <v>313</v>
      </c>
      <c r="D314" s="438">
        <v>15.55</v>
      </c>
      <c r="E314" s="729">
        <v>1</v>
      </c>
      <c r="F314" s="438">
        <v>2.5</v>
      </c>
      <c r="G314" s="438">
        <v>3.3</v>
      </c>
      <c r="H314" s="438"/>
      <c r="I314" s="438"/>
      <c r="J314" s="438"/>
      <c r="K314" s="438"/>
      <c r="L314" s="438"/>
      <c r="M314" s="670">
        <f t="shared" si="71"/>
        <v>22.35</v>
      </c>
      <c r="N314" s="665">
        <f>M314/M318</f>
        <v>2.8758778826333009E-3</v>
      </c>
      <c r="O314" s="401"/>
    </row>
    <row r="315" spans="2:15" ht="15.6">
      <c r="B315" s="396"/>
      <c r="C315" s="661" t="s">
        <v>61</v>
      </c>
      <c r="D315" s="438">
        <v>650.04999999999995</v>
      </c>
      <c r="E315" s="438">
        <v>638</v>
      </c>
      <c r="F315" s="438"/>
      <c r="G315" s="438"/>
      <c r="H315" s="438"/>
      <c r="I315" s="438"/>
      <c r="J315" s="438"/>
      <c r="K315" s="438"/>
      <c r="L315" s="438"/>
      <c r="M315" s="670">
        <f t="shared" si="71"/>
        <v>1288.05</v>
      </c>
      <c r="N315" s="665">
        <f>M315/M318</f>
        <v>0.16573935153135672</v>
      </c>
      <c r="O315" s="401"/>
    </row>
    <row r="316" spans="2:15" ht="15.6">
      <c r="B316" s="396"/>
      <c r="C316" s="661" t="s">
        <v>315</v>
      </c>
      <c r="D316" s="438">
        <v>226.86</v>
      </c>
      <c r="E316" s="729">
        <v>64.86</v>
      </c>
      <c r="F316" s="438">
        <v>348.81</v>
      </c>
      <c r="G316" s="438"/>
      <c r="H316" s="438"/>
      <c r="I316" s="438"/>
      <c r="J316" s="438"/>
      <c r="K316" s="438"/>
      <c r="L316" s="438"/>
      <c r="M316" s="670">
        <f t="shared" si="71"/>
        <v>640.53</v>
      </c>
      <c r="N316" s="665">
        <f>M316/M318</f>
        <v>8.2419957949132344E-2</v>
      </c>
      <c r="O316" s="401"/>
    </row>
    <row r="317" spans="2:15" ht="15.6">
      <c r="B317" s="396"/>
      <c r="C317" s="661" t="s">
        <v>62</v>
      </c>
      <c r="D317" s="438">
        <v>1111.3599999999999</v>
      </c>
      <c r="E317" s="438">
        <v>684.21</v>
      </c>
      <c r="F317" s="438">
        <v>430.81</v>
      </c>
      <c r="G317" s="438">
        <v>522.86</v>
      </c>
      <c r="H317" s="438">
        <v>85.73</v>
      </c>
      <c r="I317" s="438"/>
      <c r="J317" s="438">
        <v>105</v>
      </c>
      <c r="K317" s="438"/>
      <c r="L317" s="438"/>
      <c r="M317" s="670">
        <f t="shared" si="71"/>
        <v>2939.9700000000003</v>
      </c>
      <c r="N317" s="665">
        <f>M317/M318</f>
        <v>0.37829953908749103</v>
      </c>
      <c r="O317" s="401"/>
    </row>
    <row r="318" spans="2:15" ht="15.6">
      <c r="B318" s="397"/>
      <c r="C318" s="661" t="s">
        <v>199</v>
      </c>
      <c r="D318" s="671">
        <f t="shared" ref="D318:E318" si="72">SUM(D311:D317)</f>
        <v>3096.01</v>
      </c>
      <c r="E318" s="671">
        <f t="shared" si="72"/>
        <v>2114.27</v>
      </c>
      <c r="F318" s="671">
        <f>SUM(F311:F317)</f>
        <v>1258.23</v>
      </c>
      <c r="G318" s="671">
        <f>SUM(G311:G317)</f>
        <v>801.16000000000008</v>
      </c>
      <c r="H318" s="671">
        <f t="shared" ref="H318:J318" si="73">SUM(H311:H317)</f>
        <v>238.87</v>
      </c>
      <c r="I318" s="671">
        <f t="shared" si="73"/>
        <v>0</v>
      </c>
      <c r="J318" s="671">
        <f t="shared" si="73"/>
        <v>263</v>
      </c>
      <c r="K318" s="671"/>
      <c r="L318" s="671"/>
      <c r="M318" s="670">
        <f t="shared" si="71"/>
        <v>7771.54</v>
      </c>
      <c r="N318" s="665">
        <f>SUM(N311:N317)</f>
        <v>1</v>
      </c>
      <c r="O318" s="401"/>
    </row>
    <row r="319" spans="2:15" ht="15.6">
      <c r="B319" s="397"/>
      <c r="C319" s="672" t="s">
        <v>193</v>
      </c>
      <c r="D319" s="673">
        <v>3096.01</v>
      </c>
      <c r="E319" s="673">
        <v>2114.27</v>
      </c>
      <c r="F319" s="673">
        <v>1258.23</v>
      </c>
      <c r="G319" s="674">
        <v>801.16</v>
      </c>
      <c r="H319" s="673">
        <v>238.87</v>
      </c>
      <c r="I319" s="674"/>
      <c r="J319" s="674">
        <v>314.26</v>
      </c>
      <c r="K319" s="674"/>
      <c r="L319" s="674"/>
      <c r="M319" s="675">
        <f t="shared" si="71"/>
        <v>7822.8</v>
      </c>
      <c r="N319" s="665"/>
      <c r="O319" s="401"/>
    </row>
    <row r="320" spans="2:15" ht="15.6">
      <c r="B320" s="397"/>
      <c r="C320" s="662" t="s">
        <v>147</v>
      </c>
      <c r="D320" s="461">
        <f t="shared" ref="D320:E320" si="74">D319-D318</f>
        <v>0</v>
      </c>
      <c r="E320" s="461">
        <f t="shared" si="74"/>
        <v>0</v>
      </c>
      <c r="F320" s="461">
        <f>F319-F318</f>
        <v>0</v>
      </c>
      <c r="G320" s="461">
        <f>G319-G318</f>
        <v>0</v>
      </c>
      <c r="H320" s="461">
        <f t="shared" ref="H320:I320" si="75">H319-H318</f>
        <v>0</v>
      </c>
      <c r="I320" s="461">
        <f t="shared" si="75"/>
        <v>0</v>
      </c>
      <c r="J320" s="461">
        <f>J319-J318</f>
        <v>51.259999999999991</v>
      </c>
      <c r="K320" s="461"/>
      <c r="L320" s="461"/>
      <c r="M320" s="542">
        <f t="shared" si="71"/>
        <v>51.259999999999991</v>
      </c>
      <c r="N320" s="665"/>
      <c r="O320" s="401"/>
    </row>
    <row r="321" spans="2:15" ht="15.6">
      <c r="B321" s="396"/>
      <c r="C321" s="663" t="s">
        <v>65</v>
      </c>
      <c r="D321" s="462">
        <f>D319/M319</f>
        <v>0.39576750012783146</v>
      </c>
      <c r="E321" s="462">
        <f>E319/M319</f>
        <v>0.2702702357212251</v>
      </c>
      <c r="F321" s="462">
        <f>F319/M319</f>
        <v>0.16084138671575396</v>
      </c>
      <c r="G321" s="462">
        <f>G319/M319</f>
        <v>0.10241345809684511</v>
      </c>
      <c r="H321" s="462">
        <f>H319/M319</f>
        <v>3.0535102520836528E-2</v>
      </c>
      <c r="I321" s="462">
        <f>I319/M319</f>
        <v>0</v>
      </c>
      <c r="J321" s="462">
        <f>J319/M319</f>
        <v>4.0172316817507797E-2</v>
      </c>
      <c r="K321" s="462"/>
      <c r="L321" s="462"/>
      <c r="M321" s="520">
        <f t="shared" si="71"/>
        <v>1</v>
      </c>
      <c r="N321" s="666"/>
      <c r="O321" s="401"/>
    </row>
    <row r="322" spans="2:15" ht="16.2" thickBot="1">
      <c r="B322" s="396"/>
      <c r="C322" s="664"/>
      <c r="D322" s="668"/>
      <c r="E322" s="669"/>
      <c r="F322" s="866"/>
      <c r="G322" s="867"/>
      <c r="H322" s="866"/>
      <c r="I322" s="867"/>
      <c r="J322" s="735"/>
      <c r="K322" s="736"/>
      <c r="L322" s="851" t="s">
        <v>196</v>
      </c>
      <c r="M322" s="852"/>
      <c r="N322" s="676">
        <f>H299-M319</f>
        <v>5.0585800003891563</v>
      </c>
      <c r="O322" s="401"/>
    </row>
    <row r="323" spans="2:15" ht="15" thickBot="1">
      <c r="B323" s="397"/>
      <c r="C323" s="393"/>
      <c r="D323" s="367"/>
      <c r="E323" s="367"/>
      <c r="F323" s="367"/>
      <c r="G323" s="367"/>
      <c r="H323" s="367"/>
      <c r="I323" s="367"/>
      <c r="J323" s="367"/>
      <c r="K323" s="367"/>
      <c r="L323" s="367"/>
      <c r="M323" s="367"/>
      <c r="N323" s="368"/>
      <c r="O323" s="401"/>
    </row>
    <row r="324" spans="2:15" ht="15" thickBot="1">
      <c r="B324" s="398"/>
      <c r="C324" s="399"/>
      <c r="D324" s="399"/>
      <c r="E324" s="399"/>
      <c r="F324" s="399"/>
      <c r="G324" s="399"/>
      <c r="H324" s="399"/>
      <c r="I324" s="399"/>
      <c r="J324" s="399"/>
      <c r="K324" s="399"/>
      <c r="L324" s="399"/>
      <c r="M324" s="399"/>
      <c r="N324" s="399"/>
      <c r="O324" s="400"/>
    </row>
    <row r="325" spans="2:15" ht="15" thickBot="1"/>
    <row r="326" spans="2:15" ht="46.8" thickBot="1">
      <c r="B326" s="853" t="s">
        <v>213</v>
      </c>
      <c r="C326" s="854"/>
      <c r="D326" s="854"/>
      <c r="E326" s="854"/>
      <c r="F326" s="854"/>
      <c r="G326" s="854"/>
      <c r="H326" s="854"/>
      <c r="I326" s="854"/>
      <c r="J326" s="854"/>
      <c r="K326" s="854"/>
      <c r="L326" s="854"/>
      <c r="M326" s="854"/>
      <c r="N326" s="854"/>
      <c r="O326" s="855"/>
    </row>
    <row r="327" spans="2:15" ht="26.4" thickBot="1">
      <c r="B327" s="396"/>
      <c r="C327" s="856" t="s">
        <v>193</v>
      </c>
      <c r="D327" s="857"/>
      <c r="E327" s="857"/>
      <c r="F327" s="857"/>
      <c r="G327" s="857"/>
      <c r="H327" s="857"/>
      <c r="I327" s="857"/>
      <c r="J327" s="857"/>
      <c r="K327" s="857"/>
      <c r="L327" s="857"/>
      <c r="M327" s="857"/>
      <c r="N327" s="858"/>
      <c r="O327" s="401"/>
    </row>
    <row r="328" spans="2:15" ht="15.6">
      <c r="B328" s="396"/>
      <c r="C328" s="403" t="s">
        <v>7</v>
      </c>
      <c r="D328" s="404" t="s">
        <v>38</v>
      </c>
      <c r="E328" s="405" t="s">
        <v>39</v>
      </c>
      <c r="F328" s="406" t="s">
        <v>40</v>
      </c>
      <c r="G328" s="406" t="s">
        <v>8</v>
      </c>
      <c r="H328" s="407" t="s">
        <v>60</v>
      </c>
      <c r="I328" s="408" t="s">
        <v>40</v>
      </c>
      <c r="J328" s="407" t="s">
        <v>65</v>
      </c>
      <c r="K328" s="731"/>
      <c r="L328" s="731"/>
      <c r="M328" s="731"/>
      <c r="N328" s="188"/>
      <c r="O328" s="401"/>
    </row>
    <row r="329" spans="2:15" ht="15.6">
      <c r="B329" s="396"/>
      <c r="C329" s="409" t="s">
        <v>42</v>
      </c>
      <c r="D329" s="596">
        <v>1723226.4920000001</v>
      </c>
      <c r="E329" s="596">
        <v>1723770.5830000001</v>
      </c>
      <c r="F329" s="526">
        <f t="shared" ref="F329:F334" si="76">E329-D329</f>
        <v>544.0910000000149</v>
      </c>
      <c r="G329" s="521">
        <v>6.48</v>
      </c>
      <c r="H329" s="410">
        <f>F329*G329</f>
        <v>3525.7096800000968</v>
      </c>
      <c r="I329" s="531">
        <f>F329+F333+F334</f>
        <v>657.27000000001499</v>
      </c>
      <c r="J329" s="411">
        <f>I329/I333</f>
        <v>0.51189651009737791</v>
      </c>
      <c r="K329" s="186"/>
      <c r="L329" s="186"/>
      <c r="M329" s="186"/>
      <c r="N329" s="359"/>
      <c r="O329" s="401"/>
    </row>
    <row r="330" spans="2:15" ht="15.6">
      <c r="B330" s="396"/>
      <c r="C330" s="412" t="s">
        <v>43</v>
      </c>
      <c r="D330" s="596">
        <v>654968.71299999999</v>
      </c>
      <c r="E330" s="596">
        <v>655345.08200000005</v>
      </c>
      <c r="F330" s="527">
        <f t="shared" si="76"/>
        <v>376.36900000006426</v>
      </c>
      <c r="G330" s="522">
        <f>G329</f>
        <v>6.48</v>
      </c>
      <c r="H330" s="413">
        <f>G330*F330</f>
        <v>2438.8711200004168</v>
      </c>
      <c r="I330" s="532">
        <f>F330</f>
        <v>376.36900000006426</v>
      </c>
      <c r="J330" s="414">
        <f>I330/I333</f>
        <v>0.29312455704484996</v>
      </c>
      <c r="K330" s="186"/>
      <c r="L330" s="186"/>
      <c r="M330" s="186"/>
      <c r="N330" s="359"/>
      <c r="O330" s="401"/>
    </row>
    <row r="331" spans="2:15" ht="15.6">
      <c r="B331" s="396"/>
      <c r="C331" s="415" t="s">
        <v>44</v>
      </c>
      <c r="D331" s="597">
        <v>413155.45199999999</v>
      </c>
      <c r="E331" s="597">
        <v>413326.30200000003</v>
      </c>
      <c r="F331" s="528">
        <f t="shared" si="76"/>
        <v>170.85000000003492</v>
      </c>
      <c r="G331" s="523">
        <v>4.9800000000000004</v>
      </c>
      <c r="H331" s="416">
        <f>G331*F331</f>
        <v>850.83300000017402</v>
      </c>
      <c r="I331" s="533">
        <f>F331</f>
        <v>170.85000000003492</v>
      </c>
      <c r="J331" s="417">
        <f>I331/I333</f>
        <v>0.13306178397029059</v>
      </c>
      <c r="K331" s="186"/>
      <c r="L331" s="186"/>
      <c r="M331" s="186"/>
      <c r="N331" s="359"/>
      <c r="O331" s="401"/>
    </row>
    <row r="332" spans="2:15" ht="15.6">
      <c r="B332" s="397"/>
      <c r="C332" s="183" t="s">
        <v>139</v>
      </c>
      <c r="D332" s="597">
        <v>356774.38299999997</v>
      </c>
      <c r="E332" s="597">
        <v>356853.88400000002</v>
      </c>
      <c r="F332" s="529">
        <f t="shared" si="76"/>
        <v>79.501000000047497</v>
      </c>
      <c r="G332" s="524">
        <v>6.38</v>
      </c>
      <c r="H332" s="418">
        <f>G332*F332</f>
        <v>507.21638000030305</v>
      </c>
      <c r="I332" s="534">
        <f>F332</f>
        <v>79.501000000047497</v>
      </c>
      <c r="J332" s="419">
        <f>I332/I333</f>
        <v>6.1917148887481593E-2</v>
      </c>
      <c r="K332" s="186"/>
      <c r="L332" s="186"/>
      <c r="M332" s="186"/>
      <c r="N332" s="359"/>
      <c r="O332" s="401"/>
    </row>
    <row r="333" spans="2:15" ht="16.2" thickBot="1">
      <c r="B333" s="397"/>
      <c r="C333" s="420" t="s">
        <v>45</v>
      </c>
      <c r="D333" s="597">
        <v>9965.9519999999993</v>
      </c>
      <c r="E333" s="597">
        <v>10049.731</v>
      </c>
      <c r="F333" s="526">
        <f t="shared" si="76"/>
        <v>83.779000000000451</v>
      </c>
      <c r="G333" s="859">
        <f>G329</f>
        <v>6.48</v>
      </c>
      <c r="H333" s="655">
        <f>G333*F333</f>
        <v>542.88792000000296</v>
      </c>
      <c r="I333" s="535">
        <f t="shared" ref="I333:J333" si="77">SUM(I329:I332)</f>
        <v>1283.9900000001617</v>
      </c>
      <c r="J333" s="422">
        <f t="shared" si="77"/>
        <v>1</v>
      </c>
      <c r="K333" s="186"/>
      <c r="L333" s="186"/>
      <c r="M333" s="186"/>
      <c r="N333" s="359"/>
      <c r="O333" s="401"/>
    </row>
    <row r="334" spans="2:15" ht="15.6">
      <c r="B334" s="397"/>
      <c r="C334" s="420" t="s">
        <v>46</v>
      </c>
      <c r="D334" s="597">
        <v>5045.982</v>
      </c>
      <c r="E334" s="597">
        <v>5075.3819999999996</v>
      </c>
      <c r="F334" s="526">
        <f t="shared" si="76"/>
        <v>29.399999999999636</v>
      </c>
      <c r="G334" s="860"/>
      <c r="H334" s="656">
        <f>G333*F334</f>
        <v>190.51199999999764</v>
      </c>
      <c r="I334" s="732"/>
      <c r="J334" s="425"/>
      <c r="K334" s="186"/>
      <c r="L334" s="186"/>
      <c r="M334" s="186"/>
      <c r="N334" s="359"/>
      <c r="O334" s="401"/>
    </row>
    <row r="335" spans="2:15" ht="14.4" customHeight="1" thickBot="1">
      <c r="B335" s="397"/>
      <c r="C335" s="426" t="s">
        <v>21</v>
      </c>
      <c r="D335" s="427"/>
      <c r="E335" s="427"/>
      <c r="F335" s="530">
        <f>F329+F330+F331+F332+F333+F334</f>
        <v>1283.9900000001617</v>
      </c>
      <c r="G335" s="525">
        <f>H335/F335</f>
        <v>6.2742156091558163</v>
      </c>
      <c r="H335" s="428">
        <f>SUM(H329:H334)</f>
        <v>8056.0301000009913</v>
      </c>
      <c r="I335" s="732"/>
      <c r="J335" s="425"/>
      <c r="K335" s="425"/>
      <c r="L335" s="425"/>
      <c r="M335" s="186"/>
      <c r="N335" s="359"/>
      <c r="O335" s="401"/>
    </row>
    <row r="336" spans="2:15" ht="15" customHeight="1" thickBot="1">
      <c r="B336" s="397"/>
      <c r="C336" s="429"/>
      <c r="D336" s="425"/>
      <c r="E336" s="425"/>
      <c r="F336" s="729"/>
      <c r="G336" s="425"/>
      <c r="H336" s="425"/>
      <c r="I336" s="733"/>
      <c r="J336" s="733"/>
      <c r="K336" s="733"/>
      <c r="L336" s="733"/>
      <c r="M336" s="731"/>
      <c r="N336" s="188"/>
      <c r="O336" s="401"/>
    </row>
    <row r="337" spans="2:15" ht="15.6">
      <c r="B337" s="397"/>
      <c r="C337" s="432"/>
      <c r="D337" s="433" t="s">
        <v>254</v>
      </c>
      <c r="E337" s="433" t="s">
        <v>298</v>
      </c>
      <c r="F337" s="434" t="s">
        <v>1</v>
      </c>
      <c r="G337" s="554" t="s">
        <v>65</v>
      </c>
      <c r="H337" s="861" t="s">
        <v>243</v>
      </c>
      <c r="I337" s="862"/>
      <c r="J337" s="733"/>
      <c r="K337" s="733"/>
      <c r="L337" s="733"/>
      <c r="M337" s="731"/>
      <c r="N337" s="188"/>
      <c r="O337" s="401"/>
    </row>
    <row r="338" spans="2:15" ht="15.6">
      <c r="B338" s="397"/>
      <c r="C338" s="437" t="s">
        <v>80</v>
      </c>
      <c r="D338" s="438"/>
      <c r="E338" s="438">
        <v>1056.81</v>
      </c>
      <c r="F338" s="438">
        <f>D338+E338</f>
        <v>1056.81</v>
      </c>
      <c r="G338" s="439">
        <f>F338/F343</f>
        <v>0.23454644721423243</v>
      </c>
      <c r="H338" s="590">
        <v>7.0000000000000001E-3</v>
      </c>
      <c r="I338" s="586">
        <f>F338*H338</f>
        <v>7.3976699999999997</v>
      </c>
      <c r="J338" s="733"/>
      <c r="K338" s="733"/>
      <c r="L338" s="733"/>
      <c r="M338" s="731"/>
      <c r="N338" s="188"/>
      <c r="O338" s="401"/>
    </row>
    <row r="339" spans="2:15" ht="15.6">
      <c r="B339" s="397"/>
      <c r="C339" s="437" t="s">
        <v>81</v>
      </c>
      <c r="D339" s="438"/>
      <c r="E339" s="438">
        <v>1177.2</v>
      </c>
      <c r="F339" s="438">
        <f t="shared" ref="F339:F342" si="78">D339+E339</f>
        <v>1177.2</v>
      </c>
      <c r="G339" s="439">
        <f>F339/F343</f>
        <v>0.26126558005752637</v>
      </c>
      <c r="H339" s="590">
        <v>2.5000000000000001E-2</v>
      </c>
      <c r="I339" s="586">
        <f>F339*H339</f>
        <v>29.430000000000003</v>
      </c>
      <c r="J339" s="733"/>
      <c r="K339" s="733"/>
      <c r="L339" s="733"/>
      <c r="M339" s="731"/>
      <c r="N339" s="188"/>
      <c r="O339" s="401"/>
    </row>
    <row r="340" spans="2:15" ht="15.6">
      <c r="B340" s="397"/>
      <c r="C340" s="437" t="s">
        <v>58</v>
      </c>
      <c r="D340" s="438"/>
      <c r="E340" s="438">
        <v>1382.55</v>
      </c>
      <c r="F340" s="438">
        <f t="shared" si="78"/>
        <v>1382.55</v>
      </c>
      <c r="G340" s="439">
        <f>F340/F343</f>
        <v>0.30684057739426862</v>
      </c>
      <c r="H340" s="590"/>
      <c r="I340" s="586"/>
      <c r="J340" s="733"/>
      <c r="K340" s="733"/>
      <c r="L340" s="733"/>
      <c r="M340" s="731"/>
      <c r="N340" s="188"/>
      <c r="O340" s="401"/>
    </row>
    <row r="341" spans="2:15" ht="15.6">
      <c r="B341" s="397"/>
      <c r="C341" s="437" t="s">
        <v>275</v>
      </c>
      <c r="D341" s="438"/>
      <c r="E341" s="438">
        <v>889.2</v>
      </c>
      <c r="F341" s="438">
        <f t="shared" si="78"/>
        <v>889.2</v>
      </c>
      <c r="G341" s="439">
        <f>F341/F343</f>
        <v>0.19734739533397253</v>
      </c>
      <c r="H341" s="590">
        <v>1.9E-2</v>
      </c>
      <c r="I341" s="586">
        <f>F341*H341</f>
        <v>16.8948</v>
      </c>
      <c r="J341" s="733"/>
      <c r="K341" s="733"/>
      <c r="L341" s="733"/>
      <c r="M341" s="731"/>
      <c r="N341" s="188"/>
      <c r="O341" s="401"/>
    </row>
    <row r="342" spans="2:15" ht="15.6">
      <c r="B342" s="397"/>
      <c r="C342" s="437" t="s">
        <v>276</v>
      </c>
      <c r="D342" s="438"/>
      <c r="E342" s="438"/>
      <c r="F342" s="438">
        <f t="shared" si="78"/>
        <v>0</v>
      </c>
      <c r="G342" s="439">
        <f>F342/F343</f>
        <v>0</v>
      </c>
      <c r="H342" s="584"/>
      <c r="I342" s="586"/>
      <c r="J342" s="733"/>
      <c r="K342" s="733"/>
      <c r="L342" s="733"/>
      <c r="M342" s="731"/>
      <c r="N342" s="188"/>
      <c r="O342" s="401"/>
    </row>
    <row r="343" spans="2:15" ht="16.2" thickBot="1">
      <c r="B343" s="397"/>
      <c r="C343" s="441" t="s">
        <v>1</v>
      </c>
      <c r="D343" s="442">
        <f>SUM(D338:D342)</f>
        <v>0</v>
      </c>
      <c r="E343" s="442">
        <f>SUM(E338:E342)</f>
        <v>4505.76</v>
      </c>
      <c r="F343" s="443">
        <f>D343+E343</f>
        <v>4505.76</v>
      </c>
      <c r="G343" s="444">
        <f>SUM(G338:G342)</f>
        <v>0.99999999999999989</v>
      </c>
      <c r="H343" s="585" t="s">
        <v>21</v>
      </c>
      <c r="I343" s="591">
        <f>SUM(I338:I342)</f>
        <v>53.722470000000001</v>
      </c>
      <c r="J343" s="733"/>
      <c r="K343" s="733"/>
      <c r="L343" s="733"/>
      <c r="M343" s="731"/>
      <c r="N343" s="188"/>
      <c r="O343" s="401"/>
    </row>
    <row r="344" spans="2:15" ht="15" thickBot="1">
      <c r="B344" s="397"/>
      <c r="C344" s="187"/>
      <c r="D344" s="186"/>
      <c r="E344" s="186"/>
      <c r="F344" s="704"/>
      <c r="G344" s="186"/>
      <c r="H344" s="186"/>
      <c r="I344" s="731"/>
      <c r="J344" s="731"/>
      <c r="K344" s="731"/>
      <c r="L344" s="731"/>
      <c r="M344" s="731"/>
      <c r="N344" s="188"/>
      <c r="O344" s="401"/>
    </row>
    <row r="345" spans="2:15" ht="26.4" thickBot="1">
      <c r="B345" s="397"/>
      <c r="C345" s="863" t="s">
        <v>194</v>
      </c>
      <c r="D345" s="864"/>
      <c r="E345" s="864"/>
      <c r="F345" s="864"/>
      <c r="G345" s="864"/>
      <c r="H345" s="864"/>
      <c r="I345" s="864"/>
      <c r="J345" s="864"/>
      <c r="K345" s="864"/>
      <c r="L345" s="864"/>
      <c r="M345" s="864"/>
      <c r="N345" s="865"/>
      <c r="O345" s="401"/>
    </row>
    <row r="346" spans="2:15" ht="15.6">
      <c r="B346" s="396"/>
      <c r="C346" s="661"/>
      <c r="D346" s="658" t="s">
        <v>260</v>
      </c>
      <c r="E346" s="658" t="s">
        <v>68</v>
      </c>
      <c r="F346" s="658" t="s">
        <v>290</v>
      </c>
      <c r="G346" s="659" t="s">
        <v>256</v>
      </c>
      <c r="H346" s="658" t="s">
        <v>130</v>
      </c>
      <c r="I346" s="659" t="s">
        <v>64</v>
      </c>
      <c r="J346" s="658" t="s">
        <v>173</v>
      </c>
      <c r="K346" s="658"/>
      <c r="L346" s="658" t="s">
        <v>270</v>
      </c>
      <c r="M346" s="659" t="s">
        <v>195</v>
      </c>
      <c r="N346" s="660" t="s">
        <v>65</v>
      </c>
      <c r="O346" s="401"/>
    </row>
    <row r="347" spans="2:15" ht="15.6">
      <c r="B347" s="396"/>
      <c r="C347" s="661" t="s">
        <v>58</v>
      </c>
      <c r="D347" s="438">
        <v>518.53</v>
      </c>
      <c r="E347" s="438">
        <v>279</v>
      </c>
      <c r="F347" s="438">
        <v>322.22000000000003</v>
      </c>
      <c r="G347" s="438"/>
      <c r="H347" s="438">
        <v>70</v>
      </c>
      <c r="I347" s="438">
        <v>122.8</v>
      </c>
      <c r="J347" s="438">
        <v>70</v>
      </c>
      <c r="K347" s="438"/>
      <c r="L347" s="438"/>
      <c r="M347" s="670">
        <f t="shared" ref="M347:M357" si="79">D347+E347+F347+G347+H347+I347+J347</f>
        <v>1382.55</v>
      </c>
      <c r="N347" s="665">
        <f>M347/M354</f>
        <v>0.17184524667757153</v>
      </c>
      <c r="O347" s="401"/>
    </row>
    <row r="348" spans="2:15" ht="15.6">
      <c r="B348" s="396"/>
      <c r="C348" s="661" t="s">
        <v>312</v>
      </c>
      <c r="D348" s="438">
        <v>532</v>
      </c>
      <c r="E348" s="438">
        <v>102</v>
      </c>
      <c r="F348" s="438">
        <v>390.41</v>
      </c>
      <c r="G348" s="438"/>
      <c r="H348" s="438">
        <v>32.4</v>
      </c>
      <c r="I348" s="438">
        <v>90</v>
      </c>
      <c r="J348" s="438"/>
      <c r="K348" s="438"/>
      <c r="L348" s="438"/>
      <c r="M348" s="670">
        <f t="shared" si="79"/>
        <v>1146.8100000000002</v>
      </c>
      <c r="N348" s="665">
        <f>M348/M354</f>
        <v>0.14254373971451728</v>
      </c>
      <c r="O348" s="401"/>
    </row>
    <row r="349" spans="2:15" ht="15.6">
      <c r="B349" s="396"/>
      <c r="C349" s="661" t="s">
        <v>314</v>
      </c>
      <c r="D349" s="438">
        <v>532.42999999999995</v>
      </c>
      <c r="E349" s="438">
        <v>225</v>
      </c>
      <c r="F349" s="438">
        <v>269.77</v>
      </c>
      <c r="G349" s="438"/>
      <c r="H349" s="438">
        <v>50</v>
      </c>
      <c r="I349" s="438"/>
      <c r="J349" s="438">
        <v>10</v>
      </c>
      <c r="K349" s="438"/>
      <c r="L349" s="438"/>
      <c r="M349" s="670">
        <f t="shared" si="79"/>
        <v>1087.1999999999998</v>
      </c>
      <c r="N349" s="665">
        <f>M349/M354</f>
        <v>0.13513446326560033</v>
      </c>
      <c r="O349" s="401"/>
    </row>
    <row r="350" spans="2:15" ht="15.6">
      <c r="B350" s="396"/>
      <c r="C350" s="661" t="s">
        <v>313</v>
      </c>
      <c r="D350" s="438">
        <v>3.9</v>
      </c>
      <c r="E350" s="729">
        <v>2</v>
      </c>
      <c r="F350" s="438">
        <v>1</v>
      </c>
      <c r="G350" s="438"/>
      <c r="H350" s="438"/>
      <c r="I350" s="438"/>
      <c r="J350" s="438"/>
      <c r="K350" s="438"/>
      <c r="L350" s="438"/>
      <c r="M350" s="670">
        <f t="shared" si="79"/>
        <v>6.9</v>
      </c>
      <c r="N350" s="665">
        <f>M350/M354</f>
        <v>8.5764146112273963E-4</v>
      </c>
      <c r="O350" s="401"/>
    </row>
    <row r="351" spans="2:15" ht="15.6">
      <c r="B351" s="396"/>
      <c r="C351" s="661" t="s">
        <v>61</v>
      </c>
      <c r="D351" s="438">
        <v>51.05</v>
      </c>
      <c r="E351" s="438">
        <v>267</v>
      </c>
      <c r="F351" s="438"/>
      <c r="G351" s="438"/>
      <c r="H351" s="438"/>
      <c r="I351" s="438"/>
      <c r="J351" s="438">
        <v>115</v>
      </c>
      <c r="K351" s="438"/>
      <c r="L351" s="438"/>
      <c r="M351" s="670">
        <f t="shared" si="79"/>
        <v>433.05</v>
      </c>
      <c r="N351" s="665">
        <f>M351/M354</f>
        <v>5.3826323875246725E-2</v>
      </c>
      <c r="O351" s="401"/>
    </row>
    <row r="352" spans="2:15" ht="15.6">
      <c r="B352" s="396"/>
      <c r="C352" s="661" t="s">
        <v>315</v>
      </c>
      <c r="D352" s="438">
        <v>32.4</v>
      </c>
      <c r="E352" s="729">
        <v>278.64</v>
      </c>
      <c r="F352" s="438">
        <v>74.7</v>
      </c>
      <c r="G352" s="438"/>
      <c r="H352" s="438"/>
      <c r="I352" s="438">
        <v>441</v>
      </c>
      <c r="J352" s="438">
        <v>64.8</v>
      </c>
      <c r="K352" s="438"/>
      <c r="L352" s="438"/>
      <c r="M352" s="670">
        <f t="shared" si="79"/>
        <v>891.54</v>
      </c>
      <c r="N352" s="665">
        <f>M352/M354</f>
        <v>0.1108147345288938</v>
      </c>
      <c r="O352" s="401"/>
    </row>
    <row r="353" spans="2:15" ht="15.6">
      <c r="B353" s="396"/>
      <c r="C353" s="661" t="s">
        <v>62</v>
      </c>
      <c r="D353" s="438">
        <v>1233.45</v>
      </c>
      <c r="E353" s="438">
        <v>874.6</v>
      </c>
      <c r="F353" s="438">
        <v>298.68</v>
      </c>
      <c r="G353" s="438"/>
      <c r="H353" s="438">
        <v>111.32</v>
      </c>
      <c r="I353" s="438">
        <v>481.22</v>
      </c>
      <c r="J353" s="438">
        <v>98</v>
      </c>
      <c r="K353" s="438"/>
      <c r="L353" s="438"/>
      <c r="M353" s="670">
        <f t="shared" si="79"/>
        <v>3097.2700000000004</v>
      </c>
      <c r="N353" s="665">
        <f>M353/M354</f>
        <v>0.38497785047704752</v>
      </c>
      <c r="O353" s="401"/>
    </row>
    <row r="354" spans="2:15" ht="15.6">
      <c r="B354" s="397"/>
      <c r="C354" s="661" t="s">
        <v>199</v>
      </c>
      <c r="D354" s="671">
        <f t="shared" ref="D354:E354" si="80">SUM(D347:D353)</f>
        <v>2903.76</v>
      </c>
      <c r="E354" s="671">
        <f t="shared" si="80"/>
        <v>2028.2399999999998</v>
      </c>
      <c r="F354" s="671">
        <f>SUM(F347:F353)</f>
        <v>1356.7800000000002</v>
      </c>
      <c r="G354" s="671">
        <f>SUM(G347:G353)</f>
        <v>0</v>
      </c>
      <c r="H354" s="671">
        <f t="shared" ref="H354:J354" si="81">SUM(H347:H353)</f>
        <v>263.72000000000003</v>
      </c>
      <c r="I354" s="671">
        <f t="shared" si="81"/>
        <v>1135.02</v>
      </c>
      <c r="J354" s="671">
        <f t="shared" si="81"/>
        <v>357.8</v>
      </c>
      <c r="K354" s="671"/>
      <c r="L354" s="671"/>
      <c r="M354" s="670">
        <f t="shared" si="79"/>
        <v>8045.3200000000006</v>
      </c>
      <c r="N354" s="665">
        <f>SUM(N347:N353)</f>
        <v>0.99999999999999978</v>
      </c>
      <c r="O354" s="401"/>
    </row>
    <row r="355" spans="2:15" ht="15.6">
      <c r="B355" s="397"/>
      <c r="C355" s="672" t="s">
        <v>193</v>
      </c>
      <c r="D355" s="673">
        <v>2903.76</v>
      </c>
      <c r="E355" s="673">
        <v>2028.24</v>
      </c>
      <c r="F355" s="673">
        <v>1356.78</v>
      </c>
      <c r="G355" s="674"/>
      <c r="H355" s="673">
        <v>263.72000000000003</v>
      </c>
      <c r="I355" s="674">
        <v>1135.02</v>
      </c>
      <c r="J355" s="674">
        <v>363.43</v>
      </c>
      <c r="K355" s="674"/>
      <c r="L355" s="674"/>
      <c r="M355" s="675">
        <f t="shared" si="79"/>
        <v>8050.9500000000007</v>
      </c>
      <c r="N355" s="665"/>
      <c r="O355" s="401"/>
    </row>
    <row r="356" spans="2:15" ht="15.6">
      <c r="B356" s="397"/>
      <c r="C356" s="662" t="s">
        <v>147</v>
      </c>
      <c r="D356" s="461">
        <f t="shared" ref="D356:E356" si="82">D355-D354</f>
        <v>0</v>
      </c>
      <c r="E356" s="461">
        <f t="shared" si="82"/>
        <v>0</v>
      </c>
      <c r="F356" s="461">
        <f>F355-F354</f>
        <v>0</v>
      </c>
      <c r="G356" s="461">
        <f>G355-G354</f>
        <v>0</v>
      </c>
      <c r="H356" s="461">
        <f t="shared" ref="H356:I356" si="83">H355-H354</f>
        <v>0</v>
      </c>
      <c r="I356" s="461">
        <f t="shared" si="83"/>
        <v>0</v>
      </c>
      <c r="J356" s="461">
        <f>J355-J354</f>
        <v>5.6299999999999955</v>
      </c>
      <c r="K356" s="461"/>
      <c r="L356" s="461"/>
      <c r="M356" s="542">
        <f t="shared" si="79"/>
        <v>5.6299999999999955</v>
      </c>
      <c r="N356" s="665"/>
      <c r="O356" s="401"/>
    </row>
    <row r="357" spans="2:15" ht="15.6">
      <c r="B357" s="396"/>
      <c r="C357" s="663" t="s">
        <v>65</v>
      </c>
      <c r="D357" s="462">
        <f>D355/M355</f>
        <v>0.36067296406014199</v>
      </c>
      <c r="E357" s="462">
        <f>E355/M355</f>
        <v>0.25192554915879489</v>
      </c>
      <c r="F357" s="462">
        <f>F355/M355</f>
        <v>0.16852421142846494</v>
      </c>
      <c r="G357" s="462">
        <f>G355/M355</f>
        <v>0</v>
      </c>
      <c r="H357" s="462">
        <f>H355/M355</f>
        <v>3.2756382787124498E-2</v>
      </c>
      <c r="I357" s="462">
        <f>I355/M355</f>
        <v>0.14097963594358429</v>
      </c>
      <c r="J357" s="462">
        <f>J355/M355</f>
        <v>4.5141256621889336E-2</v>
      </c>
      <c r="K357" s="462"/>
      <c r="L357" s="462"/>
      <c r="M357" s="520">
        <f t="shared" si="79"/>
        <v>1</v>
      </c>
      <c r="N357" s="666"/>
      <c r="O357" s="401"/>
    </row>
    <row r="358" spans="2:15" ht="16.2" thickBot="1">
      <c r="B358" s="396"/>
      <c r="C358" s="664"/>
      <c r="D358" s="668"/>
      <c r="E358" s="669"/>
      <c r="F358" s="866"/>
      <c r="G358" s="867"/>
      <c r="H358" s="866"/>
      <c r="I358" s="867"/>
      <c r="J358" s="735"/>
      <c r="K358" s="736"/>
      <c r="L358" s="851" t="s">
        <v>196</v>
      </c>
      <c r="M358" s="852"/>
      <c r="N358" s="676">
        <f>H335-M355</f>
        <v>5.0801000009905692</v>
      </c>
      <c r="O358" s="401"/>
    </row>
    <row r="359" spans="2:15" ht="15" thickBot="1">
      <c r="B359" s="397"/>
      <c r="C359" s="393"/>
      <c r="D359" s="367"/>
      <c r="E359" s="367"/>
      <c r="F359" s="367"/>
      <c r="G359" s="367"/>
      <c r="H359" s="367"/>
      <c r="I359" s="367"/>
      <c r="J359" s="367"/>
      <c r="K359" s="367"/>
      <c r="L359" s="367"/>
      <c r="M359" s="367"/>
      <c r="N359" s="368"/>
      <c r="O359" s="401"/>
    </row>
    <row r="360" spans="2:15" ht="15" thickBot="1">
      <c r="B360" s="398"/>
      <c r="C360" s="399"/>
      <c r="D360" s="399"/>
      <c r="E360" s="399"/>
      <c r="F360" s="399"/>
      <c r="G360" s="399"/>
      <c r="H360" s="399"/>
      <c r="I360" s="399"/>
      <c r="J360" s="399"/>
      <c r="K360" s="399"/>
      <c r="L360" s="399"/>
      <c r="M360" s="399"/>
      <c r="N360" s="399"/>
      <c r="O360" s="400"/>
    </row>
    <row r="361" spans="2:15" ht="15" thickBot="1"/>
    <row r="362" spans="2:15" ht="46.8" thickBot="1">
      <c r="B362" s="853" t="s">
        <v>215</v>
      </c>
      <c r="C362" s="854"/>
      <c r="D362" s="854"/>
      <c r="E362" s="854"/>
      <c r="F362" s="854"/>
      <c r="G362" s="854"/>
      <c r="H362" s="854"/>
      <c r="I362" s="854"/>
      <c r="J362" s="854"/>
      <c r="K362" s="854"/>
      <c r="L362" s="854"/>
      <c r="M362" s="854"/>
      <c r="N362" s="854"/>
      <c r="O362" s="855"/>
    </row>
    <row r="363" spans="2:15" ht="26.4" thickBot="1">
      <c r="B363" s="396"/>
      <c r="C363" s="856" t="s">
        <v>193</v>
      </c>
      <c r="D363" s="857"/>
      <c r="E363" s="857"/>
      <c r="F363" s="857"/>
      <c r="G363" s="857"/>
      <c r="H363" s="857"/>
      <c r="I363" s="857"/>
      <c r="J363" s="857"/>
      <c r="K363" s="857"/>
      <c r="L363" s="857"/>
      <c r="M363" s="857"/>
      <c r="N363" s="858"/>
      <c r="O363" s="401"/>
    </row>
    <row r="364" spans="2:15" ht="15.6">
      <c r="B364" s="396"/>
      <c r="C364" s="403" t="s">
        <v>7</v>
      </c>
      <c r="D364" s="404" t="s">
        <v>38</v>
      </c>
      <c r="E364" s="405" t="s">
        <v>39</v>
      </c>
      <c r="F364" s="406" t="s">
        <v>40</v>
      </c>
      <c r="G364" s="406" t="s">
        <v>8</v>
      </c>
      <c r="H364" s="407" t="s">
        <v>60</v>
      </c>
      <c r="I364" s="408" t="s">
        <v>40</v>
      </c>
      <c r="J364" s="407" t="s">
        <v>65</v>
      </c>
      <c r="K364" s="731"/>
      <c r="L364" s="731"/>
      <c r="M364" s="731"/>
      <c r="N364" s="188"/>
      <c r="O364" s="401"/>
    </row>
    <row r="365" spans="2:15" ht="15.6">
      <c r="B365" s="396"/>
      <c r="C365" s="409" t="s">
        <v>42</v>
      </c>
      <c r="D365" s="596">
        <v>1723770.5830000001</v>
      </c>
      <c r="E365" s="596">
        <v>1724495.8030000001</v>
      </c>
      <c r="F365" s="526">
        <f t="shared" ref="F365:F370" si="84">E365-D365</f>
        <v>725.21999999997206</v>
      </c>
      <c r="G365" s="521">
        <v>6.48</v>
      </c>
      <c r="H365" s="410">
        <f>F365*G365</f>
        <v>4699.4255999998195</v>
      </c>
      <c r="I365" s="531">
        <f>F365+F369+F370</f>
        <v>943.82899999997153</v>
      </c>
      <c r="J365" s="411">
        <f>I365/I369</f>
        <v>0.60986230381042339</v>
      </c>
      <c r="K365" s="186"/>
      <c r="L365" s="186"/>
      <c r="M365" s="186"/>
      <c r="N365" s="359"/>
      <c r="O365" s="401"/>
    </row>
    <row r="366" spans="2:15" ht="15.6">
      <c r="B366" s="396"/>
      <c r="C366" s="412" t="s">
        <v>43</v>
      </c>
      <c r="D366" s="596">
        <v>655345.08200000005</v>
      </c>
      <c r="E366" s="596">
        <v>655583.50199999998</v>
      </c>
      <c r="F366" s="527">
        <f t="shared" si="84"/>
        <v>238.41999999992549</v>
      </c>
      <c r="G366" s="522">
        <f>G365</f>
        <v>6.48</v>
      </c>
      <c r="H366" s="413">
        <f>G366*F366</f>
        <v>1544.9615999995174</v>
      </c>
      <c r="I366" s="532">
        <f>F366</f>
        <v>238.41999999992549</v>
      </c>
      <c r="J366" s="414">
        <f>I366/I369</f>
        <v>0.15405690064030678</v>
      </c>
      <c r="K366" s="186"/>
      <c r="L366" s="186"/>
      <c r="M366" s="186"/>
      <c r="N366" s="359"/>
      <c r="O366" s="401"/>
    </row>
    <row r="367" spans="2:15" ht="15.6">
      <c r="B367" s="396"/>
      <c r="C367" s="415" t="s">
        <v>44</v>
      </c>
      <c r="D367" s="597">
        <v>413326.30200000003</v>
      </c>
      <c r="E367" s="597">
        <v>413656.75300000003</v>
      </c>
      <c r="F367" s="528">
        <f t="shared" si="84"/>
        <v>330.45100000000093</v>
      </c>
      <c r="G367" s="523">
        <v>4.9800000000000004</v>
      </c>
      <c r="H367" s="416">
        <f>G367*F367</f>
        <v>1645.6459800000048</v>
      </c>
      <c r="I367" s="533">
        <f>F367</f>
        <v>330.45100000000093</v>
      </c>
      <c r="J367" s="417">
        <f>I367/I369</f>
        <v>0.21352343290624134</v>
      </c>
      <c r="K367" s="186"/>
      <c r="L367" s="186"/>
      <c r="M367" s="186"/>
      <c r="N367" s="359"/>
      <c r="O367" s="401"/>
    </row>
    <row r="368" spans="2:15" ht="15.6">
      <c r="B368" s="397"/>
      <c r="C368" s="183" t="s">
        <v>139</v>
      </c>
      <c r="D368" s="597">
        <v>356853.88400000002</v>
      </c>
      <c r="E368" s="597">
        <v>356888.79399999999</v>
      </c>
      <c r="F368" s="529">
        <f t="shared" si="84"/>
        <v>34.909999999974389</v>
      </c>
      <c r="G368" s="524">
        <v>6.38</v>
      </c>
      <c r="H368" s="418">
        <f>G368*F368</f>
        <v>222.7257999998366</v>
      </c>
      <c r="I368" s="534">
        <f>F368</f>
        <v>34.909999999974389</v>
      </c>
      <c r="J368" s="419">
        <f>I368/I369</f>
        <v>2.2557362643028454E-2</v>
      </c>
      <c r="K368" s="186"/>
      <c r="L368" s="186"/>
      <c r="M368" s="186"/>
      <c r="N368" s="359"/>
      <c r="O368" s="401"/>
    </row>
    <row r="369" spans="2:15" ht="16.2" thickBot="1">
      <c r="B369" s="397"/>
      <c r="C369" s="420" t="s">
        <v>45</v>
      </c>
      <c r="D369" s="597">
        <v>10049.731</v>
      </c>
      <c r="E369" s="597">
        <v>10230.540999999999</v>
      </c>
      <c r="F369" s="526">
        <f t="shared" si="84"/>
        <v>180.80999999999949</v>
      </c>
      <c r="G369" s="859">
        <f>G365</f>
        <v>6.48</v>
      </c>
      <c r="H369" s="655">
        <f>G369*F369</f>
        <v>1171.6487999999968</v>
      </c>
      <c r="I369" s="535">
        <f t="shared" ref="I369:J369" si="85">SUM(I365:I368)</f>
        <v>1547.6099999998723</v>
      </c>
      <c r="J369" s="422">
        <f t="shared" si="85"/>
        <v>0.99999999999999989</v>
      </c>
      <c r="K369" s="186"/>
      <c r="L369" s="186"/>
      <c r="M369" s="186"/>
      <c r="N369" s="359"/>
      <c r="O369" s="401"/>
    </row>
    <row r="370" spans="2:15" ht="15.6">
      <c r="B370" s="397"/>
      <c r="C370" s="420" t="s">
        <v>46</v>
      </c>
      <c r="D370" s="597">
        <v>5075.3819999999996</v>
      </c>
      <c r="E370" s="597">
        <v>5113.1809999999996</v>
      </c>
      <c r="F370" s="526">
        <f t="shared" si="84"/>
        <v>37.798999999999978</v>
      </c>
      <c r="G370" s="860"/>
      <c r="H370" s="656">
        <f>G369*F370</f>
        <v>244.93751999999986</v>
      </c>
      <c r="I370" s="732"/>
      <c r="J370" s="425"/>
      <c r="K370" s="186"/>
      <c r="L370" s="186"/>
      <c r="M370" s="186"/>
      <c r="N370" s="359"/>
      <c r="O370" s="401"/>
    </row>
    <row r="371" spans="2:15" ht="16.2" thickBot="1">
      <c r="B371" s="397"/>
      <c r="C371" s="426" t="s">
        <v>21</v>
      </c>
      <c r="D371" s="427"/>
      <c r="E371" s="427"/>
      <c r="F371" s="530">
        <f>F365+F366+F367+F368+F369+F370</f>
        <v>1547.6099999998723</v>
      </c>
      <c r="G371" s="525">
        <f>H371/F371</f>
        <v>6.1574591143763362</v>
      </c>
      <c r="H371" s="428">
        <f>SUM(H365:H370)</f>
        <v>9529.345299999175</v>
      </c>
      <c r="I371" s="732"/>
      <c r="J371" s="425"/>
      <c r="K371" s="425"/>
      <c r="L371" s="425"/>
      <c r="M371" s="186"/>
      <c r="N371" s="359"/>
      <c r="O371" s="401"/>
    </row>
    <row r="372" spans="2:15" ht="14.4" customHeight="1" thickBot="1">
      <c r="B372" s="397"/>
      <c r="C372" s="429"/>
      <c r="D372" s="425"/>
      <c r="E372" s="425"/>
      <c r="F372" s="729"/>
      <c r="G372" s="425"/>
      <c r="H372" s="425"/>
      <c r="I372" s="733"/>
      <c r="J372" s="733"/>
      <c r="K372" s="733"/>
      <c r="L372" s="733"/>
      <c r="M372" s="731"/>
      <c r="N372" s="188"/>
      <c r="O372" s="401"/>
    </row>
    <row r="373" spans="2:15" ht="15" customHeight="1">
      <c r="B373" s="397"/>
      <c r="C373" s="432"/>
      <c r="D373" s="433" t="s">
        <v>254</v>
      </c>
      <c r="E373" s="433" t="s">
        <v>298</v>
      </c>
      <c r="F373" s="434" t="s">
        <v>1</v>
      </c>
      <c r="G373" s="554" t="s">
        <v>65</v>
      </c>
      <c r="H373" s="861" t="s">
        <v>243</v>
      </c>
      <c r="I373" s="862"/>
      <c r="J373" s="733"/>
      <c r="K373" s="733"/>
      <c r="L373" s="733"/>
      <c r="M373" s="731"/>
      <c r="N373" s="188"/>
      <c r="O373" s="401"/>
    </row>
    <row r="374" spans="2:15" ht="15.6">
      <c r="B374" s="397"/>
      <c r="C374" s="437" t="s">
        <v>80</v>
      </c>
      <c r="D374" s="438"/>
      <c r="E374" s="438">
        <v>1204</v>
      </c>
      <c r="F374" s="438">
        <f>D374+E374</f>
        <v>1204</v>
      </c>
      <c r="G374" s="439">
        <f>F374/F379</f>
        <v>0.2685294222602862</v>
      </c>
      <c r="H374" s="590">
        <v>7.0000000000000001E-3</v>
      </c>
      <c r="I374" s="586">
        <f>F374*H374</f>
        <v>8.4280000000000008</v>
      </c>
      <c r="J374" s="733"/>
      <c r="K374" s="733"/>
      <c r="L374" s="733"/>
      <c r="M374" s="731"/>
      <c r="N374" s="188"/>
      <c r="O374" s="401"/>
    </row>
    <row r="375" spans="2:15" ht="15.6">
      <c r="B375" s="397"/>
      <c r="C375" s="437" t="s">
        <v>81</v>
      </c>
      <c r="D375" s="438"/>
      <c r="E375" s="438">
        <v>991.32</v>
      </c>
      <c r="F375" s="438">
        <f t="shared" ref="F375:F378" si="86">D375+E375</f>
        <v>991.32</v>
      </c>
      <c r="G375" s="439">
        <f>F375/F379</f>
        <v>0.22109517182314528</v>
      </c>
      <c r="H375" s="590">
        <v>2.5000000000000001E-2</v>
      </c>
      <c r="I375" s="586">
        <f>F375*H375</f>
        <v>24.783000000000001</v>
      </c>
      <c r="J375" s="733"/>
      <c r="K375" s="733"/>
      <c r="L375" s="733"/>
      <c r="M375" s="731"/>
      <c r="N375" s="188"/>
      <c r="O375" s="401"/>
    </row>
    <row r="376" spans="2:15" ht="15.6">
      <c r="B376" s="397"/>
      <c r="C376" s="437" t="s">
        <v>58</v>
      </c>
      <c r="D376" s="438"/>
      <c r="E376" s="438">
        <v>1070.3</v>
      </c>
      <c r="F376" s="438">
        <f t="shared" si="86"/>
        <v>1070.3</v>
      </c>
      <c r="G376" s="439">
        <f>F376/F379</f>
        <v>0.23871016664882416</v>
      </c>
      <c r="H376" s="590"/>
      <c r="I376" s="586"/>
      <c r="J376" s="733"/>
      <c r="K376" s="733"/>
      <c r="L376" s="733"/>
      <c r="M376" s="731"/>
      <c r="N376" s="188"/>
      <c r="O376" s="401"/>
    </row>
    <row r="377" spans="2:15" ht="15.6">
      <c r="B377" s="397"/>
      <c r="C377" s="437" t="s">
        <v>275</v>
      </c>
      <c r="D377" s="438"/>
      <c r="E377" s="438">
        <v>1218.06</v>
      </c>
      <c r="F377" s="438">
        <f t="shared" si="86"/>
        <v>1218.06</v>
      </c>
      <c r="G377" s="439">
        <f>F377/F379</f>
        <v>0.27166523926774433</v>
      </c>
      <c r="H377" s="590">
        <v>1.9E-2</v>
      </c>
      <c r="I377" s="586">
        <f>F377*H377</f>
        <v>23.143139999999999</v>
      </c>
      <c r="J377" s="733"/>
      <c r="K377" s="733"/>
      <c r="L377" s="733"/>
      <c r="M377" s="731"/>
      <c r="N377" s="188"/>
      <c r="O377" s="401"/>
    </row>
    <row r="378" spans="2:15" ht="15.6">
      <c r="B378" s="397"/>
      <c r="C378" s="437" t="s">
        <v>276</v>
      </c>
      <c r="D378" s="438"/>
      <c r="E378" s="438"/>
      <c r="F378" s="438">
        <f t="shared" si="86"/>
        <v>0</v>
      </c>
      <c r="G378" s="439">
        <f>F378/F379</f>
        <v>0</v>
      </c>
      <c r="H378" s="584"/>
      <c r="I378" s="586"/>
      <c r="J378" s="733"/>
      <c r="K378" s="733"/>
      <c r="L378" s="733"/>
      <c r="M378" s="731"/>
      <c r="N378" s="188"/>
      <c r="O378" s="401"/>
    </row>
    <row r="379" spans="2:15" ht="16.2" thickBot="1">
      <c r="B379" s="397"/>
      <c r="C379" s="441" t="s">
        <v>1</v>
      </c>
      <c r="D379" s="442">
        <f>SUM(D374:D378)</f>
        <v>0</v>
      </c>
      <c r="E379" s="442">
        <f>SUM(E374:E378)</f>
        <v>4483.68</v>
      </c>
      <c r="F379" s="443">
        <f>D379+E379</f>
        <v>4483.68</v>
      </c>
      <c r="G379" s="444">
        <f>SUM(G374:G378)</f>
        <v>1</v>
      </c>
      <c r="H379" s="585" t="s">
        <v>21</v>
      </c>
      <c r="I379" s="591">
        <f>SUM(I374:I378)</f>
        <v>56.354140000000001</v>
      </c>
      <c r="J379" s="733"/>
      <c r="K379" s="733"/>
      <c r="L379" s="733"/>
      <c r="M379" s="731"/>
      <c r="N379" s="188"/>
      <c r="O379" s="401"/>
    </row>
    <row r="380" spans="2:15" ht="15" thickBot="1">
      <c r="B380" s="397"/>
      <c r="C380" s="187"/>
      <c r="D380" s="186"/>
      <c r="E380" s="186"/>
      <c r="F380" s="704"/>
      <c r="G380" s="186"/>
      <c r="H380" s="186"/>
      <c r="I380" s="731"/>
      <c r="J380" s="731"/>
      <c r="K380" s="731"/>
      <c r="L380" s="731"/>
      <c r="M380" s="731"/>
      <c r="N380" s="188"/>
      <c r="O380" s="401"/>
    </row>
    <row r="381" spans="2:15" ht="26.4" thickBot="1">
      <c r="B381" s="397"/>
      <c r="C381" s="863" t="s">
        <v>194</v>
      </c>
      <c r="D381" s="864"/>
      <c r="E381" s="864"/>
      <c r="F381" s="864"/>
      <c r="G381" s="864"/>
      <c r="H381" s="864"/>
      <c r="I381" s="864"/>
      <c r="J381" s="864"/>
      <c r="K381" s="864"/>
      <c r="L381" s="864"/>
      <c r="M381" s="864"/>
      <c r="N381" s="865"/>
      <c r="O381" s="401"/>
    </row>
    <row r="382" spans="2:15" ht="15.6">
      <c r="B382" s="396"/>
      <c r="C382" s="661"/>
      <c r="D382" s="658" t="s">
        <v>260</v>
      </c>
      <c r="E382" s="658" t="s">
        <v>68</v>
      </c>
      <c r="F382" s="658" t="s">
        <v>290</v>
      </c>
      <c r="G382" s="659" t="s">
        <v>256</v>
      </c>
      <c r="H382" s="658" t="s">
        <v>130</v>
      </c>
      <c r="I382" s="659" t="s">
        <v>64</v>
      </c>
      <c r="J382" s="658" t="s">
        <v>173</v>
      </c>
      <c r="K382" s="658"/>
      <c r="L382" s="658" t="s">
        <v>270</v>
      </c>
      <c r="M382" s="659" t="s">
        <v>195</v>
      </c>
      <c r="N382" s="660" t="s">
        <v>65</v>
      </c>
      <c r="O382" s="401"/>
    </row>
    <row r="383" spans="2:15" ht="15" customHeight="1">
      <c r="B383" s="396"/>
      <c r="C383" s="661" t="s">
        <v>58</v>
      </c>
      <c r="D383" s="438">
        <v>196.06</v>
      </c>
      <c r="E383" s="438">
        <v>300.86</v>
      </c>
      <c r="F383" s="438">
        <v>205.37</v>
      </c>
      <c r="G383" s="438"/>
      <c r="H383" s="438">
        <v>74</v>
      </c>
      <c r="I383" s="438">
        <v>169</v>
      </c>
      <c r="J383" s="438">
        <v>125</v>
      </c>
      <c r="K383" s="438"/>
      <c r="L383" s="438"/>
      <c r="M383" s="670">
        <f t="shared" ref="M383:M393" si="87">D383+E383+F383+G383+H383+I383+J383</f>
        <v>1070.29</v>
      </c>
      <c r="N383" s="665">
        <f>M383/M390</f>
        <v>0.11241585537364994</v>
      </c>
      <c r="O383" s="401"/>
    </row>
    <row r="384" spans="2:15" ht="15" customHeight="1">
      <c r="B384" s="396"/>
      <c r="C384" s="661" t="s">
        <v>312</v>
      </c>
      <c r="D384" s="438">
        <v>515</v>
      </c>
      <c r="E384" s="438">
        <v>197</v>
      </c>
      <c r="F384" s="438"/>
      <c r="G384" s="438"/>
      <c r="H384" s="438">
        <v>170</v>
      </c>
      <c r="I384" s="438">
        <v>190</v>
      </c>
      <c r="J384" s="438">
        <v>131</v>
      </c>
      <c r="K384" s="438"/>
      <c r="L384" s="438"/>
      <c r="M384" s="670">
        <f t="shared" si="87"/>
        <v>1203</v>
      </c>
      <c r="N384" s="665">
        <f>M384/M390</f>
        <v>0.12635479544282471</v>
      </c>
      <c r="O384" s="401"/>
    </row>
    <row r="385" spans="2:15" ht="15" customHeight="1">
      <c r="B385" s="396"/>
      <c r="C385" s="661" t="s">
        <v>314</v>
      </c>
      <c r="D385" s="438">
        <v>320.06</v>
      </c>
      <c r="E385" s="438">
        <v>260</v>
      </c>
      <c r="F385" s="438">
        <v>105.33</v>
      </c>
      <c r="G385" s="438"/>
      <c r="H385" s="438">
        <v>189</v>
      </c>
      <c r="I385" s="438">
        <v>56</v>
      </c>
      <c r="J385" s="438">
        <v>60</v>
      </c>
      <c r="K385" s="438"/>
      <c r="L385" s="438"/>
      <c r="M385" s="670">
        <f t="shared" si="87"/>
        <v>990.39</v>
      </c>
      <c r="N385" s="665">
        <f>M385/M390</f>
        <v>0.10402371226817887</v>
      </c>
      <c r="O385" s="401"/>
    </row>
    <row r="386" spans="2:15" ht="15" customHeight="1">
      <c r="B386" s="396"/>
      <c r="C386" s="661" t="s">
        <v>313</v>
      </c>
      <c r="D386" s="438">
        <v>1</v>
      </c>
      <c r="E386" s="729">
        <v>2.5</v>
      </c>
      <c r="F386" s="438">
        <v>3.25</v>
      </c>
      <c r="G386" s="438"/>
      <c r="H386" s="438"/>
      <c r="I386" s="438"/>
      <c r="J386" s="438">
        <v>1</v>
      </c>
      <c r="K386" s="438"/>
      <c r="L386" s="438"/>
      <c r="M386" s="670">
        <f t="shared" si="87"/>
        <v>7.75</v>
      </c>
      <c r="N386" s="665">
        <f>M386/M390</f>
        <v>8.1400637130664302E-4</v>
      </c>
      <c r="O386" s="401"/>
    </row>
    <row r="387" spans="2:15" ht="15.6">
      <c r="B387" s="396"/>
      <c r="C387" s="661" t="s">
        <v>61</v>
      </c>
      <c r="D387" s="438">
        <v>60.06</v>
      </c>
      <c r="E387" s="438">
        <v>266</v>
      </c>
      <c r="F387" s="438">
        <v>288.04000000000002</v>
      </c>
      <c r="G387" s="438"/>
      <c r="H387" s="438">
        <v>10</v>
      </c>
      <c r="I387" s="438">
        <v>17</v>
      </c>
      <c r="J387" s="438"/>
      <c r="K387" s="438"/>
      <c r="L387" s="438"/>
      <c r="M387" s="670">
        <f t="shared" si="87"/>
        <v>641.1</v>
      </c>
      <c r="N387" s="665">
        <f>M387/M390</f>
        <v>6.7336707696088891E-2</v>
      </c>
      <c r="O387" s="401"/>
    </row>
    <row r="388" spans="2:15" ht="15.6">
      <c r="B388" s="396"/>
      <c r="C388" s="661" t="s">
        <v>315</v>
      </c>
      <c r="D388" s="438">
        <v>236.76</v>
      </c>
      <c r="E388" s="729">
        <v>361.2</v>
      </c>
      <c r="F388" s="438">
        <v>89.7</v>
      </c>
      <c r="G388" s="438"/>
      <c r="H388" s="438">
        <v>32.4</v>
      </c>
      <c r="I388" s="438"/>
      <c r="J388" s="438">
        <v>49.8</v>
      </c>
      <c r="K388" s="438"/>
      <c r="L388" s="438"/>
      <c r="M388" s="670">
        <f t="shared" si="87"/>
        <v>769.86</v>
      </c>
      <c r="N388" s="665">
        <f>M388/M390</f>
        <v>8.0860767098597713E-2</v>
      </c>
      <c r="O388" s="401"/>
    </row>
    <row r="389" spans="2:15" ht="15.6">
      <c r="B389" s="396"/>
      <c r="C389" s="661" t="s">
        <v>62</v>
      </c>
      <c r="D389" s="438">
        <v>1553.92</v>
      </c>
      <c r="E389" s="438">
        <v>1272</v>
      </c>
      <c r="F389" s="438">
        <v>621.47</v>
      </c>
      <c r="G389" s="438"/>
      <c r="H389" s="438">
        <v>119.82</v>
      </c>
      <c r="I389" s="438">
        <v>815.76</v>
      </c>
      <c r="J389" s="438">
        <v>455.45</v>
      </c>
      <c r="K389" s="438"/>
      <c r="L389" s="438"/>
      <c r="M389" s="670">
        <f t="shared" si="87"/>
        <v>4838.42</v>
      </c>
      <c r="N389" s="665">
        <f>M389/M390</f>
        <v>0.50819415574935334</v>
      </c>
      <c r="O389" s="401"/>
    </row>
    <row r="390" spans="2:15" ht="15.6">
      <c r="B390" s="397"/>
      <c r="C390" s="661" t="s">
        <v>199</v>
      </c>
      <c r="D390" s="671">
        <f t="shared" ref="D390:E390" si="88">SUM(D383:D389)</f>
        <v>2882.8599999999997</v>
      </c>
      <c r="E390" s="671">
        <f t="shared" si="88"/>
        <v>2659.5600000000004</v>
      </c>
      <c r="F390" s="671">
        <f>SUM(F383:F389)</f>
        <v>1313.16</v>
      </c>
      <c r="G390" s="671">
        <f>SUM(G383:G389)</f>
        <v>0</v>
      </c>
      <c r="H390" s="671">
        <f t="shared" ref="H390:J390" si="89">SUM(H383:H389)</f>
        <v>595.22</v>
      </c>
      <c r="I390" s="671">
        <f t="shared" si="89"/>
        <v>1247.76</v>
      </c>
      <c r="J390" s="671">
        <f t="shared" si="89"/>
        <v>822.25</v>
      </c>
      <c r="K390" s="671"/>
      <c r="L390" s="671"/>
      <c r="M390" s="670">
        <f t="shared" si="87"/>
        <v>9520.81</v>
      </c>
      <c r="N390" s="665">
        <f>SUM(N383:N389)</f>
        <v>1</v>
      </c>
      <c r="O390" s="401"/>
    </row>
    <row r="391" spans="2:15" ht="15.6">
      <c r="B391" s="397"/>
      <c r="C391" s="672" t="s">
        <v>193</v>
      </c>
      <c r="D391" s="673">
        <v>2882.86</v>
      </c>
      <c r="E391" s="673">
        <v>2659.56</v>
      </c>
      <c r="F391" s="673">
        <v>1313.16</v>
      </c>
      <c r="G391" s="674"/>
      <c r="H391" s="673">
        <v>595.22</v>
      </c>
      <c r="I391" s="674">
        <v>1247.76</v>
      </c>
      <c r="J391" s="674">
        <v>822.25</v>
      </c>
      <c r="K391" s="674"/>
      <c r="L391" s="674"/>
      <c r="M391" s="675">
        <f t="shared" si="87"/>
        <v>9520.81</v>
      </c>
      <c r="N391" s="665"/>
      <c r="O391" s="401"/>
    </row>
    <row r="392" spans="2:15" ht="15.6">
      <c r="B392" s="397"/>
      <c r="C392" s="662" t="s">
        <v>147</v>
      </c>
      <c r="D392" s="461">
        <f t="shared" ref="D392:E392" si="90">D391-D390</f>
        <v>0</v>
      </c>
      <c r="E392" s="461">
        <f t="shared" si="90"/>
        <v>0</v>
      </c>
      <c r="F392" s="461">
        <f>F391-F390</f>
        <v>0</v>
      </c>
      <c r="G392" s="461">
        <f>G391-G390</f>
        <v>0</v>
      </c>
      <c r="H392" s="461">
        <f t="shared" ref="H392:I392" si="91">H391-H390</f>
        <v>0</v>
      </c>
      <c r="I392" s="461">
        <f t="shared" si="91"/>
        <v>0</v>
      </c>
      <c r="J392" s="461">
        <f>J391-J390</f>
        <v>0</v>
      </c>
      <c r="K392" s="461"/>
      <c r="L392" s="461"/>
      <c r="M392" s="542">
        <f t="shared" si="87"/>
        <v>0</v>
      </c>
      <c r="N392" s="665"/>
      <c r="O392" s="401"/>
    </row>
    <row r="393" spans="2:15" ht="15.6">
      <c r="B393" s="396"/>
      <c r="C393" s="663" t="s">
        <v>65</v>
      </c>
      <c r="D393" s="462">
        <f>D391/M391</f>
        <v>0.30279566549484765</v>
      </c>
      <c r="E393" s="462">
        <f>E391/M391</f>
        <v>0.27934177869319943</v>
      </c>
      <c r="F393" s="462">
        <f>F391/M391</f>
        <v>0.13792523955419761</v>
      </c>
      <c r="G393" s="462">
        <f>G391/M391</f>
        <v>0</v>
      </c>
      <c r="H393" s="462">
        <f>H391/M391</f>
        <v>6.251778997795357E-2</v>
      </c>
      <c r="I393" s="462">
        <f>I391/M391</f>
        <v>0.13105607611117123</v>
      </c>
      <c r="J393" s="462">
        <f>J391/M391</f>
        <v>8.6363450168630618E-2</v>
      </c>
      <c r="K393" s="462"/>
      <c r="L393" s="462"/>
      <c r="M393" s="520">
        <f t="shared" si="87"/>
        <v>1.0000000000000002</v>
      </c>
      <c r="N393" s="666"/>
      <c r="O393" s="401"/>
    </row>
    <row r="394" spans="2:15" ht="16.2" thickBot="1">
      <c r="B394" s="396"/>
      <c r="C394" s="664"/>
      <c r="D394" s="668"/>
      <c r="E394" s="669"/>
      <c r="F394" s="866"/>
      <c r="G394" s="867"/>
      <c r="H394" s="866"/>
      <c r="I394" s="867"/>
      <c r="J394" s="737"/>
      <c r="K394" s="738"/>
      <c r="L394" s="851" t="s">
        <v>196</v>
      </c>
      <c r="M394" s="852"/>
      <c r="N394" s="676">
        <f>H371-M391</f>
        <v>8.5352999991755496</v>
      </c>
      <c r="O394" s="401"/>
    </row>
    <row r="395" spans="2:15" ht="15" thickBot="1">
      <c r="B395" s="397"/>
      <c r="C395" s="393"/>
      <c r="D395" s="367"/>
      <c r="E395" s="367"/>
      <c r="F395" s="367"/>
      <c r="G395" s="367"/>
      <c r="H395" s="367"/>
      <c r="I395" s="367"/>
      <c r="J395" s="367"/>
      <c r="K395" s="367"/>
      <c r="L395" s="367"/>
      <c r="M395" s="367"/>
      <c r="N395" s="368"/>
      <c r="O395" s="401"/>
    </row>
    <row r="396" spans="2:15" ht="15" thickBot="1">
      <c r="B396" s="398"/>
      <c r="C396" s="399"/>
      <c r="D396" s="399"/>
      <c r="E396" s="399"/>
      <c r="F396" s="399"/>
      <c r="G396" s="399"/>
      <c r="H396" s="399"/>
      <c r="I396" s="399"/>
      <c r="J396" s="399"/>
      <c r="K396" s="399"/>
      <c r="L396" s="399"/>
      <c r="M396" s="399"/>
      <c r="N396" s="399"/>
      <c r="O396" s="400"/>
    </row>
    <row r="397" spans="2:15" ht="15" thickBot="1"/>
    <row r="398" spans="2:15" ht="46.8" thickBot="1">
      <c r="B398" s="853" t="s">
        <v>216</v>
      </c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4"/>
      <c r="N398" s="854"/>
      <c r="O398" s="855"/>
    </row>
    <row r="399" spans="2:15" ht="26.4" thickBot="1">
      <c r="B399" s="396"/>
      <c r="C399" s="856" t="s">
        <v>193</v>
      </c>
      <c r="D399" s="857"/>
      <c r="E399" s="857"/>
      <c r="F399" s="857"/>
      <c r="G399" s="857"/>
      <c r="H399" s="857"/>
      <c r="I399" s="857"/>
      <c r="J399" s="857"/>
      <c r="K399" s="857"/>
      <c r="L399" s="857"/>
      <c r="M399" s="857"/>
      <c r="N399" s="858"/>
      <c r="O399" s="401"/>
    </row>
    <row r="400" spans="2:15" ht="15.6">
      <c r="B400" s="396"/>
      <c r="C400" s="403" t="s">
        <v>7</v>
      </c>
      <c r="D400" s="404" t="s">
        <v>38</v>
      </c>
      <c r="E400" s="405" t="s">
        <v>39</v>
      </c>
      <c r="F400" s="406" t="s">
        <v>40</v>
      </c>
      <c r="G400" s="406" t="s">
        <v>8</v>
      </c>
      <c r="H400" s="407" t="s">
        <v>60</v>
      </c>
      <c r="I400" s="408" t="s">
        <v>40</v>
      </c>
      <c r="J400" s="407" t="s">
        <v>65</v>
      </c>
      <c r="K400" s="731"/>
      <c r="L400" s="731"/>
      <c r="M400" s="731"/>
      <c r="N400" s="188"/>
      <c r="O400" s="401"/>
    </row>
    <row r="401" spans="2:15" ht="15.6">
      <c r="B401" s="396"/>
      <c r="C401" s="409" t="s">
        <v>42</v>
      </c>
      <c r="D401" s="596">
        <v>1724495.8030000001</v>
      </c>
      <c r="E401" s="596">
        <v>1725402.922</v>
      </c>
      <c r="F401" s="526">
        <f t="shared" ref="F401:F406" si="92">E401-D401</f>
        <v>907.11899999994785</v>
      </c>
      <c r="G401" s="521">
        <v>6.48</v>
      </c>
      <c r="H401" s="410">
        <f>F401*G401</f>
        <v>5878.1311199996626</v>
      </c>
      <c r="I401" s="531">
        <f>F401+F405+F406</f>
        <v>1045.3999999999496</v>
      </c>
      <c r="J401" s="411">
        <f>I401/I405</f>
        <v>0.54022796648662152</v>
      </c>
      <c r="K401" s="186"/>
      <c r="L401" s="186"/>
      <c r="M401" s="186"/>
      <c r="N401" s="359"/>
      <c r="O401" s="401"/>
    </row>
    <row r="402" spans="2:15" ht="15.6">
      <c r="B402" s="396"/>
      <c r="C402" s="412" t="s">
        <v>43</v>
      </c>
      <c r="D402" s="596">
        <v>655583.50199999998</v>
      </c>
      <c r="E402" s="596">
        <v>655916.88300000003</v>
      </c>
      <c r="F402" s="527">
        <f t="shared" si="92"/>
        <v>333.38100000005215</v>
      </c>
      <c r="G402" s="522">
        <f>G401</f>
        <v>6.48</v>
      </c>
      <c r="H402" s="413">
        <f>G402*F402</f>
        <v>2160.3088800003379</v>
      </c>
      <c r="I402" s="532">
        <f>F402</f>
        <v>333.38100000005215</v>
      </c>
      <c r="J402" s="414">
        <f>I402/I405</f>
        <v>0.17228021780688085</v>
      </c>
      <c r="K402" s="186"/>
      <c r="L402" s="186"/>
      <c r="M402" s="186"/>
      <c r="N402" s="359"/>
      <c r="O402" s="401"/>
    </row>
    <row r="403" spans="2:15" ht="15.6">
      <c r="B403" s="396"/>
      <c r="C403" s="415" t="s">
        <v>44</v>
      </c>
      <c r="D403" s="597">
        <v>413656.75300000003</v>
      </c>
      <c r="E403" s="597">
        <v>413969.74300000002</v>
      </c>
      <c r="F403" s="528">
        <f t="shared" si="92"/>
        <v>312.98999999999069</v>
      </c>
      <c r="G403" s="523">
        <v>4.9800000000000004</v>
      </c>
      <c r="H403" s="416">
        <f>G403*F403</f>
        <v>1558.6901999999538</v>
      </c>
      <c r="I403" s="533">
        <f>F403</f>
        <v>312.98999999999069</v>
      </c>
      <c r="J403" s="417">
        <f>I403/I405</f>
        <v>0.16174282688985153</v>
      </c>
      <c r="K403" s="186"/>
      <c r="L403" s="186"/>
      <c r="M403" s="186"/>
      <c r="N403" s="359"/>
      <c r="O403" s="401"/>
    </row>
    <row r="404" spans="2:15" ht="15.6">
      <c r="B404" s="397"/>
      <c r="C404" s="183" t="s">
        <v>139</v>
      </c>
      <c r="D404" s="597">
        <v>356888.79399999999</v>
      </c>
      <c r="E404" s="597">
        <v>357132.13199999998</v>
      </c>
      <c r="F404" s="529">
        <f t="shared" si="92"/>
        <v>243.33799999998882</v>
      </c>
      <c r="G404" s="524">
        <v>6.38</v>
      </c>
      <c r="H404" s="418">
        <f>G404*F404</f>
        <v>1552.4964399999287</v>
      </c>
      <c r="I404" s="534">
        <f>F404</f>
        <v>243.33799999998882</v>
      </c>
      <c r="J404" s="419">
        <f>I404/I405</f>
        <v>0.12574898881664609</v>
      </c>
      <c r="K404" s="186"/>
      <c r="L404" s="186"/>
      <c r="M404" s="186"/>
      <c r="N404" s="359"/>
      <c r="O404" s="401"/>
    </row>
    <row r="405" spans="2:15" ht="16.2" thickBot="1">
      <c r="B405" s="397"/>
      <c r="C405" s="420" t="s">
        <v>45</v>
      </c>
      <c r="D405" s="597">
        <v>10230.540999999999</v>
      </c>
      <c r="E405" s="597">
        <v>10312.851000000001</v>
      </c>
      <c r="F405" s="526">
        <f t="shared" si="92"/>
        <v>82.31000000000131</v>
      </c>
      <c r="G405" s="859">
        <f>G401</f>
        <v>6.48</v>
      </c>
      <c r="H405" s="655">
        <f>G405*F405</f>
        <v>533.36880000000849</v>
      </c>
      <c r="I405" s="535">
        <f t="shared" ref="I405:J405" si="93">SUM(I401:I404)</f>
        <v>1935.1089999999813</v>
      </c>
      <c r="J405" s="422">
        <f t="shared" si="93"/>
        <v>1</v>
      </c>
      <c r="K405" s="186"/>
      <c r="L405" s="186"/>
      <c r="M405" s="186"/>
      <c r="N405" s="359"/>
      <c r="O405" s="401"/>
    </row>
    <row r="406" spans="2:15" ht="15.6">
      <c r="B406" s="397"/>
      <c r="C406" s="420" t="s">
        <v>46</v>
      </c>
      <c r="D406" s="597">
        <v>5113.1809999999996</v>
      </c>
      <c r="E406" s="597">
        <v>5169.152</v>
      </c>
      <c r="F406" s="526">
        <f t="shared" si="92"/>
        <v>55.971000000000458</v>
      </c>
      <c r="G406" s="860"/>
      <c r="H406" s="656">
        <f>G405*F406</f>
        <v>362.69208000000299</v>
      </c>
      <c r="I406" s="732"/>
      <c r="J406" s="425"/>
      <c r="K406" s="186"/>
      <c r="L406" s="186"/>
      <c r="M406" s="186"/>
      <c r="N406" s="359"/>
      <c r="O406" s="401"/>
    </row>
    <row r="407" spans="2:15" ht="16.2" thickBot="1">
      <c r="B407" s="397"/>
      <c r="C407" s="426" t="s">
        <v>21</v>
      </c>
      <c r="D407" s="427"/>
      <c r="E407" s="427"/>
      <c r="F407" s="530">
        <f>F401+F402+F403+F404+F405+F406</f>
        <v>1935.1089999999813</v>
      </c>
      <c r="G407" s="525">
        <f>H407/F407</f>
        <v>6.2248108607835579</v>
      </c>
      <c r="H407" s="428">
        <f>SUM(H401:H406)</f>
        <v>12045.687519999894</v>
      </c>
      <c r="I407" s="732"/>
      <c r="J407" s="425"/>
      <c r="K407" s="425"/>
      <c r="L407" s="425"/>
      <c r="M407" s="186"/>
      <c r="N407" s="359"/>
      <c r="O407" s="401"/>
    </row>
    <row r="408" spans="2:15" ht="16.2" thickBot="1">
      <c r="B408" s="397"/>
      <c r="C408" s="429"/>
      <c r="D408" s="425"/>
      <c r="E408" s="425"/>
      <c r="F408" s="729"/>
      <c r="G408" s="425"/>
      <c r="H408" s="425"/>
      <c r="I408" s="733"/>
      <c r="J408" s="733"/>
      <c r="K408" s="733"/>
      <c r="L408" s="733"/>
      <c r="M408" s="731"/>
      <c r="N408" s="188"/>
      <c r="O408" s="401"/>
    </row>
    <row r="409" spans="2:15" ht="14.4" customHeight="1">
      <c r="B409" s="397"/>
      <c r="C409" s="432"/>
      <c r="D409" s="433" t="s">
        <v>254</v>
      </c>
      <c r="E409" s="433" t="s">
        <v>298</v>
      </c>
      <c r="F409" s="434" t="s">
        <v>1</v>
      </c>
      <c r="G409" s="554" t="s">
        <v>65</v>
      </c>
      <c r="H409" s="861" t="s">
        <v>243</v>
      </c>
      <c r="I409" s="862"/>
      <c r="J409" s="733"/>
      <c r="K409" s="733"/>
      <c r="L409" s="733"/>
      <c r="M409" s="731"/>
      <c r="N409" s="188"/>
      <c r="O409" s="401"/>
    </row>
    <row r="410" spans="2:15" ht="15" customHeight="1">
      <c r="B410" s="397"/>
      <c r="C410" s="437" t="s">
        <v>80</v>
      </c>
      <c r="D410" s="438"/>
      <c r="E410" s="438">
        <v>2036.44</v>
      </c>
      <c r="F410" s="438">
        <f>D410+E410</f>
        <v>2036.44</v>
      </c>
      <c r="G410" s="439">
        <f>F410/F415</f>
        <v>0.37585522733774446</v>
      </c>
      <c r="H410" s="590">
        <v>7.0000000000000001E-3</v>
      </c>
      <c r="I410" s="586">
        <f>F410*H410</f>
        <v>14.255080000000001</v>
      </c>
      <c r="J410" s="733"/>
      <c r="K410" s="733"/>
      <c r="L410" s="733"/>
      <c r="M410" s="731"/>
      <c r="N410" s="188"/>
      <c r="O410" s="401"/>
    </row>
    <row r="411" spans="2:15" ht="15.6">
      <c r="B411" s="397"/>
      <c r="C411" s="437" t="s">
        <v>81</v>
      </c>
      <c r="D411" s="438"/>
      <c r="E411" s="438">
        <v>1651.65</v>
      </c>
      <c r="F411" s="438">
        <f t="shared" ref="F411:F414" si="94">D411+E411</f>
        <v>1651.65</v>
      </c>
      <c r="G411" s="439">
        <f>F411/F415</f>
        <v>0.30483652169098313</v>
      </c>
      <c r="H411" s="590">
        <v>2.5000000000000001E-2</v>
      </c>
      <c r="I411" s="586">
        <f>F411*H411</f>
        <v>41.291250000000005</v>
      </c>
      <c r="J411" s="733"/>
      <c r="K411" s="733"/>
      <c r="L411" s="733"/>
      <c r="M411" s="731"/>
      <c r="N411" s="188"/>
      <c r="O411" s="401"/>
    </row>
    <row r="412" spans="2:15" ht="15.6">
      <c r="B412" s="397"/>
      <c r="C412" s="437" t="s">
        <v>58</v>
      </c>
      <c r="D412" s="438"/>
      <c r="E412" s="438">
        <v>1400.04</v>
      </c>
      <c r="F412" s="438">
        <f t="shared" si="94"/>
        <v>1400.04</v>
      </c>
      <c r="G412" s="439">
        <f>F412/F415</f>
        <v>0.25839816173417129</v>
      </c>
      <c r="H412" s="590"/>
      <c r="I412" s="586"/>
      <c r="J412" s="733"/>
      <c r="K412" s="733"/>
      <c r="L412" s="733"/>
      <c r="M412" s="731"/>
      <c r="N412" s="188"/>
      <c r="O412" s="401"/>
    </row>
    <row r="413" spans="2:15" ht="15.6">
      <c r="B413" s="397"/>
      <c r="C413" s="437" t="s">
        <v>275</v>
      </c>
      <c r="D413" s="438"/>
      <c r="E413" s="438">
        <v>330.02</v>
      </c>
      <c r="F413" s="438">
        <f t="shared" si="94"/>
        <v>330.02</v>
      </c>
      <c r="G413" s="439">
        <f>F413/F415</f>
        <v>6.0910089237101228E-2</v>
      </c>
      <c r="H413" s="590">
        <v>1.9E-2</v>
      </c>
      <c r="I413" s="586">
        <f>F413*H413</f>
        <v>6.2703799999999994</v>
      </c>
      <c r="J413" s="733"/>
      <c r="K413" s="733"/>
      <c r="L413" s="733"/>
      <c r="M413" s="731"/>
      <c r="N413" s="188"/>
      <c r="O413" s="401"/>
    </row>
    <row r="414" spans="2:15" ht="15.6">
      <c r="B414" s="397"/>
      <c r="C414" s="437" t="s">
        <v>276</v>
      </c>
      <c r="D414" s="438"/>
      <c r="E414" s="438"/>
      <c r="F414" s="438">
        <f t="shared" si="94"/>
        <v>0</v>
      </c>
      <c r="G414" s="439">
        <f>F414/F415</f>
        <v>0</v>
      </c>
      <c r="H414" s="584"/>
      <c r="I414" s="586"/>
      <c r="J414" s="733"/>
      <c r="K414" s="733"/>
      <c r="L414" s="733"/>
      <c r="M414" s="731"/>
      <c r="N414" s="188"/>
      <c r="O414" s="401"/>
    </row>
    <row r="415" spans="2:15" ht="16.2" thickBot="1">
      <c r="B415" s="397"/>
      <c r="C415" s="441" t="s">
        <v>1</v>
      </c>
      <c r="D415" s="442">
        <f>SUM(D410:D414)</f>
        <v>0</v>
      </c>
      <c r="E415" s="442">
        <f>SUM(E410:E414)</f>
        <v>5418.15</v>
      </c>
      <c r="F415" s="443">
        <f>D415+E415</f>
        <v>5418.15</v>
      </c>
      <c r="G415" s="444">
        <f>SUM(G410:G414)</f>
        <v>1.0000000000000002</v>
      </c>
      <c r="H415" s="585" t="s">
        <v>21</v>
      </c>
      <c r="I415" s="591">
        <f>SUM(I410:I414)</f>
        <v>61.81671</v>
      </c>
      <c r="J415" s="733"/>
      <c r="K415" s="733"/>
      <c r="L415" s="733"/>
      <c r="M415" s="731"/>
      <c r="N415" s="188"/>
      <c r="O415" s="401"/>
    </row>
    <row r="416" spans="2:15" ht="15" thickBot="1">
      <c r="B416" s="397"/>
      <c r="C416" s="187"/>
      <c r="D416" s="186"/>
      <c r="E416" s="186"/>
      <c r="F416" s="704"/>
      <c r="G416" s="186"/>
      <c r="H416" s="186"/>
      <c r="I416" s="731"/>
      <c r="J416" s="731"/>
      <c r="K416" s="731"/>
      <c r="L416" s="731"/>
      <c r="M416" s="731"/>
      <c r="N416" s="188"/>
      <c r="O416" s="401"/>
    </row>
    <row r="417" spans="2:15" ht="26.4" thickBot="1">
      <c r="B417" s="397"/>
      <c r="C417" s="863" t="s">
        <v>194</v>
      </c>
      <c r="D417" s="864"/>
      <c r="E417" s="864"/>
      <c r="F417" s="864"/>
      <c r="G417" s="864"/>
      <c r="H417" s="864"/>
      <c r="I417" s="864"/>
      <c r="J417" s="864"/>
      <c r="K417" s="864"/>
      <c r="L417" s="864"/>
      <c r="M417" s="864"/>
      <c r="N417" s="865"/>
      <c r="O417" s="401"/>
    </row>
    <row r="418" spans="2:15" ht="15.6">
      <c r="B418" s="396"/>
      <c r="C418" s="661"/>
      <c r="D418" s="658" t="s">
        <v>260</v>
      </c>
      <c r="E418" s="658" t="s">
        <v>68</v>
      </c>
      <c r="F418" s="658" t="s">
        <v>290</v>
      </c>
      <c r="G418" s="659" t="s">
        <v>256</v>
      </c>
      <c r="H418" s="658" t="s">
        <v>130</v>
      </c>
      <c r="I418" s="659" t="s">
        <v>64</v>
      </c>
      <c r="J418" s="658" t="s">
        <v>173</v>
      </c>
      <c r="K418" s="658"/>
      <c r="L418" s="658" t="s">
        <v>270</v>
      </c>
      <c r="M418" s="659" t="s">
        <v>195</v>
      </c>
      <c r="N418" s="660" t="s">
        <v>65</v>
      </c>
      <c r="O418" s="401"/>
    </row>
    <row r="419" spans="2:15" ht="15.6">
      <c r="B419" s="396"/>
      <c r="C419" s="661" t="s">
        <v>58</v>
      </c>
      <c r="D419" s="438"/>
      <c r="E419" s="438">
        <v>679</v>
      </c>
      <c r="F419" s="438">
        <v>230.02</v>
      </c>
      <c r="G419" s="438">
        <v>381</v>
      </c>
      <c r="H419" s="438">
        <v>10</v>
      </c>
      <c r="I419" s="438">
        <v>100</v>
      </c>
      <c r="J419" s="438"/>
      <c r="K419" s="438"/>
      <c r="L419" s="438"/>
      <c r="M419" s="670">
        <f t="shared" ref="M419:M429" si="95">D419+E419+F419+G419+H419+I419+J419</f>
        <v>1400.02</v>
      </c>
      <c r="N419" s="665">
        <f>M419/M426</f>
        <v>0.11627899250675654</v>
      </c>
      <c r="O419" s="401"/>
    </row>
    <row r="420" spans="2:15" ht="15.6">
      <c r="B420" s="396"/>
      <c r="C420" s="661" t="s">
        <v>312</v>
      </c>
      <c r="D420" s="438"/>
      <c r="E420" s="438">
        <v>533</v>
      </c>
      <c r="F420" s="438">
        <v>874</v>
      </c>
      <c r="G420" s="438">
        <v>180</v>
      </c>
      <c r="H420" s="438">
        <v>327.44</v>
      </c>
      <c r="I420" s="438">
        <v>122</v>
      </c>
      <c r="J420" s="438"/>
      <c r="K420" s="438"/>
      <c r="L420" s="438"/>
      <c r="M420" s="670">
        <f t="shared" si="95"/>
        <v>2036.44</v>
      </c>
      <c r="N420" s="665">
        <f>M420/M426</f>
        <v>0.16913700625738154</v>
      </c>
      <c r="O420" s="401"/>
    </row>
    <row r="421" spans="2:15" ht="15.6">
      <c r="B421" s="396"/>
      <c r="C421" s="661" t="s">
        <v>314</v>
      </c>
      <c r="D421" s="438"/>
      <c r="E421" s="438">
        <v>519</v>
      </c>
      <c r="F421" s="438">
        <v>330.25</v>
      </c>
      <c r="G421" s="438">
        <v>187</v>
      </c>
      <c r="H421" s="438">
        <v>30</v>
      </c>
      <c r="I421" s="438">
        <v>585.4</v>
      </c>
      <c r="J421" s="438"/>
      <c r="K421" s="438"/>
      <c r="L421" s="438"/>
      <c r="M421" s="670">
        <f t="shared" si="95"/>
        <v>1651.65</v>
      </c>
      <c r="N421" s="665">
        <f>M421/M426</f>
        <v>0.13717818172153573</v>
      </c>
      <c r="O421" s="401"/>
    </row>
    <row r="422" spans="2:15" ht="15.6">
      <c r="B422" s="396"/>
      <c r="C422" s="661" t="s">
        <v>313</v>
      </c>
      <c r="D422" s="438"/>
      <c r="E422" s="729">
        <v>5</v>
      </c>
      <c r="F422" s="438">
        <v>1</v>
      </c>
      <c r="G422" s="438">
        <v>5</v>
      </c>
      <c r="H422" s="438"/>
      <c r="I422" s="438"/>
      <c r="J422" s="438"/>
      <c r="K422" s="438"/>
      <c r="L422" s="438"/>
      <c r="M422" s="670">
        <f t="shared" si="95"/>
        <v>11</v>
      </c>
      <c r="N422" s="665">
        <f>M422/M426</f>
        <v>9.1360760387303175E-4</v>
      </c>
      <c r="O422" s="401"/>
    </row>
    <row r="423" spans="2:15" ht="15.6">
      <c r="B423" s="396"/>
      <c r="C423" s="661" t="s">
        <v>61</v>
      </c>
      <c r="D423" s="438"/>
      <c r="E423" s="438">
        <v>362</v>
      </c>
      <c r="F423" s="438"/>
      <c r="G423" s="438"/>
      <c r="H423" s="438"/>
      <c r="I423" s="438">
        <v>465</v>
      </c>
      <c r="J423" s="438"/>
      <c r="K423" s="438"/>
      <c r="L423" s="438"/>
      <c r="M423" s="670">
        <f t="shared" si="95"/>
        <v>827</v>
      </c>
      <c r="N423" s="665">
        <f>M423/M426</f>
        <v>6.8686680763908839E-2</v>
      </c>
      <c r="O423" s="401"/>
    </row>
    <row r="424" spans="2:15" ht="15.6">
      <c r="B424" s="396"/>
      <c r="C424" s="661" t="s">
        <v>315</v>
      </c>
      <c r="D424" s="438"/>
      <c r="E424" s="729"/>
      <c r="F424" s="438">
        <v>107.1</v>
      </c>
      <c r="G424" s="438">
        <v>147</v>
      </c>
      <c r="H424" s="438"/>
      <c r="I424" s="438">
        <v>64.8</v>
      </c>
      <c r="J424" s="438"/>
      <c r="K424" s="438"/>
      <c r="L424" s="438"/>
      <c r="M424" s="670">
        <f t="shared" si="95"/>
        <v>318.89999999999998</v>
      </c>
      <c r="N424" s="665">
        <f>M424/M426</f>
        <v>2.6486314988646346E-2</v>
      </c>
      <c r="O424" s="401"/>
    </row>
    <row r="425" spans="2:15" ht="15.6">
      <c r="B425" s="396"/>
      <c r="C425" s="661" t="s">
        <v>62</v>
      </c>
      <c r="D425" s="438"/>
      <c r="E425" s="438">
        <v>787.8</v>
      </c>
      <c r="F425" s="438">
        <v>408.94</v>
      </c>
      <c r="G425" s="438">
        <v>3694.01</v>
      </c>
      <c r="H425" s="438">
        <v>245.5</v>
      </c>
      <c r="I425" s="438">
        <v>658.92</v>
      </c>
      <c r="J425" s="438"/>
      <c r="K425" s="438"/>
      <c r="L425" s="438"/>
      <c r="M425" s="670">
        <f t="shared" si="95"/>
        <v>5795.17</v>
      </c>
      <c r="N425" s="665">
        <f>M425/M426</f>
        <v>0.48131921615789797</v>
      </c>
      <c r="O425" s="401"/>
    </row>
    <row r="426" spans="2:15" ht="15.6">
      <c r="B426" s="397"/>
      <c r="C426" s="661" t="s">
        <v>199</v>
      </c>
      <c r="D426" s="671">
        <f t="shared" ref="D426:E426" si="96">SUM(D419:D425)</f>
        <v>0</v>
      </c>
      <c r="E426" s="671">
        <f t="shared" si="96"/>
        <v>2885.8</v>
      </c>
      <c r="F426" s="671">
        <f>SUM(F419:F425)</f>
        <v>1951.31</v>
      </c>
      <c r="G426" s="671">
        <f>SUM(G419:G425)</f>
        <v>4594.01</v>
      </c>
      <c r="H426" s="671">
        <f t="shared" ref="H426:J426" si="97">SUM(H419:H425)</f>
        <v>612.94000000000005</v>
      </c>
      <c r="I426" s="671">
        <f t="shared" si="97"/>
        <v>1996.12</v>
      </c>
      <c r="J426" s="671">
        <f t="shared" si="97"/>
        <v>0</v>
      </c>
      <c r="K426" s="671"/>
      <c r="L426" s="671"/>
      <c r="M426" s="670">
        <f t="shared" si="95"/>
        <v>12040.18</v>
      </c>
      <c r="N426" s="665">
        <f>SUM(N419:N425)</f>
        <v>1</v>
      </c>
      <c r="O426" s="401"/>
    </row>
    <row r="427" spans="2:15" ht="15.6">
      <c r="B427" s="397"/>
      <c r="C427" s="672" t="s">
        <v>193</v>
      </c>
      <c r="D427" s="673"/>
      <c r="E427" s="673">
        <v>2885.8</v>
      </c>
      <c r="F427" s="673">
        <v>1951.31</v>
      </c>
      <c r="G427" s="674">
        <v>4594.01</v>
      </c>
      <c r="H427" s="673">
        <v>612.94000000000005</v>
      </c>
      <c r="I427" s="674">
        <v>1996.12</v>
      </c>
      <c r="J427" s="674"/>
      <c r="K427" s="674"/>
      <c r="L427" s="674"/>
      <c r="M427" s="675">
        <f t="shared" si="95"/>
        <v>12040.18</v>
      </c>
      <c r="N427" s="665"/>
      <c r="O427" s="401"/>
    </row>
    <row r="428" spans="2:15" ht="15.6">
      <c r="B428" s="397"/>
      <c r="C428" s="662" t="s">
        <v>147</v>
      </c>
      <c r="D428" s="461">
        <f t="shared" ref="D428:E428" si="98">D427-D426</f>
        <v>0</v>
      </c>
      <c r="E428" s="461">
        <f t="shared" si="98"/>
        <v>0</v>
      </c>
      <c r="F428" s="461">
        <f>F427-F426</f>
        <v>0</v>
      </c>
      <c r="G428" s="461">
        <f>G427-G426</f>
        <v>0</v>
      </c>
      <c r="H428" s="461">
        <f t="shared" ref="H428:I428" si="99">H427-H426</f>
        <v>0</v>
      </c>
      <c r="I428" s="461">
        <f t="shared" si="99"/>
        <v>0</v>
      </c>
      <c r="J428" s="461">
        <f>J427-J426</f>
        <v>0</v>
      </c>
      <c r="K428" s="461"/>
      <c r="L428" s="461"/>
      <c r="M428" s="542">
        <f t="shared" si="95"/>
        <v>0</v>
      </c>
      <c r="N428" s="665"/>
      <c r="O428" s="401"/>
    </row>
    <row r="429" spans="2:15" ht="15.6">
      <c r="B429" s="396"/>
      <c r="C429" s="663" t="s">
        <v>65</v>
      </c>
      <c r="D429" s="462">
        <f>D427/M427</f>
        <v>0</v>
      </c>
      <c r="E429" s="462">
        <f>E427/M427</f>
        <v>0.2396808021142541</v>
      </c>
      <c r="F429" s="462">
        <f>F427/M427</f>
        <v>0.16206651395577143</v>
      </c>
      <c r="G429" s="462">
        <f>G427/M427</f>
        <v>0.38155658802443154</v>
      </c>
      <c r="H429" s="462">
        <f>H427/M427</f>
        <v>5.090787679253965E-2</v>
      </c>
      <c r="I429" s="462">
        <f>I427/M427</f>
        <v>0.16578821911300329</v>
      </c>
      <c r="J429" s="462">
        <f>J427/M427</f>
        <v>0</v>
      </c>
      <c r="K429" s="462"/>
      <c r="L429" s="462"/>
      <c r="M429" s="520">
        <f t="shared" si="95"/>
        <v>1</v>
      </c>
      <c r="N429" s="666"/>
      <c r="O429" s="401"/>
    </row>
    <row r="430" spans="2:15" ht="16.2" thickBot="1">
      <c r="B430" s="396"/>
      <c r="C430" s="664"/>
      <c r="D430" s="668"/>
      <c r="E430" s="669"/>
      <c r="F430" s="866"/>
      <c r="G430" s="867"/>
      <c r="H430" s="866"/>
      <c r="I430" s="867"/>
      <c r="J430" s="764"/>
      <c r="K430" s="765"/>
      <c r="L430" s="851" t="s">
        <v>196</v>
      </c>
      <c r="M430" s="852"/>
      <c r="N430" s="676">
        <f>H407-M427</f>
        <v>5.5075199998937023</v>
      </c>
      <c r="O430" s="401"/>
    </row>
    <row r="431" spans="2:15" ht="15" thickBot="1">
      <c r="B431" s="397"/>
      <c r="C431" s="393"/>
      <c r="D431" s="367"/>
      <c r="E431" s="367"/>
      <c r="F431" s="367"/>
      <c r="G431" s="367"/>
      <c r="H431" s="367"/>
      <c r="I431" s="367"/>
      <c r="J431" s="367"/>
      <c r="K431" s="367"/>
      <c r="L431" s="367"/>
      <c r="M431" s="367"/>
      <c r="N431" s="368"/>
      <c r="O431" s="401"/>
    </row>
    <row r="432" spans="2:15" ht="15" thickBot="1">
      <c r="B432" s="398"/>
      <c r="C432" s="399"/>
      <c r="D432" s="399"/>
      <c r="E432" s="399"/>
      <c r="F432" s="399"/>
      <c r="G432" s="399"/>
      <c r="H432" s="399"/>
      <c r="I432" s="399"/>
      <c r="J432" s="399"/>
      <c r="K432" s="399"/>
      <c r="L432" s="399"/>
      <c r="M432" s="399"/>
      <c r="N432" s="399"/>
      <c r="O432" s="400"/>
    </row>
    <row r="433" spans="2:15" ht="15" thickBot="1"/>
    <row r="434" spans="2:15" ht="46.8" thickBot="1">
      <c r="B434" s="853" t="s">
        <v>217</v>
      </c>
      <c r="C434" s="854"/>
      <c r="D434" s="854"/>
      <c r="E434" s="854"/>
      <c r="F434" s="854"/>
      <c r="G434" s="854"/>
      <c r="H434" s="854"/>
      <c r="I434" s="854"/>
      <c r="J434" s="854"/>
      <c r="K434" s="854"/>
      <c r="L434" s="854"/>
      <c r="M434" s="854"/>
      <c r="N434" s="854"/>
      <c r="O434" s="855"/>
    </row>
    <row r="435" spans="2:15" ht="26.4" thickBot="1">
      <c r="B435" s="396"/>
      <c r="C435" s="856" t="s">
        <v>193</v>
      </c>
      <c r="D435" s="857"/>
      <c r="E435" s="857"/>
      <c r="F435" s="857"/>
      <c r="G435" s="857"/>
      <c r="H435" s="857"/>
      <c r="I435" s="857"/>
      <c r="J435" s="857"/>
      <c r="K435" s="857"/>
      <c r="L435" s="857"/>
      <c r="M435" s="857"/>
      <c r="N435" s="858"/>
      <c r="O435" s="401"/>
    </row>
    <row r="436" spans="2:15" ht="15.6">
      <c r="B436" s="396"/>
      <c r="C436" s="403" t="s">
        <v>7</v>
      </c>
      <c r="D436" s="404" t="s">
        <v>38</v>
      </c>
      <c r="E436" s="405" t="s">
        <v>39</v>
      </c>
      <c r="F436" s="406" t="s">
        <v>40</v>
      </c>
      <c r="G436" s="406" t="s">
        <v>8</v>
      </c>
      <c r="H436" s="407" t="s">
        <v>60</v>
      </c>
      <c r="I436" s="408" t="s">
        <v>40</v>
      </c>
      <c r="J436" s="407" t="s">
        <v>65</v>
      </c>
      <c r="K436" s="731"/>
      <c r="L436" s="731"/>
      <c r="M436" s="731"/>
      <c r="N436" s="188"/>
      <c r="O436" s="401"/>
    </row>
    <row r="437" spans="2:15" ht="15.6">
      <c r="B437" s="396"/>
      <c r="C437" s="409" t="s">
        <v>42</v>
      </c>
      <c r="D437" s="596">
        <v>1725402.922</v>
      </c>
      <c r="E437" s="596">
        <v>1725975.223</v>
      </c>
      <c r="F437" s="526">
        <f t="shared" ref="F437:F442" si="100">E437-D437</f>
        <v>572.30099999997765</v>
      </c>
      <c r="G437" s="521">
        <v>6.48</v>
      </c>
      <c r="H437" s="410">
        <f>F437*G437</f>
        <v>3708.5104799998553</v>
      </c>
      <c r="I437" s="531">
        <f>F437+F441+F442</f>
        <v>818.48999999997795</v>
      </c>
      <c r="J437" s="411">
        <f>I437/I441</f>
        <v>0.51738687673400907</v>
      </c>
      <c r="K437" s="186"/>
      <c r="L437" s="186"/>
      <c r="M437" s="186"/>
      <c r="N437" s="359"/>
      <c r="O437" s="401"/>
    </row>
    <row r="438" spans="2:15" ht="15.6">
      <c r="B438" s="396"/>
      <c r="C438" s="412" t="s">
        <v>43</v>
      </c>
      <c r="D438" s="596">
        <v>655916.88300000003</v>
      </c>
      <c r="E438" s="596">
        <v>656232.022</v>
      </c>
      <c r="F438" s="527">
        <f t="shared" si="100"/>
        <v>315.13899999996647</v>
      </c>
      <c r="G438" s="522">
        <f>G437</f>
        <v>6.48</v>
      </c>
      <c r="H438" s="413">
        <f>G438*F438</f>
        <v>2042.1007199997828</v>
      </c>
      <c r="I438" s="532">
        <f>F438</f>
        <v>315.13899999996647</v>
      </c>
      <c r="J438" s="414">
        <f>I438/I441</f>
        <v>0.19920681125861761</v>
      </c>
      <c r="K438" s="186"/>
      <c r="L438" s="186"/>
      <c r="M438" s="186"/>
      <c r="N438" s="359"/>
      <c r="O438" s="401"/>
    </row>
    <row r="439" spans="2:15" ht="15.6">
      <c r="B439" s="396"/>
      <c r="C439" s="415" t="s">
        <v>44</v>
      </c>
      <c r="D439" s="597">
        <v>413969.74300000002</v>
      </c>
      <c r="E439" s="597">
        <v>414205.75199999998</v>
      </c>
      <c r="F439" s="528">
        <f t="shared" si="100"/>
        <v>236.00899999996182</v>
      </c>
      <c r="G439" s="523">
        <v>4.9800000000000004</v>
      </c>
      <c r="H439" s="416">
        <f>G439*F439</f>
        <v>1175.32481999981</v>
      </c>
      <c r="I439" s="533">
        <f>F439</f>
        <v>236.00899999996182</v>
      </c>
      <c r="J439" s="417">
        <f>I439/I441</f>
        <v>0.14918686775782267</v>
      </c>
      <c r="K439" s="186"/>
      <c r="L439" s="186"/>
      <c r="M439" s="186"/>
      <c r="N439" s="359"/>
      <c r="O439" s="401"/>
    </row>
    <row r="440" spans="2:15" ht="15.6">
      <c r="B440" s="397"/>
      <c r="C440" s="183" t="s">
        <v>139</v>
      </c>
      <c r="D440" s="597">
        <v>357132.13199999998</v>
      </c>
      <c r="E440" s="597">
        <v>357344.46299999999</v>
      </c>
      <c r="F440" s="529">
        <f t="shared" si="100"/>
        <v>212.33100000000559</v>
      </c>
      <c r="G440" s="524">
        <v>6.38</v>
      </c>
      <c r="H440" s="418">
        <f>G440*F440</f>
        <v>1354.6717800000356</v>
      </c>
      <c r="I440" s="534">
        <f>F440</f>
        <v>212.33100000000559</v>
      </c>
      <c r="J440" s="419">
        <f>I440/I441</f>
        <v>0.13421944424955068</v>
      </c>
      <c r="K440" s="186"/>
      <c r="L440" s="186"/>
      <c r="M440" s="186"/>
      <c r="N440" s="359"/>
      <c r="O440" s="401"/>
    </row>
    <row r="441" spans="2:15" ht="16.2" thickBot="1">
      <c r="B441" s="397"/>
      <c r="C441" s="420" t="s">
        <v>45</v>
      </c>
      <c r="D441" s="597">
        <v>10312.851000000001</v>
      </c>
      <c r="E441" s="597">
        <v>10455.111000000001</v>
      </c>
      <c r="F441" s="526">
        <f t="shared" si="100"/>
        <v>142.26000000000022</v>
      </c>
      <c r="G441" s="859">
        <f>G437</f>
        <v>6.48</v>
      </c>
      <c r="H441" s="655">
        <f>G441*F441</f>
        <v>921.84480000000144</v>
      </c>
      <c r="I441" s="535">
        <f t="shared" ref="I441:J441" si="101">SUM(I437:I440)</f>
        <v>1581.9689999999118</v>
      </c>
      <c r="J441" s="422">
        <f t="shared" si="101"/>
        <v>1</v>
      </c>
      <c r="K441" s="186"/>
      <c r="L441" s="186"/>
      <c r="M441" s="186"/>
      <c r="N441" s="359"/>
      <c r="O441" s="401"/>
    </row>
    <row r="442" spans="2:15" ht="15.6">
      <c r="B442" s="397"/>
      <c r="C442" s="420" t="s">
        <v>46</v>
      </c>
      <c r="D442" s="597">
        <v>5169.152</v>
      </c>
      <c r="E442" s="597">
        <v>5273.0810000000001</v>
      </c>
      <c r="F442" s="526">
        <f t="shared" si="100"/>
        <v>103.92900000000009</v>
      </c>
      <c r="G442" s="860"/>
      <c r="H442" s="656">
        <f>G441*F442</f>
        <v>673.45992000000058</v>
      </c>
      <c r="I442" s="732"/>
      <c r="J442" s="425"/>
      <c r="K442" s="186"/>
      <c r="L442" s="186"/>
      <c r="M442" s="186"/>
      <c r="N442" s="359"/>
      <c r="O442" s="401"/>
    </row>
    <row r="443" spans="2:15" ht="16.2" thickBot="1">
      <c r="B443" s="397"/>
      <c r="C443" s="426" t="s">
        <v>21</v>
      </c>
      <c r="D443" s="427"/>
      <c r="E443" s="427"/>
      <c r="F443" s="530">
        <f>F437+F438+F439+F440+F441+F442</f>
        <v>1581.9689999999118</v>
      </c>
      <c r="G443" s="525">
        <f>H443/F443</f>
        <v>6.2427977539383104</v>
      </c>
      <c r="H443" s="428">
        <f>SUM(H437:H442)</f>
        <v>9875.9125199994851</v>
      </c>
      <c r="I443" s="732"/>
      <c r="J443" s="425"/>
      <c r="K443" s="425"/>
      <c r="L443" s="425"/>
      <c r="M443" s="186"/>
      <c r="N443" s="359"/>
      <c r="O443" s="401"/>
    </row>
    <row r="444" spans="2:15" ht="16.2" thickBot="1">
      <c r="B444" s="397"/>
      <c r="C444" s="429"/>
      <c r="D444" s="425"/>
      <c r="E444" s="425"/>
      <c r="F444" s="729"/>
      <c r="G444" s="425"/>
      <c r="H444" s="425"/>
      <c r="I444" s="733"/>
      <c r="J444" s="733"/>
      <c r="K444" s="733"/>
      <c r="L444" s="733"/>
      <c r="M444" s="731"/>
      <c r="N444" s="188"/>
      <c r="O444" s="401"/>
    </row>
    <row r="445" spans="2:15" ht="15.6">
      <c r="B445" s="397"/>
      <c r="C445" s="432"/>
      <c r="D445" s="433" t="s">
        <v>254</v>
      </c>
      <c r="E445" s="433" t="s">
        <v>298</v>
      </c>
      <c r="F445" s="434" t="s">
        <v>1</v>
      </c>
      <c r="G445" s="554" t="s">
        <v>65</v>
      </c>
      <c r="H445" s="861" t="s">
        <v>243</v>
      </c>
      <c r="I445" s="862"/>
      <c r="J445" s="733"/>
      <c r="K445" s="733"/>
      <c r="L445" s="733"/>
      <c r="M445" s="731"/>
      <c r="N445" s="188"/>
      <c r="O445" s="401"/>
    </row>
    <row r="446" spans="2:15" ht="14.4" customHeight="1">
      <c r="B446" s="397"/>
      <c r="C446" s="437" t="s">
        <v>80</v>
      </c>
      <c r="D446" s="438"/>
      <c r="E446" s="438">
        <v>913</v>
      </c>
      <c r="F446" s="438">
        <f>D446+E446</f>
        <v>913</v>
      </c>
      <c r="G446" s="439">
        <f>F446/F451</f>
        <v>0.19569723301688824</v>
      </c>
      <c r="H446" s="590">
        <v>7.0000000000000001E-3</v>
      </c>
      <c r="I446" s="586">
        <f>F446*H446</f>
        <v>6.391</v>
      </c>
      <c r="J446" s="733"/>
      <c r="K446" s="733"/>
      <c r="L446" s="733"/>
      <c r="M446" s="731"/>
      <c r="N446" s="188"/>
      <c r="O446" s="401"/>
    </row>
    <row r="447" spans="2:15" ht="15" customHeight="1">
      <c r="B447" s="397"/>
      <c r="C447" s="437" t="s">
        <v>81</v>
      </c>
      <c r="D447" s="438"/>
      <c r="E447" s="438">
        <v>1982.9</v>
      </c>
      <c r="F447" s="438">
        <f t="shared" ref="F447:F450" si="102">D447+E447</f>
        <v>1982.9</v>
      </c>
      <c r="G447" s="439">
        <f>F447/F451</f>
        <v>0.42502523915573681</v>
      </c>
      <c r="H447" s="590">
        <v>2.5000000000000001E-2</v>
      </c>
      <c r="I447" s="586">
        <f>F447*H447</f>
        <v>49.572500000000005</v>
      </c>
      <c r="J447" s="733"/>
      <c r="K447" s="733"/>
      <c r="L447" s="733"/>
      <c r="M447" s="731"/>
      <c r="N447" s="188"/>
      <c r="O447" s="401"/>
    </row>
    <row r="448" spans="2:15" ht="15.6">
      <c r="B448" s="397"/>
      <c r="C448" s="437" t="s">
        <v>58</v>
      </c>
      <c r="D448" s="438"/>
      <c r="E448" s="438">
        <v>751.03</v>
      </c>
      <c r="F448" s="438">
        <f t="shared" si="102"/>
        <v>751.03</v>
      </c>
      <c r="G448" s="439">
        <f>F448/F451</f>
        <v>0.16097972936765997</v>
      </c>
      <c r="H448" s="590"/>
      <c r="I448" s="586"/>
      <c r="J448" s="733"/>
      <c r="K448" s="733"/>
      <c r="L448" s="733"/>
      <c r="M448" s="731"/>
      <c r="N448" s="188"/>
      <c r="O448" s="401"/>
    </row>
    <row r="449" spans="2:15" ht="15.6">
      <c r="B449" s="397"/>
      <c r="C449" s="437" t="s">
        <v>275</v>
      </c>
      <c r="D449" s="438"/>
      <c r="E449" s="438">
        <v>1018.44</v>
      </c>
      <c r="F449" s="438">
        <f t="shared" si="102"/>
        <v>1018.44</v>
      </c>
      <c r="G449" s="439">
        <f>F449/F451</f>
        <v>0.21829779845971486</v>
      </c>
      <c r="H449" s="590">
        <v>1.9E-2</v>
      </c>
      <c r="I449" s="586">
        <f>F449*H449</f>
        <v>19.350360000000002</v>
      </c>
      <c r="J449" s="733"/>
      <c r="K449" s="733"/>
      <c r="L449" s="733"/>
      <c r="M449" s="731"/>
      <c r="N449" s="188"/>
      <c r="O449" s="401"/>
    </row>
    <row r="450" spans="2:15" ht="15.6">
      <c r="B450" s="397"/>
      <c r="C450" s="437" t="s">
        <v>276</v>
      </c>
      <c r="D450" s="438"/>
      <c r="E450" s="438"/>
      <c r="F450" s="438">
        <f t="shared" si="102"/>
        <v>0</v>
      </c>
      <c r="G450" s="439">
        <f>F450/F451</f>
        <v>0</v>
      </c>
      <c r="H450" s="584"/>
      <c r="I450" s="586"/>
      <c r="J450" s="733"/>
      <c r="K450" s="733"/>
      <c r="L450" s="733"/>
      <c r="M450" s="731"/>
      <c r="N450" s="188"/>
      <c r="O450" s="401"/>
    </row>
    <row r="451" spans="2:15" ht="16.2" thickBot="1">
      <c r="B451" s="397"/>
      <c r="C451" s="441" t="s">
        <v>1</v>
      </c>
      <c r="D451" s="442">
        <f>SUM(D446:D450)</f>
        <v>0</v>
      </c>
      <c r="E451" s="442">
        <f>SUM(E446:E450)</f>
        <v>4665.3700000000008</v>
      </c>
      <c r="F451" s="443">
        <f>D451+E451</f>
        <v>4665.3700000000008</v>
      </c>
      <c r="G451" s="444">
        <f>SUM(G446:G450)</f>
        <v>0.99999999999999989</v>
      </c>
      <c r="H451" s="585" t="s">
        <v>21</v>
      </c>
      <c r="I451" s="591">
        <f>SUM(I446:I450)</f>
        <v>75.313860000000005</v>
      </c>
      <c r="J451" s="733"/>
      <c r="K451" s="733"/>
      <c r="L451" s="733"/>
      <c r="M451" s="731"/>
      <c r="N451" s="188"/>
      <c r="O451" s="401"/>
    </row>
    <row r="452" spans="2:15" ht="15" thickBot="1">
      <c r="B452" s="397"/>
      <c r="C452" s="187"/>
      <c r="D452" s="186"/>
      <c r="E452" s="186"/>
      <c r="F452" s="704"/>
      <c r="G452" s="186"/>
      <c r="H452" s="186"/>
      <c r="I452" s="731"/>
      <c r="J452" s="731"/>
      <c r="K452" s="731"/>
      <c r="L452" s="731"/>
      <c r="M452" s="731"/>
      <c r="N452" s="188"/>
      <c r="O452" s="401"/>
    </row>
    <row r="453" spans="2:15" ht="26.4" thickBot="1">
      <c r="B453" s="397"/>
      <c r="C453" s="863" t="s">
        <v>194</v>
      </c>
      <c r="D453" s="864"/>
      <c r="E453" s="864"/>
      <c r="F453" s="864"/>
      <c r="G453" s="864"/>
      <c r="H453" s="864"/>
      <c r="I453" s="864"/>
      <c r="J453" s="864"/>
      <c r="K453" s="864"/>
      <c r="L453" s="864"/>
      <c r="M453" s="864"/>
      <c r="N453" s="865"/>
      <c r="O453" s="401"/>
    </row>
    <row r="454" spans="2:15" ht="15.6">
      <c r="B454" s="396"/>
      <c r="C454" s="661"/>
      <c r="D454" s="658" t="s">
        <v>260</v>
      </c>
      <c r="E454" s="658" t="s">
        <v>68</v>
      </c>
      <c r="F454" s="658" t="s">
        <v>290</v>
      </c>
      <c r="G454" s="659" t="s">
        <v>256</v>
      </c>
      <c r="H454" s="658" t="s">
        <v>130</v>
      </c>
      <c r="I454" s="659" t="s">
        <v>64</v>
      </c>
      <c r="J454" s="658" t="s">
        <v>173</v>
      </c>
      <c r="K454" s="658"/>
      <c r="L454" s="658" t="s">
        <v>270</v>
      </c>
      <c r="M454" s="659" t="s">
        <v>195</v>
      </c>
      <c r="N454" s="660" t="s">
        <v>65</v>
      </c>
      <c r="O454" s="401"/>
    </row>
    <row r="455" spans="2:15" ht="15.6">
      <c r="B455" s="396"/>
      <c r="C455" s="661" t="s">
        <v>58</v>
      </c>
      <c r="D455" s="438">
        <v>105.03</v>
      </c>
      <c r="E455" s="438">
        <v>384</v>
      </c>
      <c r="F455" s="438">
        <v>117</v>
      </c>
      <c r="G455" s="438">
        <v>106</v>
      </c>
      <c r="H455" s="438">
        <v>5</v>
      </c>
      <c r="I455" s="438"/>
      <c r="J455" s="438">
        <v>34</v>
      </c>
      <c r="K455" s="438"/>
      <c r="L455" s="438"/>
      <c r="M455" s="670">
        <f t="shared" ref="M455:M465" si="103">D455+E455+F455+G455+H455+I455+J455</f>
        <v>751.03</v>
      </c>
      <c r="N455" s="665">
        <f>M455/M462</f>
        <v>7.6108931750952319E-2</v>
      </c>
      <c r="O455" s="401"/>
    </row>
    <row r="456" spans="2:15" ht="15.6">
      <c r="B456" s="396"/>
      <c r="C456" s="661" t="s">
        <v>312</v>
      </c>
      <c r="D456" s="438">
        <v>438</v>
      </c>
      <c r="E456" s="438">
        <v>140</v>
      </c>
      <c r="F456" s="438">
        <v>100</v>
      </c>
      <c r="G456" s="438">
        <v>35</v>
      </c>
      <c r="H456" s="438">
        <v>200</v>
      </c>
      <c r="I456" s="438"/>
      <c r="J456" s="438">
        <v>50</v>
      </c>
      <c r="K456" s="438"/>
      <c r="L456" s="438"/>
      <c r="M456" s="670">
        <f t="shared" si="103"/>
        <v>963</v>
      </c>
      <c r="N456" s="665">
        <f>M456/M462</f>
        <v>9.7589844981115378E-2</v>
      </c>
      <c r="O456" s="401"/>
    </row>
    <row r="457" spans="2:15" ht="15.6">
      <c r="B457" s="396"/>
      <c r="C457" s="661" t="s">
        <v>314</v>
      </c>
      <c r="D457" s="438">
        <v>403.1</v>
      </c>
      <c r="E457" s="438">
        <v>198</v>
      </c>
      <c r="F457" s="438">
        <v>950.43</v>
      </c>
      <c r="G457" s="438">
        <v>332</v>
      </c>
      <c r="H457" s="438">
        <v>39.369999999999997</v>
      </c>
      <c r="I457" s="438"/>
      <c r="J457" s="438">
        <v>10</v>
      </c>
      <c r="K457" s="438"/>
      <c r="L457" s="438"/>
      <c r="M457" s="670">
        <f t="shared" si="103"/>
        <v>1932.8999999999999</v>
      </c>
      <c r="N457" s="665">
        <f>M457/M462</f>
        <v>0.19587893184215774</v>
      </c>
      <c r="O457" s="401"/>
    </row>
    <row r="458" spans="2:15" ht="15.6">
      <c r="B458" s="396"/>
      <c r="C458" s="661" t="s">
        <v>313</v>
      </c>
      <c r="D458" s="438">
        <v>1.55</v>
      </c>
      <c r="E458" s="729">
        <v>7</v>
      </c>
      <c r="F458" s="438">
        <v>10.199999999999999</v>
      </c>
      <c r="G458" s="438">
        <v>5</v>
      </c>
      <c r="H458" s="438"/>
      <c r="I458" s="438"/>
      <c r="J458" s="438"/>
      <c r="K458" s="438"/>
      <c r="L458" s="438"/>
      <c r="M458" s="670">
        <f t="shared" si="103"/>
        <v>23.75</v>
      </c>
      <c r="N458" s="665">
        <f>M458/M462</f>
        <v>2.4068108185892941E-3</v>
      </c>
      <c r="O458" s="401"/>
    </row>
    <row r="459" spans="2:15" ht="15.6">
      <c r="B459" s="396"/>
      <c r="C459" s="661" t="s">
        <v>61</v>
      </c>
      <c r="D459" s="438">
        <v>1696.51</v>
      </c>
      <c r="E459" s="438">
        <v>544</v>
      </c>
      <c r="F459" s="438"/>
      <c r="G459" s="438">
        <v>320</v>
      </c>
      <c r="H459" s="438"/>
      <c r="I459" s="438"/>
      <c r="J459" s="438">
        <v>100</v>
      </c>
      <c r="K459" s="438"/>
      <c r="L459" s="438"/>
      <c r="M459" s="670">
        <f t="shared" si="103"/>
        <v>2660.51</v>
      </c>
      <c r="N459" s="665">
        <f>M459/M462</f>
        <v>0.26961449477747385</v>
      </c>
      <c r="O459" s="401"/>
    </row>
    <row r="460" spans="2:15" ht="15.6">
      <c r="B460" s="396"/>
      <c r="C460" s="661" t="s">
        <v>315</v>
      </c>
      <c r="D460" s="438">
        <v>814.14</v>
      </c>
      <c r="E460" s="729">
        <v>64.8</v>
      </c>
      <c r="F460" s="438">
        <v>32.4</v>
      </c>
      <c r="G460" s="438">
        <v>74.7</v>
      </c>
      <c r="H460" s="438">
        <v>32.4</v>
      </c>
      <c r="I460" s="438"/>
      <c r="J460" s="438"/>
      <c r="K460" s="438"/>
      <c r="L460" s="438"/>
      <c r="M460" s="670">
        <f t="shared" si="103"/>
        <v>1018.4399999999999</v>
      </c>
      <c r="N460" s="665">
        <f>M460/M462</f>
        <v>0.10320810147722445</v>
      </c>
      <c r="O460" s="401"/>
    </row>
    <row r="461" spans="2:15" ht="15.6">
      <c r="B461" s="396"/>
      <c r="C461" s="661" t="s">
        <v>62</v>
      </c>
      <c r="D461" s="438">
        <v>1176.32</v>
      </c>
      <c r="E461" s="438">
        <v>503</v>
      </c>
      <c r="F461" s="438">
        <v>106.82</v>
      </c>
      <c r="G461" s="438">
        <v>434</v>
      </c>
      <c r="H461" s="438">
        <v>190.27</v>
      </c>
      <c r="I461" s="438"/>
      <c r="J461" s="438">
        <v>107.79</v>
      </c>
      <c r="K461" s="438"/>
      <c r="L461" s="438"/>
      <c r="M461" s="670">
        <f t="shared" si="103"/>
        <v>2518.1999999999998</v>
      </c>
      <c r="N461" s="665">
        <f>M461/M462</f>
        <v>0.25519288435248677</v>
      </c>
      <c r="O461" s="401"/>
    </row>
    <row r="462" spans="2:15" ht="15.6">
      <c r="B462" s="397"/>
      <c r="C462" s="661" t="s">
        <v>199</v>
      </c>
      <c r="D462" s="671">
        <f t="shared" ref="D462:E462" si="104">SUM(D455:D461)</f>
        <v>4634.6499999999996</v>
      </c>
      <c r="E462" s="671">
        <f t="shared" si="104"/>
        <v>1840.8</v>
      </c>
      <c r="F462" s="671">
        <f>SUM(F455:F461)</f>
        <v>1316.85</v>
      </c>
      <c r="G462" s="671">
        <f>SUM(G455:G461)</f>
        <v>1306.7</v>
      </c>
      <c r="H462" s="671">
        <f t="shared" ref="H462:J462" si="105">SUM(H455:H461)</f>
        <v>467.03999999999996</v>
      </c>
      <c r="I462" s="671">
        <f t="shared" si="105"/>
        <v>0</v>
      </c>
      <c r="J462" s="671">
        <f t="shared" si="105"/>
        <v>301.79000000000002</v>
      </c>
      <c r="K462" s="671"/>
      <c r="L462" s="671"/>
      <c r="M462" s="670">
        <f t="shared" si="103"/>
        <v>9867.8300000000017</v>
      </c>
      <c r="N462" s="665">
        <f>SUM(N455:N461)</f>
        <v>0.99999999999999978</v>
      </c>
      <c r="O462" s="401"/>
    </row>
    <row r="463" spans="2:15" ht="15.6">
      <c r="B463" s="397"/>
      <c r="C463" s="672" t="s">
        <v>193</v>
      </c>
      <c r="D463" s="673">
        <v>4634.6499999999996</v>
      </c>
      <c r="E463" s="673">
        <v>1840.8</v>
      </c>
      <c r="F463" s="673">
        <v>1316.85</v>
      </c>
      <c r="G463" s="674">
        <v>1306.7</v>
      </c>
      <c r="H463" s="673">
        <v>467.04</v>
      </c>
      <c r="I463" s="674"/>
      <c r="J463" s="674">
        <v>301.79000000000002</v>
      </c>
      <c r="K463" s="674"/>
      <c r="L463" s="674"/>
      <c r="M463" s="675">
        <f t="shared" si="103"/>
        <v>9867.8300000000017</v>
      </c>
      <c r="N463" s="665"/>
      <c r="O463" s="401"/>
    </row>
    <row r="464" spans="2:15" ht="15.6">
      <c r="B464" s="397"/>
      <c r="C464" s="662" t="s">
        <v>147</v>
      </c>
      <c r="D464" s="461">
        <f t="shared" ref="D464:E464" si="106">D463-D462</f>
        <v>0</v>
      </c>
      <c r="E464" s="461">
        <f t="shared" si="106"/>
        <v>0</v>
      </c>
      <c r="F464" s="461">
        <f>F463-F462</f>
        <v>0</v>
      </c>
      <c r="G464" s="461">
        <f>G463-G462</f>
        <v>0</v>
      </c>
      <c r="H464" s="461">
        <f t="shared" ref="H464:I464" si="107">H463-H462</f>
        <v>0</v>
      </c>
      <c r="I464" s="461">
        <f t="shared" si="107"/>
        <v>0</v>
      </c>
      <c r="J464" s="461">
        <f>J463-J462</f>
        <v>0</v>
      </c>
      <c r="K464" s="461"/>
      <c r="L464" s="461"/>
      <c r="M464" s="542">
        <f t="shared" si="103"/>
        <v>0</v>
      </c>
      <c r="N464" s="665"/>
      <c r="O464" s="401"/>
    </row>
    <row r="465" spans="2:15" ht="15.6">
      <c r="B465" s="396"/>
      <c r="C465" s="663" t="s">
        <v>65</v>
      </c>
      <c r="D465" s="462">
        <f>D463/M463</f>
        <v>0.46967266359473142</v>
      </c>
      <c r="E465" s="462">
        <f>E463/M463</f>
        <v>0.1865455728361757</v>
      </c>
      <c r="F465" s="462">
        <f>F463/M463</f>
        <v>0.13344879269302365</v>
      </c>
      <c r="G465" s="462">
        <f>G463/M463</f>
        <v>0.13242019775371078</v>
      </c>
      <c r="H465" s="462">
        <f>H463/M463</f>
        <v>4.7329554724797641E-2</v>
      </c>
      <c r="I465" s="462">
        <f>I463/M463</f>
        <v>0</v>
      </c>
      <c r="J465" s="462">
        <f>J463/M463</f>
        <v>3.0583218397560556E-2</v>
      </c>
      <c r="K465" s="462"/>
      <c r="L465" s="462"/>
      <c r="M465" s="520">
        <f t="shared" si="103"/>
        <v>0.99999999999999978</v>
      </c>
      <c r="N465" s="666"/>
      <c r="O465" s="401"/>
    </row>
    <row r="466" spans="2:15" ht="16.2" thickBot="1">
      <c r="B466" s="396"/>
      <c r="C466" s="664"/>
      <c r="D466" s="668"/>
      <c r="E466" s="669"/>
      <c r="F466" s="866"/>
      <c r="G466" s="867"/>
      <c r="H466" s="866"/>
      <c r="I466" s="867"/>
      <c r="J466" s="766"/>
      <c r="K466" s="767"/>
      <c r="L466" s="851" t="s">
        <v>196</v>
      </c>
      <c r="M466" s="852"/>
      <c r="N466" s="676">
        <f>H443-M463</f>
        <v>8.0825199994833383</v>
      </c>
      <c r="O466" s="401"/>
    </row>
    <row r="467" spans="2:15" ht="15" thickBot="1">
      <c r="B467" s="397"/>
      <c r="C467" s="393"/>
      <c r="D467" s="367"/>
      <c r="E467" s="367"/>
      <c r="F467" s="367"/>
      <c r="G467" s="367"/>
      <c r="H467" s="367"/>
      <c r="I467" s="367"/>
      <c r="J467" s="367"/>
      <c r="K467" s="367"/>
      <c r="L467" s="367"/>
      <c r="M467" s="367"/>
      <c r="N467" s="368"/>
      <c r="O467" s="401"/>
    </row>
    <row r="468" spans="2:15" ht="15" thickBot="1">
      <c r="B468" s="398"/>
      <c r="C468" s="399"/>
      <c r="D468" s="399"/>
      <c r="E468" s="399"/>
      <c r="F468" s="399"/>
      <c r="G468" s="399"/>
      <c r="H468" s="399"/>
      <c r="I468" s="399"/>
      <c r="J468" s="399"/>
      <c r="K468" s="399"/>
      <c r="L468" s="399"/>
      <c r="M468" s="399"/>
      <c r="N468" s="399"/>
      <c r="O468" s="400"/>
    </row>
    <row r="469" spans="2:15" ht="15" thickBot="1"/>
    <row r="470" spans="2:15" ht="46.8" thickBot="1">
      <c r="B470" s="853" t="s">
        <v>218</v>
      </c>
      <c r="C470" s="854"/>
      <c r="D470" s="854"/>
      <c r="E470" s="854"/>
      <c r="F470" s="854"/>
      <c r="G470" s="854"/>
      <c r="H470" s="854"/>
      <c r="I470" s="854"/>
      <c r="J470" s="854"/>
      <c r="K470" s="854"/>
      <c r="L470" s="854"/>
      <c r="M470" s="854"/>
      <c r="N470" s="854"/>
      <c r="O470" s="855"/>
    </row>
    <row r="471" spans="2:15" ht="26.4" thickBot="1">
      <c r="B471" s="396"/>
      <c r="C471" s="856" t="s">
        <v>193</v>
      </c>
      <c r="D471" s="857"/>
      <c r="E471" s="857"/>
      <c r="F471" s="857"/>
      <c r="G471" s="857"/>
      <c r="H471" s="857"/>
      <c r="I471" s="857"/>
      <c r="J471" s="857"/>
      <c r="K471" s="857"/>
      <c r="L471" s="857"/>
      <c r="M471" s="857"/>
      <c r="N471" s="858"/>
      <c r="O471" s="401"/>
    </row>
    <row r="472" spans="2:15" ht="15.6">
      <c r="B472" s="396"/>
      <c r="C472" s="403" t="s">
        <v>7</v>
      </c>
      <c r="D472" s="404" t="s">
        <v>38</v>
      </c>
      <c r="E472" s="405" t="s">
        <v>39</v>
      </c>
      <c r="F472" s="406" t="s">
        <v>40</v>
      </c>
      <c r="G472" s="406" t="s">
        <v>8</v>
      </c>
      <c r="H472" s="407" t="s">
        <v>60</v>
      </c>
      <c r="I472" s="408" t="s">
        <v>40</v>
      </c>
      <c r="J472" s="407" t="s">
        <v>65</v>
      </c>
      <c r="K472" s="731"/>
      <c r="L472" s="731"/>
      <c r="M472" s="731"/>
      <c r="N472" s="188"/>
      <c r="O472" s="401"/>
    </row>
    <row r="473" spans="2:15" ht="15.6">
      <c r="B473" s="396"/>
      <c r="C473" s="409" t="s">
        <v>42</v>
      </c>
      <c r="D473" s="596">
        <v>1725975.223</v>
      </c>
      <c r="E473" s="596">
        <v>1726452.182</v>
      </c>
      <c r="F473" s="526">
        <f t="shared" ref="F473:F478" si="108">E473-D473</f>
        <v>476.95900000003166</v>
      </c>
      <c r="G473" s="521">
        <v>6.48</v>
      </c>
      <c r="H473" s="410">
        <f>F473*G473</f>
        <v>3090.6943200002056</v>
      </c>
      <c r="I473" s="531">
        <f>F473+F477+F478</f>
        <v>632.43900000003032</v>
      </c>
      <c r="J473" s="411">
        <f>I473/I477</f>
        <v>0.58751796399116674</v>
      </c>
      <c r="K473" s="186"/>
      <c r="L473" s="186"/>
      <c r="M473" s="186"/>
      <c r="N473" s="359"/>
      <c r="O473" s="401"/>
    </row>
    <row r="474" spans="2:15" ht="15.6">
      <c r="B474" s="396"/>
      <c r="C474" s="412" t="s">
        <v>43</v>
      </c>
      <c r="D474" s="596">
        <v>656232.022</v>
      </c>
      <c r="E474" s="596">
        <v>656440.08200000005</v>
      </c>
      <c r="F474" s="527">
        <f t="shared" si="108"/>
        <v>208.06000000005588</v>
      </c>
      <c r="G474" s="522">
        <f>G473</f>
        <v>6.48</v>
      </c>
      <c r="H474" s="413">
        <f>G474*F474</f>
        <v>1348.2288000003623</v>
      </c>
      <c r="I474" s="532">
        <f>F474</f>
        <v>208.06000000005588</v>
      </c>
      <c r="J474" s="414">
        <f>I474/I477</f>
        <v>0.19328186210532419</v>
      </c>
      <c r="K474" s="186"/>
      <c r="L474" s="186"/>
      <c r="M474" s="186"/>
      <c r="N474" s="359"/>
      <c r="O474" s="401"/>
    </row>
    <row r="475" spans="2:15" ht="15.6">
      <c r="B475" s="396"/>
      <c r="C475" s="415" t="s">
        <v>44</v>
      </c>
      <c r="D475" s="597">
        <v>414205.75199999998</v>
      </c>
      <c r="E475" s="597">
        <v>414430.37199999997</v>
      </c>
      <c r="F475" s="528">
        <f t="shared" si="108"/>
        <v>224.61999999999534</v>
      </c>
      <c r="G475" s="523">
        <v>4.9800000000000004</v>
      </c>
      <c r="H475" s="416">
        <f>G475*F475</f>
        <v>1118.6075999999769</v>
      </c>
      <c r="I475" s="533">
        <f>F475</f>
        <v>224.61999999999534</v>
      </c>
      <c r="J475" s="417">
        <f>I475/I477</f>
        <v>0.20866563426937113</v>
      </c>
      <c r="K475" s="186"/>
      <c r="L475" s="186"/>
      <c r="M475" s="186"/>
      <c r="N475" s="359"/>
      <c r="O475" s="401"/>
    </row>
    <row r="476" spans="2:15" ht="15.6">
      <c r="B476" s="397"/>
      <c r="C476" s="183" t="s">
        <v>139</v>
      </c>
      <c r="D476" s="597">
        <v>357344.46299999999</v>
      </c>
      <c r="E476" s="597">
        <v>357355.80300000001</v>
      </c>
      <c r="F476" s="529">
        <f t="shared" si="108"/>
        <v>11.340000000025611</v>
      </c>
      <c r="G476" s="524">
        <v>6.38</v>
      </c>
      <c r="H476" s="418">
        <f>G476*F476</f>
        <v>72.349200000163393</v>
      </c>
      <c r="I476" s="534">
        <f>F476</f>
        <v>11.340000000025611</v>
      </c>
      <c r="J476" s="419">
        <f>I476/I477</f>
        <v>1.053453963413793E-2</v>
      </c>
      <c r="K476" s="186"/>
      <c r="L476" s="186"/>
      <c r="M476" s="186"/>
      <c r="N476" s="359"/>
      <c r="O476" s="401"/>
    </row>
    <row r="477" spans="2:15" ht="16.2" thickBot="1">
      <c r="B477" s="397"/>
      <c r="C477" s="420" t="s">
        <v>45</v>
      </c>
      <c r="D477" s="597">
        <v>10455.111000000001</v>
      </c>
      <c r="E477" s="597">
        <v>10579.221</v>
      </c>
      <c r="F477" s="526">
        <f t="shared" si="108"/>
        <v>124.10999999999876</v>
      </c>
      <c r="G477" s="859">
        <f>G473</f>
        <v>6.48</v>
      </c>
      <c r="H477" s="655">
        <f>G477*F477</f>
        <v>804.23279999999204</v>
      </c>
      <c r="I477" s="535">
        <f t="shared" ref="I477:J477" si="109">SUM(I473:I476)</f>
        <v>1076.4590000001072</v>
      </c>
      <c r="J477" s="422">
        <f t="shared" si="109"/>
        <v>1</v>
      </c>
      <c r="K477" s="186"/>
      <c r="L477" s="186"/>
      <c r="M477" s="186"/>
      <c r="N477" s="359"/>
      <c r="O477" s="401"/>
    </row>
    <row r="478" spans="2:15" ht="15.6">
      <c r="B478" s="397"/>
      <c r="C478" s="420" t="s">
        <v>46</v>
      </c>
      <c r="D478" s="597">
        <v>5273.0810000000001</v>
      </c>
      <c r="E478" s="597">
        <v>5304.451</v>
      </c>
      <c r="F478" s="526">
        <f t="shared" si="108"/>
        <v>31.369999999999891</v>
      </c>
      <c r="G478" s="860"/>
      <c r="H478" s="656">
        <f>G477*F478</f>
        <v>203.2775999999993</v>
      </c>
      <c r="I478" s="732"/>
      <c r="J478" s="425"/>
      <c r="K478" s="186"/>
      <c r="L478" s="186"/>
      <c r="M478" s="186"/>
      <c r="N478" s="359"/>
      <c r="O478" s="401"/>
    </row>
    <row r="479" spans="2:15" ht="16.2" thickBot="1">
      <c r="B479" s="397"/>
      <c r="C479" s="426" t="s">
        <v>21</v>
      </c>
      <c r="D479" s="427"/>
      <c r="E479" s="427"/>
      <c r="F479" s="530">
        <f>F473+F474+F475+F476+F477+F478</f>
        <v>1076.4590000001072</v>
      </c>
      <c r="G479" s="525">
        <f>H479/F479</f>
        <v>6.1659480946325296</v>
      </c>
      <c r="H479" s="428">
        <f>SUM(H473:H478)</f>
        <v>6637.3903200006989</v>
      </c>
      <c r="I479" s="732"/>
      <c r="J479" s="425"/>
      <c r="K479" s="425"/>
      <c r="L479" s="425"/>
      <c r="M479" s="186"/>
      <c r="N479" s="359"/>
      <c r="O479" s="401"/>
    </row>
    <row r="480" spans="2:15" ht="16.2" thickBot="1">
      <c r="B480" s="397"/>
      <c r="C480" s="429"/>
      <c r="D480" s="425"/>
      <c r="E480" s="425"/>
      <c r="F480" s="729"/>
      <c r="G480" s="425"/>
      <c r="H480" s="425"/>
      <c r="I480" s="733"/>
      <c r="J480" s="733"/>
      <c r="K480" s="733"/>
      <c r="L480" s="733"/>
      <c r="M480" s="731"/>
      <c r="N480" s="188"/>
      <c r="O480" s="401"/>
    </row>
    <row r="481" spans="2:15" ht="15.6">
      <c r="B481" s="397"/>
      <c r="C481" s="432"/>
      <c r="D481" s="433" t="s">
        <v>254</v>
      </c>
      <c r="E481" s="433" t="s">
        <v>298</v>
      </c>
      <c r="F481" s="434" t="s">
        <v>1</v>
      </c>
      <c r="G481" s="554" t="s">
        <v>65</v>
      </c>
      <c r="H481" s="861" t="s">
        <v>243</v>
      </c>
      <c r="I481" s="862"/>
      <c r="J481" s="733"/>
      <c r="K481" s="733"/>
      <c r="L481" s="733"/>
      <c r="M481" s="731"/>
      <c r="N481" s="188"/>
      <c r="O481" s="401"/>
    </row>
    <row r="482" spans="2:15" ht="15.6">
      <c r="B482" s="397"/>
      <c r="C482" s="437" t="s">
        <v>80</v>
      </c>
      <c r="D482" s="438"/>
      <c r="E482" s="438">
        <v>835.7</v>
      </c>
      <c r="F482" s="438">
        <f>D482+E482</f>
        <v>835.7</v>
      </c>
      <c r="G482" s="439">
        <f>F482/F487</f>
        <v>0.23647960338660751</v>
      </c>
      <c r="H482" s="590">
        <v>7.0000000000000001E-3</v>
      </c>
      <c r="I482" s="586">
        <f>F482*H482</f>
        <v>5.8499000000000008</v>
      </c>
      <c r="J482" s="733"/>
      <c r="K482" s="733"/>
      <c r="L482" s="733"/>
      <c r="M482" s="731"/>
      <c r="N482" s="188"/>
      <c r="O482" s="401"/>
    </row>
    <row r="483" spans="2:15" ht="14.4" customHeight="1">
      <c r="B483" s="397"/>
      <c r="C483" s="437" t="s">
        <v>81</v>
      </c>
      <c r="D483" s="438"/>
      <c r="E483" s="438">
        <v>1152</v>
      </c>
      <c r="F483" s="438">
        <f t="shared" ref="F483:F486" si="110">D483+E483</f>
        <v>1152</v>
      </c>
      <c r="G483" s="439">
        <f>F483/F487</f>
        <v>0.32598361026848371</v>
      </c>
      <c r="H483" s="590">
        <v>2.5000000000000001E-2</v>
      </c>
      <c r="I483" s="586">
        <f>F483*H483</f>
        <v>28.8</v>
      </c>
      <c r="J483" s="733"/>
      <c r="K483" s="733"/>
      <c r="L483" s="733"/>
      <c r="M483" s="731"/>
      <c r="N483" s="188"/>
      <c r="O483" s="401"/>
    </row>
    <row r="484" spans="2:15" ht="15" customHeight="1">
      <c r="B484" s="397"/>
      <c r="C484" s="437" t="s">
        <v>58</v>
      </c>
      <c r="D484" s="438"/>
      <c r="E484" s="438">
        <v>1008.02</v>
      </c>
      <c r="F484" s="438">
        <f t="shared" si="110"/>
        <v>1008.02</v>
      </c>
      <c r="G484" s="439">
        <f>F484/F487</f>
        <v>0.28524131842260153</v>
      </c>
      <c r="H484" s="590"/>
      <c r="I484" s="586"/>
      <c r="J484" s="733"/>
      <c r="K484" s="733"/>
      <c r="L484" s="733"/>
      <c r="M484" s="731"/>
      <c r="N484" s="188"/>
      <c r="O484" s="401"/>
    </row>
    <row r="485" spans="2:15" ht="15.6">
      <c r="B485" s="397"/>
      <c r="C485" s="437" t="s">
        <v>275</v>
      </c>
      <c r="D485" s="438"/>
      <c r="E485" s="438">
        <v>538.20000000000005</v>
      </c>
      <c r="F485" s="438">
        <f t="shared" si="110"/>
        <v>538.20000000000005</v>
      </c>
      <c r="G485" s="439">
        <f>F485/F487</f>
        <v>0.15229546792230725</v>
      </c>
      <c r="H485" s="590">
        <v>1.9E-2</v>
      </c>
      <c r="I485" s="586">
        <f>F485*H485</f>
        <v>10.225800000000001</v>
      </c>
      <c r="J485" s="733"/>
      <c r="K485" s="733"/>
      <c r="L485" s="733"/>
      <c r="M485" s="731"/>
      <c r="N485" s="188"/>
      <c r="O485" s="401"/>
    </row>
    <row r="486" spans="2:15" ht="15.6">
      <c r="B486" s="397"/>
      <c r="C486" s="437" t="s">
        <v>276</v>
      </c>
      <c r="D486" s="438"/>
      <c r="E486" s="438"/>
      <c r="F486" s="438">
        <f t="shared" si="110"/>
        <v>0</v>
      </c>
      <c r="G486" s="439">
        <f>F486/F487</f>
        <v>0</v>
      </c>
      <c r="H486" s="584"/>
      <c r="I486" s="586"/>
      <c r="J486" s="733"/>
      <c r="K486" s="733"/>
      <c r="L486" s="733"/>
      <c r="M486" s="731"/>
      <c r="N486" s="188"/>
      <c r="O486" s="401"/>
    </row>
    <row r="487" spans="2:15" ht="16.2" thickBot="1">
      <c r="B487" s="397"/>
      <c r="C487" s="441" t="s">
        <v>1</v>
      </c>
      <c r="D487" s="442">
        <f>SUM(D482:D486)</f>
        <v>0</v>
      </c>
      <c r="E487" s="442">
        <f>SUM(E482:E486)</f>
        <v>3533.92</v>
      </c>
      <c r="F487" s="443">
        <f>D487+E487</f>
        <v>3533.92</v>
      </c>
      <c r="G487" s="444">
        <f>SUM(G482:G486)</f>
        <v>1</v>
      </c>
      <c r="H487" s="585" t="s">
        <v>21</v>
      </c>
      <c r="I487" s="591">
        <f>SUM(I482:I486)</f>
        <v>44.875700000000002</v>
      </c>
      <c r="J487" s="733"/>
      <c r="K487" s="733"/>
      <c r="L487" s="733"/>
      <c r="M487" s="731"/>
      <c r="N487" s="188"/>
      <c r="O487" s="401"/>
    </row>
    <row r="488" spans="2:15" ht="15" thickBot="1">
      <c r="B488" s="397"/>
      <c r="C488" s="187"/>
      <c r="D488" s="186"/>
      <c r="E488" s="186"/>
      <c r="F488" s="704"/>
      <c r="G488" s="186"/>
      <c r="H488" s="186"/>
      <c r="I488" s="731"/>
      <c r="J488" s="731"/>
      <c r="K488" s="731"/>
      <c r="L488" s="731"/>
      <c r="M488" s="731"/>
      <c r="N488" s="188"/>
      <c r="O488" s="401"/>
    </row>
    <row r="489" spans="2:15" ht="26.4" thickBot="1">
      <c r="B489" s="397"/>
      <c r="C489" s="863" t="s">
        <v>194</v>
      </c>
      <c r="D489" s="864"/>
      <c r="E489" s="864"/>
      <c r="F489" s="864"/>
      <c r="G489" s="864"/>
      <c r="H489" s="864"/>
      <c r="I489" s="864"/>
      <c r="J489" s="864"/>
      <c r="K489" s="864"/>
      <c r="L489" s="864"/>
      <c r="M489" s="864"/>
      <c r="N489" s="865"/>
      <c r="O489" s="401"/>
    </row>
    <row r="490" spans="2:15" ht="15.6">
      <c r="B490" s="396"/>
      <c r="C490" s="661"/>
      <c r="D490" s="658" t="s">
        <v>260</v>
      </c>
      <c r="E490" s="658" t="s">
        <v>68</v>
      </c>
      <c r="F490" s="658" t="s">
        <v>290</v>
      </c>
      <c r="G490" s="659" t="s">
        <v>256</v>
      </c>
      <c r="H490" s="658" t="s">
        <v>130</v>
      </c>
      <c r="I490" s="659" t="s">
        <v>64</v>
      </c>
      <c r="J490" s="658" t="s">
        <v>173</v>
      </c>
      <c r="K490" s="658"/>
      <c r="L490" s="658" t="s">
        <v>270</v>
      </c>
      <c r="M490" s="659" t="s">
        <v>195</v>
      </c>
      <c r="N490" s="660" t="s">
        <v>65</v>
      </c>
      <c r="O490" s="401"/>
    </row>
    <row r="491" spans="2:15" ht="15.6">
      <c r="B491" s="396"/>
      <c r="C491" s="661" t="s">
        <v>58</v>
      </c>
      <c r="D491" s="438">
        <v>356</v>
      </c>
      <c r="E491" s="438">
        <v>283</v>
      </c>
      <c r="F491" s="438">
        <v>94</v>
      </c>
      <c r="G491" s="438"/>
      <c r="H491" s="438">
        <v>40</v>
      </c>
      <c r="I491" s="438">
        <v>9</v>
      </c>
      <c r="J491" s="438">
        <v>266</v>
      </c>
      <c r="K491" s="438"/>
      <c r="L491" s="438"/>
      <c r="M491" s="670">
        <f t="shared" ref="M491:M501" si="111">D491+E491+F491+G491+H491+I491+J491</f>
        <v>1048</v>
      </c>
      <c r="N491" s="665">
        <f>M491/M498</f>
        <v>0.15801885369987273</v>
      </c>
      <c r="O491" s="401"/>
    </row>
    <row r="492" spans="2:15" ht="15.6">
      <c r="B492" s="396"/>
      <c r="C492" s="661" t="s">
        <v>312</v>
      </c>
      <c r="D492" s="438">
        <v>319.7</v>
      </c>
      <c r="E492" s="438">
        <v>195</v>
      </c>
      <c r="F492" s="438">
        <v>221</v>
      </c>
      <c r="G492" s="438"/>
      <c r="H492" s="438"/>
      <c r="I492" s="438">
        <v>50</v>
      </c>
      <c r="J492" s="438">
        <v>50</v>
      </c>
      <c r="K492" s="438"/>
      <c r="L492" s="438"/>
      <c r="M492" s="670">
        <f t="shared" si="111"/>
        <v>835.7</v>
      </c>
      <c r="N492" s="665">
        <f>M492/M498</f>
        <v>0.12600797331773247</v>
      </c>
      <c r="O492" s="401"/>
    </row>
    <row r="493" spans="2:15" ht="15.6">
      <c r="B493" s="396"/>
      <c r="C493" s="661" t="s">
        <v>314</v>
      </c>
      <c r="D493" s="438">
        <v>377</v>
      </c>
      <c r="E493" s="438">
        <v>374.5</v>
      </c>
      <c r="F493" s="438">
        <v>310.5</v>
      </c>
      <c r="G493" s="438"/>
      <c r="H493" s="438"/>
      <c r="I493" s="438">
        <v>30</v>
      </c>
      <c r="J493" s="438">
        <v>20</v>
      </c>
      <c r="K493" s="438"/>
      <c r="L493" s="438"/>
      <c r="M493" s="670">
        <f t="shared" si="111"/>
        <v>1112</v>
      </c>
      <c r="N493" s="665">
        <f>M493/M498</f>
        <v>0.16766886003268938</v>
      </c>
      <c r="O493" s="401"/>
    </row>
    <row r="494" spans="2:15" ht="15.6">
      <c r="B494" s="396"/>
      <c r="C494" s="661" t="s">
        <v>313</v>
      </c>
      <c r="D494" s="438"/>
      <c r="E494" s="729">
        <v>2.75</v>
      </c>
      <c r="F494" s="438">
        <v>1</v>
      </c>
      <c r="G494" s="438"/>
      <c r="H494" s="438"/>
      <c r="I494" s="438">
        <v>4</v>
      </c>
      <c r="J494" s="438"/>
      <c r="K494" s="438"/>
      <c r="L494" s="438"/>
      <c r="M494" s="670">
        <f t="shared" si="111"/>
        <v>7.75</v>
      </c>
      <c r="N494" s="665">
        <f>M494/M498</f>
        <v>1.1685554543645169E-3</v>
      </c>
      <c r="O494" s="401"/>
    </row>
    <row r="495" spans="2:15" ht="15.6">
      <c r="B495" s="396"/>
      <c r="C495" s="661" t="s">
        <v>61</v>
      </c>
      <c r="D495" s="438">
        <v>56.05</v>
      </c>
      <c r="E495" s="438">
        <v>543</v>
      </c>
      <c r="F495" s="438"/>
      <c r="G495" s="438"/>
      <c r="H495" s="438"/>
      <c r="I495" s="438"/>
      <c r="J495" s="438">
        <v>213</v>
      </c>
      <c r="K495" s="438"/>
      <c r="L495" s="438"/>
      <c r="M495" s="670">
        <f t="shared" si="111"/>
        <v>812.05</v>
      </c>
      <c r="N495" s="665">
        <f>M495/M498</f>
        <v>0.12244199441505882</v>
      </c>
      <c r="O495" s="401"/>
    </row>
    <row r="496" spans="2:15" ht="15.6">
      <c r="B496" s="396"/>
      <c r="C496" s="661" t="s">
        <v>315</v>
      </c>
      <c r="D496" s="438">
        <v>423.3</v>
      </c>
      <c r="E496" s="729"/>
      <c r="F496" s="438">
        <v>114.7</v>
      </c>
      <c r="G496" s="438"/>
      <c r="H496" s="438"/>
      <c r="I496" s="438"/>
      <c r="J496" s="438">
        <v>444.72</v>
      </c>
      <c r="K496" s="438"/>
      <c r="L496" s="438"/>
      <c r="M496" s="670">
        <f t="shared" si="111"/>
        <v>982.72</v>
      </c>
      <c r="N496" s="665">
        <f>M496/M498</f>
        <v>0.14817584724039973</v>
      </c>
      <c r="O496" s="401"/>
    </row>
    <row r="497" spans="2:15" ht="15.6">
      <c r="B497" s="396"/>
      <c r="C497" s="661" t="s">
        <v>62</v>
      </c>
      <c r="D497" s="438">
        <v>643.46</v>
      </c>
      <c r="E497" s="438">
        <v>782.25</v>
      </c>
      <c r="F497" s="438">
        <v>192.49</v>
      </c>
      <c r="G497" s="438"/>
      <c r="H497" s="438">
        <v>102.34</v>
      </c>
      <c r="I497" s="438">
        <v>113.36</v>
      </c>
      <c r="J497" s="438"/>
      <c r="K497" s="438"/>
      <c r="L497" s="438"/>
      <c r="M497" s="670">
        <f t="shared" si="111"/>
        <v>1833.8999999999999</v>
      </c>
      <c r="N497" s="665">
        <f>M497/M498</f>
        <v>0.27651791583988222</v>
      </c>
      <c r="O497" s="401"/>
    </row>
    <row r="498" spans="2:15" ht="15.6">
      <c r="B498" s="397"/>
      <c r="C498" s="661" t="s">
        <v>199</v>
      </c>
      <c r="D498" s="671">
        <f t="shared" ref="D498:E498" si="112">SUM(D491:D497)</f>
        <v>2175.5100000000002</v>
      </c>
      <c r="E498" s="671">
        <f t="shared" si="112"/>
        <v>2180.5</v>
      </c>
      <c r="F498" s="671">
        <f>SUM(F491:F497)</f>
        <v>933.69</v>
      </c>
      <c r="G498" s="671">
        <f>SUM(G491:G497)</f>
        <v>0</v>
      </c>
      <c r="H498" s="671">
        <f t="shared" ref="H498:J498" si="113">SUM(H491:H497)</f>
        <v>142.34</v>
      </c>
      <c r="I498" s="671">
        <f t="shared" si="113"/>
        <v>206.36</v>
      </c>
      <c r="J498" s="671">
        <f t="shared" si="113"/>
        <v>993.72</v>
      </c>
      <c r="K498" s="671"/>
      <c r="L498" s="671"/>
      <c r="M498" s="670">
        <f t="shared" si="111"/>
        <v>6632.1200000000008</v>
      </c>
      <c r="N498" s="665">
        <f>SUM(N491:N497)</f>
        <v>1</v>
      </c>
      <c r="O498" s="401"/>
    </row>
    <row r="499" spans="2:15" ht="15.6">
      <c r="B499" s="397"/>
      <c r="C499" s="672" t="s">
        <v>193</v>
      </c>
      <c r="D499" s="673">
        <v>2175.5100000000002</v>
      </c>
      <c r="E499" s="673">
        <v>2180.5</v>
      </c>
      <c r="F499" s="673">
        <v>933.69</v>
      </c>
      <c r="G499" s="674"/>
      <c r="H499" s="673">
        <v>142.34</v>
      </c>
      <c r="I499" s="674">
        <v>206.36</v>
      </c>
      <c r="J499" s="674">
        <v>993.72</v>
      </c>
      <c r="K499" s="674"/>
      <c r="L499" s="674"/>
      <c r="M499" s="675">
        <f t="shared" si="111"/>
        <v>6632.1200000000008</v>
      </c>
      <c r="N499" s="665"/>
      <c r="O499" s="401"/>
    </row>
    <row r="500" spans="2:15" ht="15.6">
      <c r="B500" s="397"/>
      <c r="C500" s="662" t="s">
        <v>147</v>
      </c>
      <c r="D500" s="461">
        <f t="shared" ref="D500:E500" si="114">D499-D498</f>
        <v>0</v>
      </c>
      <c r="E500" s="461">
        <f t="shared" si="114"/>
        <v>0</v>
      </c>
      <c r="F500" s="461">
        <f>F499-F498</f>
        <v>0</v>
      </c>
      <c r="G500" s="461">
        <f>G499-G498</f>
        <v>0</v>
      </c>
      <c r="H500" s="461">
        <f t="shared" ref="H500:I500" si="115">H499-H498</f>
        <v>0</v>
      </c>
      <c r="I500" s="461">
        <f t="shared" si="115"/>
        <v>0</v>
      </c>
      <c r="J500" s="461">
        <f>J499-J498</f>
        <v>0</v>
      </c>
      <c r="K500" s="461"/>
      <c r="L500" s="461"/>
      <c r="M500" s="542">
        <f t="shared" si="111"/>
        <v>0</v>
      </c>
      <c r="N500" s="665"/>
      <c r="O500" s="401"/>
    </row>
    <row r="501" spans="2:15" ht="15.6">
      <c r="B501" s="396"/>
      <c r="C501" s="663" t="s">
        <v>65</v>
      </c>
      <c r="D501" s="462">
        <f>D499/M499</f>
        <v>0.32802633245478069</v>
      </c>
      <c r="E501" s="462">
        <f>E499/M499</f>
        <v>0.32877873138604241</v>
      </c>
      <c r="F501" s="462">
        <f>F499/M499</f>
        <v>0.14078303770136849</v>
      </c>
      <c r="G501" s="462">
        <f>G499/M499</f>
        <v>0</v>
      </c>
      <c r="H501" s="462">
        <f>H499/M499</f>
        <v>2.1462217209580043E-2</v>
      </c>
      <c r="I501" s="462">
        <f>I499/M499</f>
        <v>3.1115239169375704E-2</v>
      </c>
      <c r="J501" s="462">
        <f>J499/M499</f>
        <v>0.1498344420788526</v>
      </c>
      <c r="K501" s="462"/>
      <c r="L501" s="462"/>
      <c r="M501" s="520">
        <f t="shared" si="111"/>
        <v>1</v>
      </c>
      <c r="N501" s="666"/>
      <c r="O501" s="401"/>
    </row>
    <row r="502" spans="2:15" ht="16.2" thickBot="1">
      <c r="B502" s="396"/>
      <c r="C502" s="664"/>
      <c r="D502" s="668"/>
      <c r="E502" s="669"/>
      <c r="F502" s="866"/>
      <c r="G502" s="867"/>
      <c r="H502" s="866"/>
      <c r="I502" s="867"/>
      <c r="J502" s="768"/>
      <c r="K502" s="769"/>
      <c r="L502" s="851" t="s">
        <v>196</v>
      </c>
      <c r="M502" s="852"/>
      <c r="N502" s="676">
        <f>H479-M499</f>
        <v>5.2703200006981206</v>
      </c>
      <c r="O502" s="401"/>
    </row>
    <row r="503" spans="2:15" ht="15" thickBot="1">
      <c r="B503" s="397"/>
      <c r="C503" s="393"/>
      <c r="D503" s="367"/>
      <c r="E503" s="367"/>
      <c r="F503" s="367"/>
      <c r="G503" s="367"/>
      <c r="H503" s="367"/>
      <c r="I503" s="367"/>
      <c r="J503" s="367"/>
      <c r="K503" s="367"/>
      <c r="L503" s="367"/>
      <c r="M503" s="367"/>
      <c r="N503" s="368"/>
      <c r="O503" s="401"/>
    </row>
    <row r="504" spans="2:15" ht="15" thickBot="1">
      <c r="B504" s="398"/>
      <c r="C504" s="399"/>
      <c r="D504" s="399"/>
      <c r="E504" s="399"/>
      <c r="F504" s="399"/>
      <c r="G504" s="399"/>
      <c r="H504" s="399"/>
      <c r="I504" s="399"/>
      <c r="J504" s="399"/>
      <c r="K504" s="399"/>
      <c r="L504" s="399"/>
      <c r="M504" s="399"/>
      <c r="N504" s="399"/>
      <c r="O504" s="400"/>
    </row>
    <row r="505" spans="2:15" ht="15" thickBot="1"/>
    <row r="506" spans="2:15" ht="46.8" thickBot="1">
      <c r="B506" s="853" t="s">
        <v>219</v>
      </c>
      <c r="C506" s="854"/>
      <c r="D506" s="854"/>
      <c r="E506" s="854"/>
      <c r="F506" s="854"/>
      <c r="G506" s="854"/>
      <c r="H506" s="854"/>
      <c r="I506" s="854"/>
      <c r="J506" s="854"/>
      <c r="K506" s="854"/>
      <c r="L506" s="854"/>
      <c r="M506" s="854"/>
      <c r="N506" s="854"/>
      <c r="O506" s="855"/>
    </row>
    <row r="507" spans="2:15" ht="26.4" thickBot="1">
      <c r="B507" s="396"/>
      <c r="C507" s="856" t="s">
        <v>193</v>
      </c>
      <c r="D507" s="857"/>
      <c r="E507" s="857"/>
      <c r="F507" s="857"/>
      <c r="G507" s="857"/>
      <c r="H507" s="857"/>
      <c r="I507" s="857"/>
      <c r="J507" s="857"/>
      <c r="K507" s="857"/>
      <c r="L507" s="857"/>
      <c r="M507" s="857"/>
      <c r="N507" s="858"/>
      <c r="O507" s="401"/>
    </row>
    <row r="508" spans="2:15" ht="15.6">
      <c r="B508" s="396"/>
      <c r="C508" s="403" t="s">
        <v>7</v>
      </c>
      <c r="D508" s="404" t="s">
        <v>38</v>
      </c>
      <c r="E508" s="405" t="s">
        <v>39</v>
      </c>
      <c r="F508" s="406" t="s">
        <v>40</v>
      </c>
      <c r="G508" s="406" t="s">
        <v>8</v>
      </c>
      <c r="H508" s="407" t="s">
        <v>60</v>
      </c>
      <c r="I508" s="408" t="s">
        <v>40</v>
      </c>
      <c r="J508" s="407" t="s">
        <v>65</v>
      </c>
      <c r="K508" s="731"/>
      <c r="L508" s="731"/>
      <c r="M508" s="731"/>
      <c r="N508" s="188"/>
      <c r="O508" s="401"/>
    </row>
    <row r="509" spans="2:15" ht="15.6">
      <c r="B509" s="396"/>
      <c r="C509" s="409" t="s">
        <v>42</v>
      </c>
      <c r="D509" s="596">
        <v>1726452.182</v>
      </c>
      <c r="E509" s="596">
        <v>1727310.5519999999</v>
      </c>
      <c r="F509" s="526">
        <f t="shared" ref="F509:F514" si="116">E509-D509</f>
        <v>858.36999999987893</v>
      </c>
      <c r="G509" s="521">
        <v>6.48</v>
      </c>
      <c r="H509" s="410">
        <f>F509*G509</f>
        <v>5562.2375999992155</v>
      </c>
      <c r="I509" s="531">
        <f>F509+F513+F514</f>
        <v>1000.5119999998788</v>
      </c>
      <c r="J509" s="411">
        <f>I509/I513</f>
        <v>0.65514378285498931</v>
      </c>
      <c r="K509" s="186"/>
      <c r="L509" s="186"/>
      <c r="M509" s="186"/>
      <c r="N509" s="359"/>
      <c r="O509" s="401"/>
    </row>
    <row r="510" spans="2:15" ht="15.6">
      <c r="B510" s="396"/>
      <c r="C510" s="412" t="s">
        <v>43</v>
      </c>
      <c r="D510" s="596">
        <v>656440.08200000005</v>
      </c>
      <c r="E510" s="596">
        <v>656638.99300000002</v>
      </c>
      <c r="F510" s="527">
        <f t="shared" si="116"/>
        <v>198.91099999996368</v>
      </c>
      <c r="G510" s="522">
        <f>G509</f>
        <v>6.48</v>
      </c>
      <c r="H510" s="413">
        <f>G510*F510</f>
        <v>1288.9432799997646</v>
      </c>
      <c r="I510" s="532">
        <f>F510</f>
        <v>198.91099999996368</v>
      </c>
      <c r="J510" s="414">
        <f>I510/I513</f>
        <v>0.13024861769919879</v>
      </c>
      <c r="K510" s="186"/>
      <c r="L510" s="186"/>
      <c r="M510" s="186"/>
      <c r="N510" s="359"/>
      <c r="O510" s="401"/>
    </row>
    <row r="511" spans="2:15" ht="15.6">
      <c r="B511" s="396"/>
      <c r="C511" s="415" t="s">
        <v>44</v>
      </c>
      <c r="D511" s="597">
        <v>414430.37199999997</v>
      </c>
      <c r="E511" s="597">
        <v>414742.43300000002</v>
      </c>
      <c r="F511" s="528">
        <f t="shared" si="116"/>
        <v>312.06100000004517</v>
      </c>
      <c r="G511" s="523">
        <v>4.9800000000000004</v>
      </c>
      <c r="H511" s="416">
        <f>G511*F511</f>
        <v>1554.0637800002251</v>
      </c>
      <c r="I511" s="533">
        <f>F511</f>
        <v>312.06100000004517</v>
      </c>
      <c r="J511" s="417">
        <f>I511/I513</f>
        <v>0.20434020183822404</v>
      </c>
      <c r="K511" s="186"/>
      <c r="L511" s="186"/>
      <c r="M511" s="186"/>
      <c r="N511" s="359"/>
      <c r="O511" s="401"/>
    </row>
    <row r="512" spans="2:15" ht="15.6">
      <c r="B512" s="397"/>
      <c r="C512" s="183" t="s">
        <v>139</v>
      </c>
      <c r="D512" s="597">
        <v>357355.80300000001</v>
      </c>
      <c r="E512" s="597">
        <v>357371.48300000001</v>
      </c>
      <c r="F512" s="529">
        <f t="shared" si="116"/>
        <v>15.679999999993015</v>
      </c>
      <c r="G512" s="524">
        <v>6.38</v>
      </c>
      <c r="H512" s="418">
        <f>G512*F512</f>
        <v>100.03839999995543</v>
      </c>
      <c r="I512" s="534">
        <f>F512</f>
        <v>15.679999999993015</v>
      </c>
      <c r="J512" s="419">
        <f>I512/I513</f>
        <v>1.0267397607587816E-2</v>
      </c>
      <c r="K512" s="186"/>
      <c r="L512" s="186"/>
      <c r="M512" s="186"/>
      <c r="N512" s="359"/>
      <c r="O512" s="401"/>
    </row>
    <row r="513" spans="2:15" ht="16.2" thickBot="1">
      <c r="B513" s="397"/>
      <c r="C513" s="420" t="s">
        <v>45</v>
      </c>
      <c r="D513" s="597">
        <v>10579.221</v>
      </c>
      <c r="E513" s="597">
        <v>10675.861999999999</v>
      </c>
      <c r="F513" s="526">
        <f t="shared" si="116"/>
        <v>96.640999999999622</v>
      </c>
      <c r="G513" s="859">
        <f>G509</f>
        <v>6.48</v>
      </c>
      <c r="H513" s="655">
        <f>G513*F513</f>
        <v>626.23367999999755</v>
      </c>
      <c r="I513" s="535">
        <f t="shared" ref="I513:J513" si="117">SUM(I509:I512)</f>
        <v>1527.1639999998806</v>
      </c>
      <c r="J513" s="422">
        <f t="shared" si="117"/>
        <v>1</v>
      </c>
      <c r="K513" s="186"/>
      <c r="L513" s="186"/>
      <c r="M513" s="186"/>
      <c r="N513" s="359"/>
      <c r="O513" s="401"/>
    </row>
    <row r="514" spans="2:15" ht="15.6">
      <c r="B514" s="397"/>
      <c r="C514" s="420" t="s">
        <v>46</v>
      </c>
      <c r="D514" s="597">
        <v>5304.451</v>
      </c>
      <c r="E514" s="597">
        <v>5349.9520000000002</v>
      </c>
      <c r="F514" s="526">
        <f t="shared" si="116"/>
        <v>45.501000000000204</v>
      </c>
      <c r="G514" s="860"/>
      <c r="H514" s="656">
        <f>G513*F514</f>
        <v>294.84648000000135</v>
      </c>
      <c r="I514" s="732"/>
      <c r="J514" s="425"/>
      <c r="K514" s="186"/>
      <c r="L514" s="186"/>
      <c r="M514" s="186"/>
      <c r="N514" s="359"/>
      <c r="O514" s="401"/>
    </row>
    <row r="515" spans="2:15" ht="16.2" thickBot="1">
      <c r="B515" s="397"/>
      <c r="C515" s="426" t="s">
        <v>21</v>
      </c>
      <c r="D515" s="427"/>
      <c r="E515" s="427"/>
      <c r="F515" s="530">
        <f>F509+F510+F511+F512+F513+F514</f>
        <v>1527.1639999998806</v>
      </c>
      <c r="G515" s="525">
        <f>H515/F515</f>
        <v>6.1724629574819057</v>
      </c>
      <c r="H515" s="428">
        <f>SUM(H509:H514)</f>
        <v>9426.3632199991607</v>
      </c>
      <c r="I515" s="732"/>
      <c r="J515" s="425"/>
      <c r="K515" s="425"/>
      <c r="L515" s="425"/>
      <c r="M515" s="186"/>
      <c r="N515" s="359"/>
      <c r="O515" s="401"/>
    </row>
    <row r="516" spans="2:15" ht="16.2" thickBot="1">
      <c r="B516" s="397"/>
      <c r="C516" s="429"/>
      <c r="D516" s="425"/>
      <c r="E516" s="425"/>
      <c r="F516" s="729"/>
      <c r="G516" s="425"/>
      <c r="H516" s="425"/>
      <c r="I516" s="733"/>
      <c r="J516" s="733"/>
      <c r="K516" s="733"/>
      <c r="L516" s="733"/>
      <c r="M516" s="731"/>
      <c r="N516" s="188"/>
      <c r="O516" s="401"/>
    </row>
    <row r="517" spans="2:15" ht="15.6">
      <c r="B517" s="397"/>
      <c r="C517" s="432"/>
      <c r="D517" s="433" t="s">
        <v>254</v>
      </c>
      <c r="E517" s="433" t="s">
        <v>298</v>
      </c>
      <c r="F517" s="434" t="s">
        <v>1</v>
      </c>
      <c r="G517" s="554" t="s">
        <v>65</v>
      </c>
      <c r="H517" s="861" t="s">
        <v>243</v>
      </c>
      <c r="I517" s="862"/>
      <c r="J517" s="733"/>
      <c r="K517" s="733"/>
      <c r="L517" s="733"/>
      <c r="M517" s="731"/>
      <c r="N517" s="188"/>
      <c r="O517" s="401"/>
    </row>
    <row r="518" spans="2:15" ht="15.6">
      <c r="B518" s="397"/>
      <c r="C518" s="437" t="s">
        <v>80</v>
      </c>
      <c r="D518" s="438"/>
      <c r="E518" s="438">
        <v>1771.29</v>
      </c>
      <c r="F518" s="438">
        <f>D518+E518</f>
        <v>1771.29</v>
      </c>
      <c r="G518" s="439">
        <f>F518/F523</f>
        <v>0.31422509450932318</v>
      </c>
      <c r="H518" s="590">
        <v>7.0000000000000001E-3</v>
      </c>
      <c r="I518" s="586">
        <f>F518*H518</f>
        <v>12.39903</v>
      </c>
      <c r="J518" s="733"/>
      <c r="K518" s="733"/>
      <c r="L518" s="733"/>
      <c r="M518" s="731"/>
      <c r="N518" s="188"/>
      <c r="O518" s="401"/>
    </row>
    <row r="519" spans="2:15" ht="15.6">
      <c r="B519" s="397"/>
      <c r="C519" s="437" t="s">
        <v>81</v>
      </c>
      <c r="D519" s="438"/>
      <c r="E519" s="438">
        <v>918</v>
      </c>
      <c r="F519" s="438">
        <f t="shared" ref="F519:F522" si="118">D519+E519</f>
        <v>918</v>
      </c>
      <c r="G519" s="439">
        <f>F519/F523</f>
        <v>0.16285229226132292</v>
      </c>
      <c r="H519" s="590">
        <v>2.5000000000000001E-2</v>
      </c>
      <c r="I519" s="586">
        <f>F519*H519</f>
        <v>22.950000000000003</v>
      </c>
      <c r="J519" s="733"/>
      <c r="K519" s="733"/>
      <c r="L519" s="733"/>
      <c r="M519" s="731"/>
      <c r="N519" s="188"/>
      <c r="O519" s="401"/>
    </row>
    <row r="520" spans="2:15" ht="14.4" customHeight="1">
      <c r="B520" s="397"/>
      <c r="C520" s="437" t="s">
        <v>58</v>
      </c>
      <c r="D520" s="438"/>
      <c r="E520" s="438">
        <v>944.32</v>
      </c>
      <c r="F520" s="438">
        <f t="shared" si="118"/>
        <v>944.32</v>
      </c>
      <c r="G520" s="439">
        <f>F520/F523</f>
        <v>0.16752143423552557</v>
      </c>
      <c r="H520" s="590"/>
      <c r="I520" s="586"/>
      <c r="J520" s="733"/>
      <c r="K520" s="733"/>
      <c r="L520" s="733"/>
      <c r="M520" s="731"/>
      <c r="N520" s="188"/>
      <c r="O520" s="401"/>
    </row>
    <row r="521" spans="2:15" ht="15" customHeight="1">
      <c r="B521" s="397"/>
      <c r="C521" s="437" t="s">
        <v>275</v>
      </c>
      <c r="D521" s="438"/>
      <c r="E521" s="438">
        <v>2003.4</v>
      </c>
      <c r="F521" s="438">
        <f t="shared" si="118"/>
        <v>2003.4</v>
      </c>
      <c r="G521" s="439">
        <f>F521/F523</f>
        <v>0.35540117899382828</v>
      </c>
      <c r="H521" s="590">
        <v>1.9E-2</v>
      </c>
      <c r="I521" s="586">
        <f>F521*H521</f>
        <v>38.064599999999999</v>
      </c>
      <c r="J521" s="733"/>
      <c r="K521" s="733"/>
      <c r="L521" s="733"/>
      <c r="M521" s="731"/>
      <c r="N521" s="188"/>
      <c r="O521" s="401"/>
    </row>
    <row r="522" spans="2:15" ht="15.6">
      <c r="B522" s="397"/>
      <c r="C522" s="437" t="s">
        <v>276</v>
      </c>
      <c r="D522" s="438"/>
      <c r="E522" s="438"/>
      <c r="F522" s="438">
        <f t="shared" si="118"/>
        <v>0</v>
      </c>
      <c r="G522" s="439">
        <f>F522/F523</f>
        <v>0</v>
      </c>
      <c r="H522" s="584"/>
      <c r="I522" s="586"/>
      <c r="J522" s="733"/>
      <c r="K522" s="733"/>
      <c r="L522" s="733"/>
      <c r="M522" s="731"/>
      <c r="N522" s="188"/>
      <c r="O522" s="401"/>
    </row>
    <row r="523" spans="2:15" ht="16.2" thickBot="1">
      <c r="B523" s="397"/>
      <c r="C523" s="441" t="s">
        <v>1</v>
      </c>
      <c r="D523" s="442">
        <f>SUM(D518:D522)</f>
        <v>0</v>
      </c>
      <c r="E523" s="442">
        <f>SUM(E518:E522)</f>
        <v>5637.01</v>
      </c>
      <c r="F523" s="443">
        <f>D523+E523</f>
        <v>5637.01</v>
      </c>
      <c r="G523" s="444">
        <f>SUM(G518:G522)</f>
        <v>1</v>
      </c>
      <c r="H523" s="585" t="s">
        <v>21</v>
      </c>
      <c r="I523" s="591">
        <f>SUM(I518:I522)</f>
        <v>73.413629999999998</v>
      </c>
      <c r="J523" s="733"/>
      <c r="K523" s="733"/>
      <c r="L523" s="733"/>
      <c r="M523" s="731"/>
      <c r="N523" s="188"/>
      <c r="O523" s="401"/>
    </row>
    <row r="524" spans="2:15" ht="15" thickBot="1">
      <c r="B524" s="397"/>
      <c r="C524" s="187"/>
      <c r="D524" s="186"/>
      <c r="E524" s="186"/>
      <c r="F524" s="704"/>
      <c r="G524" s="186"/>
      <c r="H524" s="186"/>
      <c r="I524" s="731"/>
      <c r="J524" s="731"/>
      <c r="K524" s="731"/>
      <c r="L524" s="731"/>
      <c r="M524" s="731"/>
      <c r="N524" s="188"/>
      <c r="O524" s="401"/>
    </row>
    <row r="525" spans="2:15" ht="26.4" thickBot="1">
      <c r="B525" s="397"/>
      <c r="C525" s="863" t="s">
        <v>194</v>
      </c>
      <c r="D525" s="864"/>
      <c r="E525" s="864"/>
      <c r="F525" s="864"/>
      <c r="G525" s="864"/>
      <c r="H525" s="864"/>
      <c r="I525" s="864"/>
      <c r="J525" s="864"/>
      <c r="K525" s="864"/>
      <c r="L525" s="864"/>
      <c r="M525" s="864"/>
      <c r="N525" s="865"/>
      <c r="O525" s="401"/>
    </row>
    <row r="526" spans="2:15" ht="15.6">
      <c r="B526" s="396"/>
      <c r="C526" s="661"/>
      <c r="D526" s="658" t="s">
        <v>260</v>
      </c>
      <c r="E526" s="658" t="s">
        <v>68</v>
      </c>
      <c r="F526" s="658" t="s">
        <v>290</v>
      </c>
      <c r="G526" s="659" t="s">
        <v>256</v>
      </c>
      <c r="H526" s="658" t="s">
        <v>130</v>
      </c>
      <c r="I526" s="659" t="s">
        <v>64</v>
      </c>
      <c r="J526" s="658" t="s">
        <v>173</v>
      </c>
      <c r="K526" s="658"/>
      <c r="L526" s="658" t="s">
        <v>270</v>
      </c>
      <c r="M526" s="659" t="s">
        <v>195</v>
      </c>
      <c r="N526" s="660" t="s">
        <v>65</v>
      </c>
      <c r="O526" s="401"/>
    </row>
    <row r="527" spans="2:15" ht="15.6">
      <c r="B527" s="396"/>
      <c r="C527" s="661" t="s">
        <v>58</v>
      </c>
      <c r="D527" s="438">
        <v>362.31</v>
      </c>
      <c r="E527" s="438">
        <v>420</v>
      </c>
      <c r="F527" s="438"/>
      <c r="G527" s="438">
        <v>77</v>
      </c>
      <c r="H527" s="438">
        <v>6</v>
      </c>
      <c r="I527" s="438">
        <v>35</v>
      </c>
      <c r="J527" s="438">
        <v>44</v>
      </c>
      <c r="K527" s="438"/>
      <c r="L527" s="438"/>
      <c r="M527" s="670">
        <f t="shared" ref="M527:M537" si="119">D527+E527+F527+G527+H527+I527+J527</f>
        <v>944.31</v>
      </c>
      <c r="N527" s="665">
        <f>M527/M534</f>
        <v>0.10023085863490902</v>
      </c>
      <c r="O527" s="401"/>
    </row>
    <row r="528" spans="2:15" ht="15.6">
      <c r="B528" s="396"/>
      <c r="C528" s="661" t="s">
        <v>312</v>
      </c>
      <c r="D528" s="438">
        <v>277.29000000000002</v>
      </c>
      <c r="E528" s="438">
        <v>452</v>
      </c>
      <c r="F528" s="438"/>
      <c r="G528" s="438">
        <v>210</v>
      </c>
      <c r="H528" s="438">
        <v>320</v>
      </c>
      <c r="I528" s="438">
        <v>372</v>
      </c>
      <c r="J528" s="438">
        <v>140</v>
      </c>
      <c r="K528" s="438"/>
      <c r="L528" s="438"/>
      <c r="M528" s="670">
        <f t="shared" si="119"/>
        <v>1771.29</v>
      </c>
      <c r="N528" s="665">
        <f>M528/M534</f>
        <v>0.18800808801286442</v>
      </c>
      <c r="O528" s="401"/>
    </row>
    <row r="529" spans="2:15" ht="15.6">
      <c r="B529" s="396"/>
      <c r="C529" s="661" t="s">
        <v>314</v>
      </c>
      <c r="D529" s="438">
        <v>206</v>
      </c>
      <c r="E529" s="438">
        <v>395</v>
      </c>
      <c r="F529" s="438"/>
      <c r="G529" s="438">
        <v>30</v>
      </c>
      <c r="H529" s="438"/>
      <c r="I529" s="438">
        <v>107</v>
      </c>
      <c r="J529" s="438">
        <v>180</v>
      </c>
      <c r="K529" s="438"/>
      <c r="L529" s="438"/>
      <c r="M529" s="670">
        <f t="shared" si="119"/>
        <v>918</v>
      </c>
      <c r="N529" s="665">
        <f>M529/M534</f>
        <v>9.7438265216768308E-2</v>
      </c>
      <c r="O529" s="401"/>
    </row>
    <row r="530" spans="2:15" ht="15.6">
      <c r="B530" s="397"/>
      <c r="C530" s="661" t="s">
        <v>313</v>
      </c>
      <c r="D530" s="438">
        <v>0.5</v>
      </c>
      <c r="E530" s="729">
        <v>2</v>
      </c>
      <c r="F530" s="438"/>
      <c r="G530" s="438">
        <v>1.6</v>
      </c>
      <c r="H530" s="438"/>
      <c r="I530" s="438">
        <v>1</v>
      </c>
      <c r="J530" s="438"/>
      <c r="K530" s="438"/>
      <c r="L530" s="438"/>
      <c r="M530" s="670">
        <f t="shared" si="119"/>
        <v>5.0999999999999996</v>
      </c>
      <c r="N530" s="665">
        <f>M530/M534</f>
        <v>5.4132369564871281E-4</v>
      </c>
      <c r="O530" s="401"/>
    </row>
    <row r="531" spans="2:15" ht="15.6">
      <c r="B531" s="397"/>
      <c r="C531" s="661" t="s">
        <v>61</v>
      </c>
      <c r="D531" s="438">
        <v>770</v>
      </c>
      <c r="E531" s="438">
        <v>330</v>
      </c>
      <c r="F531" s="438"/>
      <c r="G531" s="438"/>
      <c r="H531" s="438"/>
      <c r="I531" s="438">
        <v>265.38</v>
      </c>
      <c r="J531" s="438"/>
      <c r="K531" s="438"/>
      <c r="L531" s="438"/>
      <c r="M531" s="670">
        <f t="shared" si="119"/>
        <v>1365.38</v>
      </c>
      <c r="N531" s="665">
        <f>M531/M534</f>
        <v>0.14492402893428227</v>
      </c>
      <c r="O531" s="401"/>
    </row>
    <row r="532" spans="2:15" ht="15.6">
      <c r="B532" s="397"/>
      <c r="C532" s="661" t="s">
        <v>315</v>
      </c>
      <c r="D532" s="438">
        <v>752.4</v>
      </c>
      <c r="E532" s="729">
        <v>927</v>
      </c>
      <c r="F532" s="438"/>
      <c r="G532" s="438">
        <v>259.2</v>
      </c>
      <c r="H532" s="438"/>
      <c r="I532" s="438">
        <v>64.8</v>
      </c>
      <c r="J532" s="438"/>
      <c r="K532" s="438"/>
      <c r="L532" s="438"/>
      <c r="M532" s="670">
        <f t="shared" si="119"/>
        <v>2003.4</v>
      </c>
      <c r="N532" s="665">
        <f>M532/M534</f>
        <v>0.21264468467894732</v>
      </c>
      <c r="O532" s="401"/>
    </row>
    <row r="533" spans="2:15" ht="15.6">
      <c r="B533" s="397"/>
      <c r="C533" s="661" t="s">
        <v>62</v>
      </c>
      <c r="D533" s="438">
        <v>510.21</v>
      </c>
      <c r="E533" s="438">
        <v>597.63</v>
      </c>
      <c r="F533" s="438"/>
      <c r="G533" s="438">
        <v>664.83</v>
      </c>
      <c r="H533" s="438">
        <v>89.44</v>
      </c>
      <c r="I533" s="438">
        <v>291.12</v>
      </c>
      <c r="J533" s="438">
        <v>260.64</v>
      </c>
      <c r="K533" s="438"/>
      <c r="L533" s="438"/>
      <c r="M533" s="670">
        <f t="shared" si="119"/>
        <v>2413.87</v>
      </c>
      <c r="N533" s="665">
        <f>M533/M534</f>
        <v>0.25621275082658007</v>
      </c>
      <c r="O533" s="401"/>
    </row>
    <row r="534" spans="2:15" ht="15.6">
      <c r="B534" s="397"/>
      <c r="C534" s="661" t="s">
        <v>199</v>
      </c>
      <c r="D534" s="671">
        <f t="shared" ref="D534:E534" si="120">SUM(D527:D533)</f>
        <v>2878.71</v>
      </c>
      <c r="E534" s="671">
        <f t="shared" si="120"/>
        <v>3123.63</v>
      </c>
      <c r="F534" s="671">
        <f>SUM(F527:F533)</f>
        <v>0</v>
      </c>
      <c r="G534" s="671">
        <f>SUM(G527:G533)</f>
        <v>1242.6300000000001</v>
      </c>
      <c r="H534" s="671">
        <f t="shared" ref="H534:J534" si="121">SUM(H527:H533)</f>
        <v>415.44</v>
      </c>
      <c r="I534" s="671">
        <f t="shared" si="121"/>
        <v>1136.3</v>
      </c>
      <c r="J534" s="671">
        <f t="shared" si="121"/>
        <v>624.64</v>
      </c>
      <c r="K534" s="671"/>
      <c r="L534" s="671"/>
      <c r="M534" s="670">
        <f t="shared" si="119"/>
        <v>9421.3499999999985</v>
      </c>
      <c r="N534" s="665">
        <f>SUM(N527:N533)</f>
        <v>1.0000000000000002</v>
      </c>
      <c r="O534" s="401"/>
    </row>
    <row r="535" spans="2:15" ht="15.6">
      <c r="B535" s="397"/>
      <c r="C535" s="672" t="s">
        <v>193</v>
      </c>
      <c r="D535" s="673">
        <v>2878.71</v>
      </c>
      <c r="E535" s="673">
        <v>3123.63</v>
      </c>
      <c r="F535" s="673"/>
      <c r="G535" s="673">
        <v>1242.6300000000001</v>
      </c>
      <c r="H535" s="673">
        <v>415.44</v>
      </c>
      <c r="I535" s="674">
        <v>1136.3</v>
      </c>
      <c r="J535" s="674">
        <v>624.64</v>
      </c>
      <c r="K535" s="674"/>
      <c r="L535" s="674"/>
      <c r="M535" s="675">
        <f t="shared" si="119"/>
        <v>9421.3499999999985</v>
      </c>
      <c r="N535" s="665"/>
      <c r="O535" s="401"/>
    </row>
    <row r="536" spans="2:15" ht="15.6">
      <c r="B536" s="397"/>
      <c r="C536" s="662" t="s">
        <v>147</v>
      </c>
      <c r="D536" s="461">
        <f t="shared" ref="D536:E536" si="122">D535-D534</f>
        <v>0</v>
      </c>
      <c r="E536" s="461">
        <f t="shared" si="122"/>
        <v>0</v>
      </c>
      <c r="F536" s="461">
        <f>F535-F534</f>
        <v>0</v>
      </c>
      <c r="G536" s="461">
        <f>G535-G534</f>
        <v>0</v>
      </c>
      <c r="H536" s="461">
        <f t="shared" ref="H536:I536" si="123">H535-H534</f>
        <v>0</v>
      </c>
      <c r="I536" s="461">
        <f t="shared" si="123"/>
        <v>0</v>
      </c>
      <c r="J536" s="461">
        <f>J535-J534</f>
        <v>0</v>
      </c>
      <c r="K536" s="461"/>
      <c r="L536" s="461"/>
      <c r="M536" s="542">
        <f t="shared" si="119"/>
        <v>0</v>
      </c>
      <c r="N536" s="665"/>
      <c r="O536" s="401"/>
    </row>
    <row r="537" spans="2:15" ht="15.6">
      <c r="B537" s="397"/>
      <c r="C537" s="663" t="s">
        <v>65</v>
      </c>
      <c r="D537" s="462">
        <f>D535/M535</f>
        <v>0.30555175213743258</v>
      </c>
      <c r="E537" s="462">
        <f>E535/M535</f>
        <v>0.33154802655670373</v>
      </c>
      <c r="F537" s="462">
        <f>F535/M535</f>
        <v>0</v>
      </c>
      <c r="G537" s="462">
        <f>G535/M535</f>
        <v>0.13189511057332551</v>
      </c>
      <c r="H537" s="462">
        <f>H535/M535</f>
        <v>4.4095591396137501E-2</v>
      </c>
      <c r="I537" s="462">
        <f>I535/M535</f>
        <v>0.12060904222855537</v>
      </c>
      <c r="J537" s="462">
        <f>J535/M535</f>
        <v>6.6300477107845493E-2</v>
      </c>
      <c r="K537" s="462"/>
      <c r="L537" s="462"/>
      <c r="M537" s="520">
        <f t="shared" si="119"/>
        <v>1.0000000000000002</v>
      </c>
      <c r="N537" s="666"/>
      <c r="O537" s="401"/>
    </row>
    <row r="538" spans="2:15" ht="16.2" thickBot="1">
      <c r="B538" s="397"/>
      <c r="C538" s="664"/>
      <c r="D538" s="668"/>
      <c r="E538" s="669"/>
      <c r="F538" s="866"/>
      <c r="G538" s="867"/>
      <c r="H538" s="866"/>
      <c r="I538" s="867"/>
      <c r="J538" s="770"/>
      <c r="K538" s="771"/>
      <c r="L538" s="851" t="s">
        <v>196</v>
      </c>
      <c r="M538" s="852"/>
      <c r="N538" s="676">
        <f>H515-M535</f>
        <v>5.0132199991621746</v>
      </c>
      <c r="O538" s="401"/>
    </row>
    <row r="539" spans="2:15" ht="15" thickBot="1">
      <c r="B539" s="397"/>
      <c r="C539" s="393"/>
      <c r="D539" s="367"/>
      <c r="E539" s="367"/>
      <c r="F539" s="367"/>
      <c r="G539" s="367"/>
      <c r="H539" s="367"/>
      <c r="I539" s="367"/>
      <c r="J539" s="367"/>
      <c r="K539" s="367"/>
      <c r="L539" s="367"/>
      <c r="M539" s="367"/>
      <c r="N539" s="368"/>
      <c r="O539" s="401"/>
    </row>
    <row r="540" spans="2:15" ht="15" thickBot="1">
      <c r="B540" s="398"/>
      <c r="C540" s="399"/>
      <c r="D540" s="399"/>
      <c r="E540" s="399"/>
      <c r="F540" s="399"/>
      <c r="G540" s="399"/>
      <c r="H540" s="399"/>
      <c r="I540" s="399"/>
      <c r="J540" s="399"/>
      <c r="K540" s="399"/>
      <c r="L540" s="399"/>
      <c r="M540" s="399"/>
      <c r="N540" s="399"/>
      <c r="O540" s="400"/>
    </row>
    <row r="542" spans="2:15" ht="15" thickBot="1"/>
    <row r="543" spans="2:15" ht="46.8" thickBot="1">
      <c r="B543" s="853" t="s">
        <v>220</v>
      </c>
      <c r="C543" s="854"/>
      <c r="D543" s="854"/>
      <c r="E543" s="854"/>
      <c r="F543" s="854"/>
      <c r="G543" s="854"/>
      <c r="H543" s="854"/>
      <c r="I543" s="854"/>
      <c r="J543" s="854"/>
      <c r="K543" s="854"/>
      <c r="L543" s="854"/>
      <c r="M543" s="854"/>
      <c r="N543" s="854"/>
      <c r="O543" s="855"/>
    </row>
    <row r="544" spans="2:15" ht="26.4" thickBot="1">
      <c r="B544" s="396"/>
      <c r="C544" s="856" t="s">
        <v>193</v>
      </c>
      <c r="D544" s="857"/>
      <c r="E544" s="857"/>
      <c r="F544" s="857"/>
      <c r="G544" s="857"/>
      <c r="H544" s="857"/>
      <c r="I544" s="857"/>
      <c r="J544" s="857"/>
      <c r="K544" s="857"/>
      <c r="L544" s="857"/>
      <c r="M544" s="857"/>
      <c r="N544" s="858"/>
      <c r="O544" s="401"/>
    </row>
    <row r="545" spans="2:15" ht="15.6">
      <c r="B545" s="396"/>
      <c r="C545" s="403" t="s">
        <v>7</v>
      </c>
      <c r="D545" s="404" t="s">
        <v>38</v>
      </c>
      <c r="E545" s="405" t="s">
        <v>39</v>
      </c>
      <c r="F545" s="406" t="s">
        <v>40</v>
      </c>
      <c r="G545" s="406" t="s">
        <v>8</v>
      </c>
      <c r="H545" s="407" t="s">
        <v>60</v>
      </c>
      <c r="I545" s="408" t="s">
        <v>40</v>
      </c>
      <c r="J545" s="407" t="s">
        <v>65</v>
      </c>
      <c r="K545" s="731"/>
      <c r="L545" s="731"/>
      <c r="M545" s="731"/>
      <c r="N545" s="188"/>
      <c r="O545" s="401"/>
    </row>
    <row r="546" spans="2:15" ht="15.6">
      <c r="B546" s="396"/>
      <c r="C546" s="409" t="s">
        <v>42</v>
      </c>
      <c r="D546" s="596">
        <v>1727310.5519999999</v>
      </c>
      <c r="E546" s="596">
        <v>1728264.983</v>
      </c>
      <c r="F546" s="526">
        <f t="shared" ref="F546:F551" si="124">E546-D546</f>
        <v>954.43100000009872</v>
      </c>
      <c r="G546" s="521">
        <v>6.48</v>
      </c>
      <c r="H546" s="410">
        <f>F546*G546</f>
        <v>6184.7128800006403</v>
      </c>
      <c r="I546" s="531">
        <f>F546+F550+F551</f>
        <v>1232.0290000000996</v>
      </c>
      <c r="J546" s="411">
        <f>I546/I550</f>
        <v>0.64232777861487211</v>
      </c>
      <c r="K546" s="186"/>
      <c r="L546" s="186"/>
      <c r="M546" s="186"/>
      <c r="N546" s="359"/>
      <c r="O546" s="401"/>
    </row>
    <row r="547" spans="2:15" ht="15.6">
      <c r="B547" s="396"/>
      <c r="C547" s="412" t="s">
        <v>43</v>
      </c>
      <c r="D547" s="596">
        <v>656638.99300000002</v>
      </c>
      <c r="E547" s="596">
        <v>656880.49300000002</v>
      </c>
      <c r="F547" s="527">
        <f t="shared" si="124"/>
        <v>241.5</v>
      </c>
      <c r="G547" s="522">
        <f>G546</f>
        <v>6.48</v>
      </c>
      <c r="H547" s="413">
        <f>G547*F547</f>
        <v>1564.92</v>
      </c>
      <c r="I547" s="532">
        <f>F547</f>
        <v>241.5</v>
      </c>
      <c r="J547" s="414">
        <f>I547/I550</f>
        <v>0.12590787922644603</v>
      </c>
      <c r="K547" s="186"/>
      <c r="L547" s="186"/>
      <c r="M547" s="186"/>
      <c r="N547" s="359"/>
      <c r="O547" s="401"/>
    </row>
    <row r="548" spans="2:15" ht="15.6">
      <c r="B548" s="396"/>
      <c r="C548" s="415" t="s">
        <v>44</v>
      </c>
      <c r="D548" s="597">
        <v>414742.43300000002</v>
      </c>
      <c r="E548" s="597">
        <v>415069.74300000002</v>
      </c>
      <c r="F548" s="528">
        <f t="shared" si="124"/>
        <v>327.30999999999767</v>
      </c>
      <c r="G548" s="523">
        <v>4.9800000000000004</v>
      </c>
      <c r="H548" s="416">
        <f>G548*F548</f>
        <v>1630.0037999999886</v>
      </c>
      <c r="I548" s="533">
        <f>F548</f>
        <v>327.30999999999767</v>
      </c>
      <c r="J548" s="417">
        <f>I548/I550</f>
        <v>0.17064558157187476</v>
      </c>
      <c r="K548" s="186"/>
      <c r="L548" s="186"/>
      <c r="M548" s="186"/>
      <c r="N548" s="359"/>
      <c r="O548" s="401"/>
    </row>
    <row r="549" spans="2:15" ht="15.6">
      <c r="B549" s="397"/>
      <c r="C549" s="183" t="s">
        <v>139</v>
      </c>
      <c r="D549" s="597">
        <v>357371.48300000001</v>
      </c>
      <c r="E549" s="597">
        <v>357488.71299999999</v>
      </c>
      <c r="F549" s="529">
        <f t="shared" si="124"/>
        <v>117.22999999998137</v>
      </c>
      <c r="G549" s="524">
        <v>6.38</v>
      </c>
      <c r="H549" s="418">
        <f>G549*F549</f>
        <v>747.92739999988112</v>
      </c>
      <c r="I549" s="534">
        <f>F549</f>
        <v>117.22999999998137</v>
      </c>
      <c r="J549" s="419">
        <f>I549/I550</f>
        <v>6.1118760586807132E-2</v>
      </c>
      <c r="K549" s="186"/>
      <c r="L549" s="186"/>
      <c r="M549" s="186"/>
      <c r="N549" s="359"/>
      <c r="O549" s="401"/>
    </row>
    <row r="550" spans="2:15" ht="16.2" thickBot="1">
      <c r="B550" s="397"/>
      <c r="C550" s="420" t="s">
        <v>45</v>
      </c>
      <c r="D550" s="597">
        <v>10675.861999999999</v>
      </c>
      <c r="E550" s="597">
        <v>10886.101000000001</v>
      </c>
      <c r="F550" s="526">
        <f t="shared" si="124"/>
        <v>210.2390000000014</v>
      </c>
      <c r="G550" s="859">
        <f>G546</f>
        <v>6.48</v>
      </c>
      <c r="H550" s="655">
        <f>G550*F550</f>
        <v>1362.3487200000091</v>
      </c>
      <c r="I550" s="535">
        <f t="shared" ref="I550:J550" si="125">SUM(I546:I549)</f>
        <v>1918.0690000000786</v>
      </c>
      <c r="J550" s="422">
        <f t="shared" si="125"/>
        <v>1</v>
      </c>
      <c r="K550" s="186"/>
      <c r="L550" s="186"/>
      <c r="M550" s="186"/>
      <c r="N550" s="359"/>
      <c r="O550" s="401"/>
    </row>
    <row r="551" spans="2:15" ht="15.6">
      <c r="B551" s="397"/>
      <c r="C551" s="420" t="s">
        <v>46</v>
      </c>
      <c r="D551" s="597">
        <v>5349.9520000000002</v>
      </c>
      <c r="E551" s="597">
        <v>5417.3109999999997</v>
      </c>
      <c r="F551" s="526">
        <f t="shared" si="124"/>
        <v>67.358999999999469</v>
      </c>
      <c r="G551" s="860"/>
      <c r="H551" s="656">
        <f>G550*F551</f>
        <v>436.48631999999657</v>
      </c>
      <c r="I551" s="732"/>
      <c r="J551" s="425"/>
      <c r="K551" s="186"/>
      <c r="L551" s="186"/>
      <c r="M551" s="186"/>
      <c r="N551" s="359"/>
      <c r="O551" s="401"/>
    </row>
    <row r="552" spans="2:15" ht="16.2" thickBot="1">
      <c r="B552" s="397"/>
      <c r="C552" s="426" t="s">
        <v>21</v>
      </c>
      <c r="D552" s="427"/>
      <c r="E552" s="427"/>
      <c r="F552" s="530">
        <f>F546+F547+F548+F549+F550+F551</f>
        <v>1918.0690000000786</v>
      </c>
      <c r="G552" s="525">
        <f>H552/F552</f>
        <v>6.2179197515835067</v>
      </c>
      <c r="H552" s="428">
        <f>SUM(H546:H551)</f>
        <v>11926.399120000515</v>
      </c>
      <c r="I552" s="732"/>
      <c r="J552" s="425"/>
      <c r="K552" s="425"/>
      <c r="L552" s="425"/>
      <c r="M552" s="186"/>
      <c r="N552" s="359"/>
      <c r="O552" s="401"/>
    </row>
    <row r="553" spans="2:15" ht="16.2" thickBot="1">
      <c r="B553" s="397"/>
      <c r="C553" s="429"/>
      <c r="D553" s="425"/>
      <c r="E553" s="425"/>
      <c r="F553" s="729"/>
      <c r="G553" s="425"/>
      <c r="H553" s="425"/>
      <c r="I553" s="733"/>
      <c r="J553" s="733"/>
      <c r="K553" s="733"/>
      <c r="L553" s="733"/>
      <c r="M553" s="731"/>
      <c r="N553" s="188"/>
      <c r="O553" s="401"/>
    </row>
    <row r="554" spans="2:15" ht="15.6">
      <c r="B554" s="397"/>
      <c r="C554" s="432"/>
      <c r="D554" s="433" t="s">
        <v>254</v>
      </c>
      <c r="E554" s="433" t="s">
        <v>298</v>
      </c>
      <c r="F554" s="434" t="s">
        <v>1</v>
      </c>
      <c r="G554" s="554" t="s">
        <v>65</v>
      </c>
      <c r="H554" s="861" t="s">
        <v>243</v>
      </c>
      <c r="I554" s="862"/>
      <c r="J554" s="733"/>
      <c r="K554" s="733"/>
      <c r="L554" s="733"/>
      <c r="M554" s="731"/>
      <c r="N554" s="188"/>
      <c r="O554" s="401"/>
    </row>
    <row r="555" spans="2:15" ht="15.6">
      <c r="B555" s="397"/>
      <c r="C555" s="437" t="s">
        <v>80</v>
      </c>
      <c r="D555" s="438"/>
      <c r="E555" s="438">
        <v>1737.28</v>
      </c>
      <c r="F555" s="438">
        <f>D555+E555</f>
        <v>1737.28</v>
      </c>
      <c r="G555" s="439">
        <f>F555/F560</f>
        <v>0.25202698879915514</v>
      </c>
      <c r="H555" s="590">
        <v>7.0000000000000001E-3</v>
      </c>
      <c r="I555" s="586">
        <f>F555*H555</f>
        <v>12.160959999999999</v>
      </c>
      <c r="J555" s="733"/>
      <c r="K555" s="733"/>
      <c r="L555" s="733"/>
      <c r="M555" s="731"/>
      <c r="N555" s="188"/>
      <c r="O555" s="401"/>
    </row>
    <row r="556" spans="2:15" ht="15.6">
      <c r="B556" s="397"/>
      <c r="C556" s="437" t="s">
        <v>81</v>
      </c>
      <c r="D556" s="438"/>
      <c r="E556" s="438">
        <v>1755.53</v>
      </c>
      <c r="F556" s="438">
        <f t="shared" ref="F556:F559" si="126">D556+E556</f>
        <v>1755.53</v>
      </c>
      <c r="G556" s="439">
        <f>F556/F560</f>
        <v>0.25467451397965829</v>
      </c>
      <c r="H556" s="590">
        <v>2.5000000000000001E-2</v>
      </c>
      <c r="I556" s="586">
        <f>F556*H556</f>
        <v>43.888249999999999</v>
      </c>
      <c r="J556" s="733"/>
      <c r="K556" s="733"/>
      <c r="L556" s="733"/>
      <c r="M556" s="731"/>
      <c r="N556" s="188"/>
      <c r="O556" s="401"/>
    </row>
    <row r="557" spans="2:15" ht="14.4" customHeight="1">
      <c r="B557" s="397"/>
      <c r="C557" s="437" t="s">
        <v>58</v>
      </c>
      <c r="D557" s="438"/>
      <c r="E557" s="438">
        <v>1322.69</v>
      </c>
      <c r="F557" s="438">
        <f t="shared" si="126"/>
        <v>1322.69</v>
      </c>
      <c r="G557" s="439">
        <f>F557/F560</f>
        <v>0.19188247019176788</v>
      </c>
      <c r="H557" s="590"/>
      <c r="I557" s="586"/>
      <c r="J557" s="733"/>
      <c r="K557" s="733"/>
      <c r="L557" s="733"/>
      <c r="M557" s="731"/>
      <c r="N557" s="188"/>
      <c r="O557" s="401"/>
    </row>
    <row r="558" spans="2:15" ht="15" customHeight="1">
      <c r="B558" s="397"/>
      <c r="C558" s="437" t="s">
        <v>275</v>
      </c>
      <c r="D558" s="438"/>
      <c r="E558" s="438">
        <v>2077.73</v>
      </c>
      <c r="F558" s="438">
        <f t="shared" si="126"/>
        <v>2077.73</v>
      </c>
      <c r="G558" s="439">
        <f>F558/F560</f>
        <v>0.30141602702941872</v>
      </c>
      <c r="H558" s="590">
        <v>1.9E-2</v>
      </c>
      <c r="I558" s="586">
        <f>F558*H558</f>
        <v>39.476869999999998</v>
      </c>
      <c r="J558" s="733"/>
      <c r="K558" s="733"/>
      <c r="L558" s="733"/>
      <c r="M558" s="731"/>
      <c r="N558" s="188"/>
      <c r="O558" s="401"/>
    </row>
    <row r="559" spans="2:15" ht="15.6">
      <c r="B559" s="397"/>
      <c r="C559" s="437" t="s">
        <v>276</v>
      </c>
      <c r="D559" s="438"/>
      <c r="E559" s="438"/>
      <c r="F559" s="438">
        <f t="shared" si="126"/>
        <v>0</v>
      </c>
      <c r="G559" s="439">
        <f>F559/F560</f>
        <v>0</v>
      </c>
      <c r="H559" s="584"/>
      <c r="I559" s="586"/>
      <c r="J559" s="733"/>
      <c r="K559" s="733"/>
      <c r="L559" s="733"/>
      <c r="M559" s="731"/>
      <c r="N559" s="188"/>
      <c r="O559" s="401"/>
    </row>
    <row r="560" spans="2:15" ht="16.2" thickBot="1">
      <c r="B560" s="397"/>
      <c r="C560" s="441" t="s">
        <v>1</v>
      </c>
      <c r="D560" s="442">
        <f>SUM(D555:D559)</f>
        <v>0</v>
      </c>
      <c r="E560" s="442">
        <f>SUM(E555:E559)</f>
        <v>6893.23</v>
      </c>
      <c r="F560" s="443">
        <f>D560+E560</f>
        <v>6893.23</v>
      </c>
      <c r="G560" s="444">
        <f>SUM(G555:G559)</f>
        <v>1</v>
      </c>
      <c r="H560" s="585" t="s">
        <v>21</v>
      </c>
      <c r="I560" s="591">
        <f>SUM(I555:I559)</f>
        <v>95.526080000000007</v>
      </c>
      <c r="J560" s="733"/>
      <c r="K560" s="733"/>
      <c r="L560" s="733"/>
      <c r="M560" s="731"/>
      <c r="N560" s="188"/>
      <c r="O560" s="401"/>
    </row>
    <row r="561" spans="2:15" ht="15" thickBot="1">
      <c r="B561" s="397"/>
      <c r="C561" s="187"/>
      <c r="D561" s="186"/>
      <c r="E561" s="186"/>
      <c r="F561" s="704"/>
      <c r="G561" s="186"/>
      <c r="H561" s="186"/>
      <c r="I561" s="731"/>
      <c r="J561" s="731"/>
      <c r="K561" s="731"/>
      <c r="L561" s="731"/>
      <c r="M561" s="731"/>
      <c r="N561" s="188"/>
      <c r="O561" s="401"/>
    </row>
    <row r="562" spans="2:15" ht="26.4" thickBot="1">
      <c r="B562" s="397"/>
      <c r="C562" s="863" t="s">
        <v>194</v>
      </c>
      <c r="D562" s="864"/>
      <c r="E562" s="864"/>
      <c r="F562" s="864"/>
      <c r="G562" s="864"/>
      <c r="H562" s="864"/>
      <c r="I562" s="864"/>
      <c r="J562" s="864"/>
      <c r="K562" s="864"/>
      <c r="L562" s="864"/>
      <c r="M562" s="864"/>
      <c r="N562" s="865"/>
      <c r="O562" s="401"/>
    </row>
    <row r="563" spans="2:15" ht="15.6">
      <c r="B563" s="396"/>
      <c r="C563" s="661"/>
      <c r="D563" s="658" t="s">
        <v>260</v>
      </c>
      <c r="E563" s="658" t="s">
        <v>68</v>
      </c>
      <c r="F563" s="658" t="s">
        <v>290</v>
      </c>
      <c r="G563" s="659" t="s">
        <v>256</v>
      </c>
      <c r="H563" s="658" t="s">
        <v>130</v>
      </c>
      <c r="I563" s="659" t="s">
        <v>64</v>
      </c>
      <c r="J563" s="658" t="s">
        <v>173</v>
      </c>
      <c r="K563" s="658"/>
      <c r="L563" s="658" t="s">
        <v>270</v>
      </c>
      <c r="M563" s="659" t="s">
        <v>195</v>
      </c>
      <c r="N563" s="660" t="s">
        <v>65</v>
      </c>
      <c r="O563" s="401"/>
    </row>
    <row r="564" spans="2:15" ht="13.8" customHeight="1">
      <c r="B564" s="396"/>
      <c r="C564" s="661" t="s">
        <v>58</v>
      </c>
      <c r="D564" s="438">
        <v>269.99</v>
      </c>
      <c r="E564" s="438">
        <v>607</v>
      </c>
      <c r="F564" s="438">
        <v>228.7</v>
      </c>
      <c r="G564" s="438">
        <v>122</v>
      </c>
      <c r="H564" s="438">
        <v>110</v>
      </c>
      <c r="I564" s="438"/>
      <c r="J564" s="438"/>
      <c r="K564" s="438"/>
      <c r="L564" s="438"/>
      <c r="M564" s="670">
        <f t="shared" ref="M564:M574" si="127">D564+E564+F564+G564+H564+I564+J564</f>
        <v>1337.69</v>
      </c>
      <c r="N564" s="665">
        <f>M564/M571</f>
        <v>0.11238504747646343</v>
      </c>
      <c r="O564" s="401"/>
    </row>
    <row r="565" spans="2:15" ht="13.8" customHeight="1">
      <c r="B565" s="396"/>
      <c r="C565" s="661" t="s">
        <v>312</v>
      </c>
      <c r="D565" s="438">
        <v>489</v>
      </c>
      <c r="E565" s="438">
        <v>583</v>
      </c>
      <c r="F565" s="438">
        <v>226.28</v>
      </c>
      <c r="G565" s="438">
        <v>194</v>
      </c>
      <c r="H565" s="438">
        <v>180</v>
      </c>
      <c r="I565" s="438"/>
      <c r="J565" s="438">
        <v>50</v>
      </c>
      <c r="K565" s="438"/>
      <c r="L565" s="438"/>
      <c r="M565" s="670">
        <f t="shared" si="127"/>
        <v>1722.28</v>
      </c>
      <c r="N565" s="665">
        <f>M565/M571</f>
        <v>0.14469609518480622</v>
      </c>
      <c r="O565" s="401"/>
    </row>
    <row r="566" spans="2:15" ht="13.8" customHeight="1">
      <c r="B566" s="396"/>
      <c r="C566" s="661" t="s">
        <v>314</v>
      </c>
      <c r="D566" s="438">
        <v>288</v>
      </c>
      <c r="E566" s="438">
        <v>935.4</v>
      </c>
      <c r="F566" s="438">
        <v>148.16999999999999</v>
      </c>
      <c r="G566" s="438">
        <v>161</v>
      </c>
      <c r="H566" s="438">
        <v>32.96</v>
      </c>
      <c r="I566" s="438"/>
      <c r="J566" s="438">
        <v>170</v>
      </c>
      <c r="K566" s="438"/>
      <c r="L566" s="438"/>
      <c r="M566" s="670">
        <f t="shared" si="127"/>
        <v>1735.5300000000002</v>
      </c>
      <c r="N566" s="665">
        <f>M566/M571</f>
        <v>0.14580928424883685</v>
      </c>
      <c r="O566" s="401"/>
    </row>
    <row r="567" spans="2:15" ht="13.8" customHeight="1">
      <c r="B567" s="396"/>
      <c r="C567" s="661" t="s">
        <v>313</v>
      </c>
      <c r="D567" s="438">
        <v>1</v>
      </c>
      <c r="E567" s="729">
        <v>5.45</v>
      </c>
      <c r="F567" s="438">
        <v>3</v>
      </c>
      <c r="G567" s="438"/>
      <c r="H567" s="438">
        <v>2.5</v>
      </c>
      <c r="I567" s="438"/>
      <c r="J567" s="438"/>
      <c r="K567" s="438"/>
      <c r="L567" s="438"/>
      <c r="M567" s="670">
        <f t="shared" si="127"/>
        <v>11.95</v>
      </c>
      <c r="N567" s="665">
        <f>M567/M571</f>
        <v>1.0039705143521577E-3</v>
      </c>
      <c r="O567" s="401"/>
    </row>
    <row r="568" spans="2:15" ht="15.6">
      <c r="B568" s="396"/>
      <c r="C568" s="661" t="s">
        <v>61</v>
      </c>
      <c r="D568" s="438">
        <v>1054.42</v>
      </c>
      <c r="E568" s="438">
        <v>338</v>
      </c>
      <c r="F568" s="438">
        <v>71.02</v>
      </c>
      <c r="G568" s="438">
        <v>367</v>
      </c>
      <c r="H568" s="438">
        <v>70.05</v>
      </c>
      <c r="I568" s="438"/>
      <c r="J568" s="438"/>
      <c r="K568" s="438"/>
      <c r="L568" s="438"/>
      <c r="M568" s="670">
        <f t="shared" si="127"/>
        <v>1900.49</v>
      </c>
      <c r="N568" s="665">
        <f>M568/M571</f>
        <v>0.15966827806034581</v>
      </c>
      <c r="O568" s="401"/>
    </row>
    <row r="569" spans="2:15" ht="15.6">
      <c r="B569" s="396"/>
      <c r="C569" s="661" t="s">
        <v>315</v>
      </c>
      <c r="D569" s="438">
        <v>666.78</v>
      </c>
      <c r="E569" s="729">
        <v>259.2</v>
      </c>
      <c r="F569" s="438">
        <v>792.3</v>
      </c>
      <c r="G569" s="438">
        <v>179.4</v>
      </c>
      <c r="H569" s="438">
        <v>288.89999999999998</v>
      </c>
      <c r="I569" s="438"/>
      <c r="J569" s="438"/>
      <c r="K569" s="438"/>
      <c r="L569" s="438"/>
      <c r="M569" s="670">
        <f t="shared" si="127"/>
        <v>2186.58</v>
      </c>
      <c r="N569" s="665">
        <f>M569/M571</f>
        <v>0.18370392027381932</v>
      </c>
      <c r="O569" s="401"/>
    </row>
    <row r="570" spans="2:15" ht="15.6">
      <c r="B570" s="396"/>
      <c r="C570" s="661" t="s">
        <v>62</v>
      </c>
      <c r="D570" s="438">
        <v>178.95</v>
      </c>
      <c r="E570" s="438">
        <v>1125</v>
      </c>
      <c r="F570" s="438">
        <v>910</v>
      </c>
      <c r="G570" s="438">
        <v>475.06</v>
      </c>
      <c r="H570" s="438">
        <v>194.73</v>
      </c>
      <c r="I570" s="438"/>
      <c r="J570" s="438">
        <v>124.48</v>
      </c>
      <c r="K570" s="438"/>
      <c r="L570" s="438"/>
      <c r="M570" s="670">
        <f t="shared" si="127"/>
        <v>3008.22</v>
      </c>
      <c r="N570" s="665">
        <f>M570/M571</f>
        <v>0.25273340424137636</v>
      </c>
      <c r="O570" s="401"/>
    </row>
    <row r="571" spans="2:15" ht="15.6">
      <c r="B571" s="397"/>
      <c r="C571" s="661" t="s">
        <v>199</v>
      </c>
      <c r="D571" s="671">
        <f t="shared" ref="D571:E571" si="128">SUM(D564:D570)</f>
        <v>2948.1399999999994</v>
      </c>
      <c r="E571" s="671">
        <f t="shared" si="128"/>
        <v>3853.0499999999997</v>
      </c>
      <c r="F571" s="671">
        <f>SUM(F564:F570)</f>
        <v>2379.4699999999998</v>
      </c>
      <c r="G571" s="671">
        <f>SUM(G564:G570)</f>
        <v>1498.46</v>
      </c>
      <c r="H571" s="671">
        <f t="shared" ref="H571:J571" si="129">SUM(H564:H570)</f>
        <v>879.14</v>
      </c>
      <c r="I571" s="671">
        <f t="shared" si="129"/>
        <v>0</v>
      </c>
      <c r="J571" s="671">
        <f t="shared" si="129"/>
        <v>344.48</v>
      </c>
      <c r="K571" s="671"/>
      <c r="L571" s="671"/>
      <c r="M571" s="670">
        <f t="shared" si="127"/>
        <v>11902.739999999998</v>
      </c>
      <c r="N571" s="665">
        <f>SUM(N564:N570)</f>
        <v>1</v>
      </c>
      <c r="O571" s="401"/>
    </row>
    <row r="572" spans="2:15" ht="15.6">
      <c r="B572" s="397"/>
      <c r="C572" s="672" t="s">
        <v>193</v>
      </c>
      <c r="D572" s="673">
        <v>2948.14</v>
      </c>
      <c r="E572" s="673">
        <v>3865.57</v>
      </c>
      <c r="F572" s="673">
        <v>2383.79</v>
      </c>
      <c r="G572" s="673">
        <v>1498.46</v>
      </c>
      <c r="H572" s="673">
        <v>879.14</v>
      </c>
      <c r="I572" s="674"/>
      <c r="J572" s="674">
        <v>344.48</v>
      </c>
      <c r="K572" s="674"/>
      <c r="L572" s="674"/>
      <c r="M572" s="675">
        <f t="shared" si="127"/>
        <v>11919.579999999998</v>
      </c>
      <c r="N572" s="665"/>
      <c r="O572" s="401"/>
    </row>
    <row r="573" spans="2:15" ht="15.6">
      <c r="B573" s="397"/>
      <c r="C573" s="662" t="s">
        <v>147</v>
      </c>
      <c r="D573" s="461">
        <f t="shared" ref="D573:E573" si="130">D572-D571</f>
        <v>0</v>
      </c>
      <c r="E573" s="461">
        <f t="shared" si="130"/>
        <v>12.520000000000437</v>
      </c>
      <c r="F573" s="461">
        <f>F572-F571</f>
        <v>4.3200000000001637</v>
      </c>
      <c r="G573" s="461">
        <f>G572-G571</f>
        <v>0</v>
      </c>
      <c r="H573" s="461">
        <f t="shared" ref="H573:I573" si="131">H572-H571</f>
        <v>0</v>
      </c>
      <c r="I573" s="461">
        <f t="shared" si="131"/>
        <v>0</v>
      </c>
      <c r="J573" s="461">
        <f>J572-J571</f>
        <v>0</v>
      </c>
      <c r="K573" s="461"/>
      <c r="L573" s="461"/>
      <c r="M573" s="542">
        <f t="shared" si="127"/>
        <v>16.8400000000006</v>
      </c>
      <c r="N573" s="665"/>
      <c r="O573" s="401"/>
    </row>
    <row r="574" spans="2:15" ht="15.6">
      <c r="B574" s="396"/>
      <c r="C574" s="663" t="s">
        <v>65</v>
      </c>
      <c r="D574" s="462">
        <f>D572/M572</f>
        <v>0.24733589606345194</v>
      </c>
      <c r="E574" s="462">
        <f>E572/M572</f>
        <v>0.32430421206116328</v>
      </c>
      <c r="F574" s="462">
        <f>F572/M572</f>
        <v>0.19998942915773882</v>
      </c>
      <c r="G574" s="462">
        <f>G572/M572</f>
        <v>0.12571416106943367</v>
      </c>
      <c r="H574" s="462">
        <f>H572/M572</f>
        <v>7.3755954488329292E-2</v>
      </c>
      <c r="I574" s="462">
        <f>I572/M572</f>
        <v>0</v>
      </c>
      <c r="J574" s="462">
        <f>J572/M572</f>
        <v>2.8900347159883155E-2</v>
      </c>
      <c r="K574" s="462"/>
      <c r="L574" s="462"/>
      <c r="M574" s="520">
        <f t="shared" si="127"/>
        <v>1.0000000000000002</v>
      </c>
      <c r="N574" s="666"/>
      <c r="O574" s="401"/>
    </row>
    <row r="575" spans="2:15" ht="16.2" thickBot="1">
      <c r="B575" s="396"/>
      <c r="C575" s="664"/>
      <c r="D575" s="668"/>
      <c r="E575" s="669"/>
      <c r="F575" s="866"/>
      <c r="G575" s="867"/>
      <c r="H575" s="866"/>
      <c r="I575" s="867"/>
      <c r="J575" s="772"/>
      <c r="K575" s="773"/>
      <c r="L575" s="851" t="s">
        <v>196</v>
      </c>
      <c r="M575" s="852"/>
      <c r="N575" s="676">
        <f>H552-M572</f>
        <v>6.8191200005167047</v>
      </c>
      <c r="O575" s="401"/>
    </row>
    <row r="576" spans="2:15" ht="15" thickBot="1">
      <c r="B576" s="397"/>
      <c r="C576" s="393"/>
      <c r="D576" s="367"/>
      <c r="E576" s="367"/>
      <c r="F576" s="367"/>
      <c r="G576" s="367"/>
      <c r="H576" s="367"/>
      <c r="I576" s="367"/>
      <c r="J576" s="367"/>
      <c r="K576" s="367"/>
      <c r="L576" s="367"/>
      <c r="M576" s="367"/>
      <c r="N576" s="368"/>
      <c r="O576" s="401"/>
    </row>
    <row r="577" spans="2:15" ht="15" thickBot="1">
      <c r="B577" s="398"/>
      <c r="C577" s="399"/>
      <c r="D577" s="399"/>
      <c r="E577" s="399"/>
      <c r="F577" s="399"/>
      <c r="G577" s="399"/>
      <c r="H577" s="399"/>
      <c r="I577" s="399"/>
      <c r="J577" s="399"/>
      <c r="K577" s="399"/>
      <c r="L577" s="399"/>
      <c r="M577" s="399"/>
      <c r="N577" s="399"/>
      <c r="O577" s="400"/>
    </row>
    <row r="578" spans="2:15" ht="15" thickBot="1"/>
    <row r="579" spans="2:15" ht="46.8" thickBot="1">
      <c r="B579" s="853" t="s">
        <v>223</v>
      </c>
      <c r="C579" s="854"/>
      <c r="D579" s="854"/>
      <c r="E579" s="854"/>
      <c r="F579" s="854"/>
      <c r="G579" s="854"/>
      <c r="H579" s="854"/>
      <c r="I579" s="854"/>
      <c r="J579" s="854"/>
      <c r="K579" s="854"/>
      <c r="L579" s="854"/>
      <c r="M579" s="854"/>
      <c r="N579" s="854"/>
      <c r="O579" s="855"/>
    </row>
    <row r="580" spans="2:15" ht="26.4" thickBot="1">
      <c r="B580" s="396"/>
      <c r="C580" s="856" t="s">
        <v>193</v>
      </c>
      <c r="D580" s="857"/>
      <c r="E580" s="857"/>
      <c r="F580" s="857"/>
      <c r="G580" s="857"/>
      <c r="H580" s="857"/>
      <c r="I580" s="857"/>
      <c r="J580" s="857"/>
      <c r="K580" s="857"/>
      <c r="L580" s="857"/>
      <c r="M580" s="857"/>
      <c r="N580" s="858"/>
      <c r="O580" s="401"/>
    </row>
    <row r="581" spans="2:15" ht="15.6">
      <c r="B581" s="396"/>
      <c r="C581" s="403" t="s">
        <v>7</v>
      </c>
      <c r="D581" s="404" t="s">
        <v>38</v>
      </c>
      <c r="E581" s="405" t="s">
        <v>39</v>
      </c>
      <c r="F581" s="406" t="s">
        <v>40</v>
      </c>
      <c r="G581" s="406" t="s">
        <v>8</v>
      </c>
      <c r="H581" s="407" t="s">
        <v>60</v>
      </c>
      <c r="I581" s="408" t="s">
        <v>40</v>
      </c>
      <c r="J581" s="407" t="s">
        <v>65</v>
      </c>
      <c r="K581" s="731"/>
      <c r="L581" s="731"/>
      <c r="M581" s="731"/>
      <c r="N581" s="188"/>
      <c r="O581" s="401"/>
    </row>
    <row r="582" spans="2:15" ht="15.6">
      <c r="B582" s="396"/>
      <c r="C582" s="409" t="s">
        <v>42</v>
      </c>
      <c r="D582" s="596">
        <v>1728264.983</v>
      </c>
      <c r="E582" s="596">
        <v>1728919.7830000001</v>
      </c>
      <c r="F582" s="526">
        <f t="shared" ref="F582:F587" si="132">E582-D582</f>
        <v>654.80000000004657</v>
      </c>
      <c r="G582" s="521">
        <v>6.48</v>
      </c>
      <c r="H582" s="410">
        <f>F582*G582</f>
        <v>4243.1040000003022</v>
      </c>
      <c r="I582" s="531">
        <f>F582+F586+F587</f>
        <v>852.48100000004615</v>
      </c>
      <c r="J582" s="411">
        <f>I582/I586</f>
        <v>0.63881615922430102</v>
      </c>
      <c r="K582" s="186"/>
      <c r="L582" s="186"/>
      <c r="M582" s="186"/>
      <c r="N582" s="359"/>
      <c r="O582" s="401"/>
    </row>
    <row r="583" spans="2:15" ht="15.6">
      <c r="B583" s="396"/>
      <c r="C583" s="412" t="s">
        <v>43</v>
      </c>
      <c r="D583" s="596">
        <v>656880.49300000002</v>
      </c>
      <c r="E583" s="596">
        <v>657103.14199999999</v>
      </c>
      <c r="F583" s="527">
        <f t="shared" si="132"/>
        <v>222.64899999997579</v>
      </c>
      <c r="G583" s="522">
        <f>G582</f>
        <v>6.48</v>
      </c>
      <c r="H583" s="413">
        <f>G583*F583</f>
        <v>1442.7655199998433</v>
      </c>
      <c r="I583" s="532">
        <f>F583</f>
        <v>222.64899999997579</v>
      </c>
      <c r="J583" s="414">
        <f>I583/I586</f>
        <v>0.16684451505090228</v>
      </c>
      <c r="K583" s="186"/>
      <c r="L583" s="186"/>
      <c r="M583" s="186"/>
      <c r="N583" s="359"/>
      <c r="O583" s="401"/>
    </row>
    <row r="584" spans="2:15" ht="15.6">
      <c r="B584" s="396"/>
      <c r="C584" s="415" t="s">
        <v>44</v>
      </c>
      <c r="D584" s="597">
        <v>415069.74300000002</v>
      </c>
      <c r="E584" s="597">
        <v>415286.723</v>
      </c>
      <c r="F584" s="528">
        <f t="shared" si="132"/>
        <v>216.97999999998137</v>
      </c>
      <c r="G584" s="523">
        <v>4.9800000000000004</v>
      </c>
      <c r="H584" s="416">
        <f>G584*F584</f>
        <v>1080.5603999999073</v>
      </c>
      <c r="I584" s="533">
        <f>F584</f>
        <v>216.97999999998137</v>
      </c>
      <c r="J584" s="417">
        <f>I584/I586</f>
        <v>0.16259638658042752</v>
      </c>
      <c r="K584" s="186"/>
      <c r="L584" s="186"/>
      <c r="M584" s="186"/>
      <c r="N584" s="359"/>
      <c r="O584" s="401"/>
    </row>
    <row r="585" spans="2:15" ht="15.6">
      <c r="B585" s="397"/>
      <c r="C585" s="183" t="s">
        <v>139</v>
      </c>
      <c r="D585" s="597">
        <v>357488.71299999999</v>
      </c>
      <c r="E585" s="597">
        <v>357531.07299999997</v>
      </c>
      <c r="F585" s="529">
        <f t="shared" si="132"/>
        <v>42.35999999998603</v>
      </c>
      <c r="G585" s="524">
        <v>6.38</v>
      </c>
      <c r="H585" s="418">
        <f>G585*F585</f>
        <v>270.25679999991087</v>
      </c>
      <c r="I585" s="534">
        <f>F585</f>
        <v>42.35999999998603</v>
      </c>
      <c r="J585" s="419">
        <f>I585/I586</f>
        <v>3.1742939144369202E-2</v>
      </c>
      <c r="K585" s="186"/>
      <c r="L585" s="186"/>
      <c r="M585" s="186"/>
      <c r="N585" s="359"/>
      <c r="O585" s="401"/>
    </row>
    <row r="586" spans="2:15" ht="16.2" thickBot="1">
      <c r="B586" s="397"/>
      <c r="C586" s="420" t="s">
        <v>45</v>
      </c>
      <c r="D586" s="597">
        <v>10886.101000000001</v>
      </c>
      <c r="E586" s="597">
        <v>10995.062</v>
      </c>
      <c r="F586" s="526">
        <f t="shared" si="132"/>
        <v>108.96099999999933</v>
      </c>
      <c r="G586" s="859">
        <f>G582</f>
        <v>6.48</v>
      </c>
      <c r="H586" s="655">
        <f>G586*F586</f>
        <v>706.06727999999566</v>
      </c>
      <c r="I586" s="535">
        <f t="shared" ref="I586:J586" si="133">SUM(I582:I585)</f>
        <v>1334.4699999999893</v>
      </c>
      <c r="J586" s="422">
        <f t="shared" si="133"/>
        <v>1</v>
      </c>
      <c r="K586" s="186"/>
      <c r="L586" s="186"/>
      <c r="M586" s="186"/>
      <c r="N586" s="359"/>
      <c r="O586" s="401"/>
    </row>
    <row r="587" spans="2:15" ht="15.6">
      <c r="B587" s="397"/>
      <c r="C587" s="420" t="s">
        <v>46</v>
      </c>
      <c r="D587" s="597">
        <v>5417.3109999999997</v>
      </c>
      <c r="E587" s="597">
        <v>5506.0309999999999</v>
      </c>
      <c r="F587" s="526">
        <f t="shared" si="132"/>
        <v>88.720000000000255</v>
      </c>
      <c r="G587" s="860"/>
      <c r="H587" s="656">
        <f>G586*F587</f>
        <v>574.90560000000164</v>
      </c>
      <c r="I587" s="732"/>
      <c r="J587" s="425"/>
      <c r="K587" s="186"/>
      <c r="L587" s="186"/>
      <c r="M587" s="186"/>
      <c r="N587" s="359"/>
      <c r="O587" s="401"/>
    </row>
    <row r="588" spans="2:15" ht="16.2" thickBot="1">
      <c r="B588" s="397"/>
      <c r="C588" s="426" t="s">
        <v>21</v>
      </c>
      <c r="D588" s="427"/>
      <c r="E588" s="427"/>
      <c r="F588" s="530">
        <f>F582+F583+F584+F585+F586+F587</f>
        <v>1334.4699999999893</v>
      </c>
      <c r="G588" s="525">
        <f>H588/F588</f>
        <v>6.2329311262149218</v>
      </c>
      <c r="H588" s="428">
        <f>SUM(H582:H587)</f>
        <v>8317.6595999999608</v>
      </c>
      <c r="I588" s="732"/>
      <c r="J588" s="425"/>
      <c r="K588" s="425"/>
      <c r="L588" s="425"/>
      <c r="M588" s="186"/>
      <c r="N588" s="359"/>
      <c r="O588" s="401"/>
    </row>
    <row r="589" spans="2:15" ht="16.2" thickBot="1">
      <c r="B589" s="397"/>
      <c r="C589" s="429"/>
      <c r="D589" s="425"/>
      <c r="E589" s="425"/>
      <c r="F589" s="729"/>
      <c r="G589" s="425"/>
      <c r="H589" s="425"/>
      <c r="I589" s="733"/>
      <c r="J589" s="733"/>
      <c r="K589" s="733"/>
      <c r="L589" s="733"/>
      <c r="M589" s="731"/>
      <c r="N589" s="188"/>
      <c r="O589" s="401"/>
    </row>
    <row r="590" spans="2:15" ht="15.6">
      <c r="B590" s="397"/>
      <c r="C590" s="432"/>
      <c r="D590" s="433" t="s">
        <v>254</v>
      </c>
      <c r="E590" s="433" t="s">
        <v>298</v>
      </c>
      <c r="F590" s="434" t="s">
        <v>1</v>
      </c>
      <c r="G590" s="554" t="s">
        <v>65</v>
      </c>
      <c r="H590" s="861" t="s">
        <v>243</v>
      </c>
      <c r="I590" s="862"/>
      <c r="J590" s="733"/>
      <c r="K590" s="733"/>
      <c r="L590" s="733"/>
      <c r="M590" s="731"/>
      <c r="N590" s="188"/>
      <c r="O590" s="401"/>
    </row>
    <row r="591" spans="2:15" ht="15.6">
      <c r="B591" s="397"/>
      <c r="C591" s="437" t="s">
        <v>80</v>
      </c>
      <c r="D591" s="438"/>
      <c r="E591" s="438">
        <v>734.8</v>
      </c>
      <c r="F591" s="438">
        <f>D591+E591</f>
        <v>734.8</v>
      </c>
      <c r="G591" s="439">
        <f>F591/F596</f>
        <v>0.14842645335918878</v>
      </c>
      <c r="H591" s="590">
        <v>7.0000000000000001E-3</v>
      </c>
      <c r="I591" s="586">
        <f>F591*H591</f>
        <v>5.1436000000000002</v>
      </c>
      <c r="J591" s="733"/>
      <c r="K591" s="733"/>
      <c r="L591" s="733"/>
      <c r="M591" s="731"/>
      <c r="N591" s="188"/>
      <c r="O591" s="401"/>
    </row>
    <row r="592" spans="2:15" ht="15.6">
      <c r="B592" s="397"/>
      <c r="C592" s="437" t="s">
        <v>81</v>
      </c>
      <c r="D592" s="438"/>
      <c r="E592" s="438">
        <v>1793.11</v>
      </c>
      <c r="F592" s="438">
        <f t="shared" ref="F592:F595" si="134">D592+E592</f>
        <v>1793.11</v>
      </c>
      <c r="G592" s="439">
        <f>F592/F596</f>
        <v>0.36220054134852336</v>
      </c>
      <c r="H592" s="590">
        <v>2.5000000000000001E-2</v>
      </c>
      <c r="I592" s="586">
        <f>F592*H592</f>
        <v>44.827750000000002</v>
      </c>
      <c r="J592" s="733"/>
      <c r="K592" s="733"/>
      <c r="L592" s="733"/>
      <c r="M592" s="731"/>
      <c r="N592" s="188"/>
      <c r="O592" s="401"/>
    </row>
    <row r="593" spans="2:15" ht="15.6">
      <c r="B593" s="397"/>
      <c r="C593" s="437" t="s">
        <v>58</v>
      </c>
      <c r="D593" s="438"/>
      <c r="E593" s="438">
        <v>1364.71</v>
      </c>
      <c r="F593" s="438">
        <f t="shared" si="134"/>
        <v>1364.71</v>
      </c>
      <c r="G593" s="439">
        <f>F593/F596</f>
        <v>0.27566557588979113</v>
      </c>
      <c r="H593" s="590"/>
      <c r="I593" s="586"/>
      <c r="J593" s="733"/>
      <c r="K593" s="733"/>
      <c r="L593" s="733"/>
      <c r="M593" s="731"/>
      <c r="N593" s="188"/>
      <c r="O593" s="401"/>
    </row>
    <row r="594" spans="2:15" ht="15.6">
      <c r="B594" s="397"/>
      <c r="C594" s="437" t="s">
        <v>275</v>
      </c>
      <c r="D594" s="438"/>
      <c r="E594" s="438">
        <v>1057.98</v>
      </c>
      <c r="F594" s="438">
        <f t="shared" si="134"/>
        <v>1057.98</v>
      </c>
      <c r="G594" s="439">
        <f>F594/F596</f>
        <v>0.21370742940249665</v>
      </c>
      <c r="H594" s="590">
        <v>1.9E-2</v>
      </c>
      <c r="I594" s="586">
        <f>F594*H594</f>
        <v>20.10162</v>
      </c>
      <c r="J594" s="733"/>
      <c r="K594" s="733"/>
      <c r="L594" s="733"/>
      <c r="M594" s="731"/>
      <c r="N594" s="188"/>
      <c r="O594" s="401"/>
    </row>
    <row r="595" spans="2:15" ht="14.4" customHeight="1">
      <c r="B595" s="397"/>
      <c r="C595" s="437" t="s">
        <v>276</v>
      </c>
      <c r="D595" s="438"/>
      <c r="E595" s="438"/>
      <c r="F595" s="438">
        <f t="shared" si="134"/>
        <v>0</v>
      </c>
      <c r="G595" s="439">
        <f>F595/F596</f>
        <v>0</v>
      </c>
      <c r="H595" s="584"/>
      <c r="I595" s="586"/>
      <c r="J595" s="733"/>
      <c r="K595" s="733"/>
      <c r="L595" s="733"/>
      <c r="M595" s="731"/>
      <c r="N595" s="188"/>
      <c r="O595" s="401"/>
    </row>
    <row r="596" spans="2:15" ht="15" customHeight="1" thickBot="1">
      <c r="B596" s="397"/>
      <c r="C596" s="441" t="s">
        <v>1</v>
      </c>
      <c r="D596" s="442">
        <f>SUM(D591:D595)</f>
        <v>0</v>
      </c>
      <c r="E596" s="442">
        <f>SUM(E591:E595)</f>
        <v>4950.6000000000004</v>
      </c>
      <c r="F596" s="443">
        <f>D596+E596</f>
        <v>4950.6000000000004</v>
      </c>
      <c r="G596" s="444">
        <f>SUM(G591:G595)</f>
        <v>0.99999999999999989</v>
      </c>
      <c r="H596" s="585" t="s">
        <v>21</v>
      </c>
      <c r="I596" s="591">
        <f>SUM(I591:I595)</f>
        <v>70.072969999999998</v>
      </c>
      <c r="J596" s="733"/>
      <c r="K596" s="733"/>
      <c r="L596" s="733"/>
      <c r="M596" s="731"/>
      <c r="N596" s="188"/>
      <c r="O596" s="401"/>
    </row>
    <row r="597" spans="2:15" ht="15" thickBot="1">
      <c r="B597" s="397"/>
      <c r="C597" s="187"/>
      <c r="D597" s="186"/>
      <c r="E597" s="186"/>
      <c r="F597" s="704"/>
      <c r="G597" s="186"/>
      <c r="H597" s="186"/>
      <c r="I597" s="731"/>
      <c r="J597" s="731"/>
      <c r="K597" s="731"/>
      <c r="L597" s="731"/>
      <c r="M597" s="731"/>
      <c r="N597" s="188"/>
      <c r="O597" s="401"/>
    </row>
    <row r="598" spans="2:15" ht="26.4" thickBot="1">
      <c r="B598" s="397"/>
      <c r="C598" s="863" t="s">
        <v>194</v>
      </c>
      <c r="D598" s="864"/>
      <c r="E598" s="864"/>
      <c r="F598" s="864"/>
      <c r="G598" s="864"/>
      <c r="H598" s="864"/>
      <c r="I598" s="864"/>
      <c r="J598" s="864"/>
      <c r="K598" s="864"/>
      <c r="L598" s="864"/>
      <c r="M598" s="864"/>
      <c r="N598" s="865"/>
      <c r="O598" s="401"/>
    </row>
    <row r="599" spans="2:15" ht="15.6">
      <c r="B599" s="396"/>
      <c r="C599" s="661"/>
      <c r="D599" s="658" t="s">
        <v>260</v>
      </c>
      <c r="E599" s="658" t="s">
        <v>68</v>
      </c>
      <c r="F599" s="658" t="s">
        <v>290</v>
      </c>
      <c r="G599" s="659" t="s">
        <v>256</v>
      </c>
      <c r="H599" s="658" t="s">
        <v>130</v>
      </c>
      <c r="I599" s="659" t="s">
        <v>64</v>
      </c>
      <c r="J599" s="658" t="s">
        <v>173</v>
      </c>
      <c r="K599" s="658"/>
      <c r="L599" s="658" t="s">
        <v>270</v>
      </c>
      <c r="M599" s="659" t="s">
        <v>195</v>
      </c>
      <c r="N599" s="660" t="s">
        <v>65</v>
      </c>
      <c r="O599" s="401"/>
    </row>
    <row r="600" spans="2:15" ht="15.6">
      <c r="B600" s="396"/>
      <c r="C600" s="661" t="s">
        <v>58</v>
      </c>
      <c r="D600" s="438">
        <v>352.71</v>
      </c>
      <c r="E600" s="438">
        <v>407</v>
      </c>
      <c r="F600" s="438">
        <v>207</v>
      </c>
      <c r="G600" s="438">
        <v>272</v>
      </c>
      <c r="H600" s="438"/>
      <c r="I600" s="438">
        <v>126</v>
      </c>
      <c r="J600" s="438"/>
      <c r="K600" s="438"/>
      <c r="L600" s="438"/>
      <c r="M600" s="670">
        <f t="shared" ref="M600:M610" si="135">D600+E600+F600+G600+H600+I600+J600</f>
        <v>1364.71</v>
      </c>
      <c r="N600" s="665">
        <f>M600/M607</f>
        <v>0.16517933330831919</v>
      </c>
      <c r="O600" s="401"/>
    </row>
    <row r="601" spans="2:15" ht="15.6">
      <c r="B601" s="396"/>
      <c r="C601" s="661" t="s">
        <v>312</v>
      </c>
      <c r="D601" s="438">
        <v>257.58</v>
      </c>
      <c r="E601" s="438">
        <v>70</v>
      </c>
      <c r="F601" s="438">
        <v>90.22</v>
      </c>
      <c r="G601" s="438">
        <v>140</v>
      </c>
      <c r="H601" s="438"/>
      <c r="I601" s="438">
        <v>177</v>
      </c>
      <c r="J601" s="438"/>
      <c r="K601" s="438"/>
      <c r="L601" s="438"/>
      <c r="M601" s="670">
        <f t="shared" si="135"/>
        <v>734.8</v>
      </c>
      <c r="N601" s="665">
        <f>M601/M607</f>
        <v>8.8937410962734151E-2</v>
      </c>
      <c r="O601" s="401"/>
    </row>
    <row r="602" spans="2:15" ht="15.6">
      <c r="B602" s="396"/>
      <c r="C602" s="661" t="s">
        <v>314</v>
      </c>
      <c r="D602" s="438">
        <v>645</v>
      </c>
      <c r="E602" s="438">
        <v>343</v>
      </c>
      <c r="F602" s="438">
        <v>120.11</v>
      </c>
      <c r="G602" s="438">
        <v>320</v>
      </c>
      <c r="H602" s="438"/>
      <c r="I602" s="438">
        <v>365</v>
      </c>
      <c r="J602" s="438"/>
      <c r="K602" s="438"/>
      <c r="L602" s="438"/>
      <c r="M602" s="670">
        <f t="shared" si="135"/>
        <v>1793.11</v>
      </c>
      <c r="N602" s="665">
        <f>M602/M607</f>
        <v>0.21703124791969006</v>
      </c>
      <c r="O602" s="401"/>
    </row>
    <row r="603" spans="2:15" ht="15.6">
      <c r="B603" s="396"/>
      <c r="C603" s="661" t="s">
        <v>313</v>
      </c>
      <c r="D603" s="438"/>
      <c r="E603" s="729">
        <v>2</v>
      </c>
      <c r="F603" s="438">
        <v>1</v>
      </c>
      <c r="G603" s="438"/>
      <c r="H603" s="438"/>
      <c r="I603" s="438">
        <v>2</v>
      </c>
      <c r="J603" s="438"/>
      <c r="K603" s="438"/>
      <c r="L603" s="438"/>
      <c r="M603" s="670">
        <f t="shared" si="135"/>
        <v>5</v>
      </c>
      <c r="N603" s="665">
        <f>M603/M607</f>
        <v>6.0518107622981878E-4</v>
      </c>
      <c r="O603" s="401"/>
    </row>
    <row r="604" spans="2:15" ht="15.6">
      <c r="B604" s="396"/>
      <c r="C604" s="661" t="s">
        <v>61</v>
      </c>
      <c r="D604" s="438">
        <v>407.08</v>
      </c>
      <c r="E604" s="438">
        <v>98</v>
      </c>
      <c r="F604" s="438">
        <v>260.04000000000002</v>
      </c>
      <c r="G604" s="438">
        <v>200</v>
      </c>
      <c r="H604" s="438"/>
      <c r="I604" s="438">
        <v>100</v>
      </c>
      <c r="J604" s="438"/>
      <c r="K604" s="438"/>
      <c r="L604" s="438"/>
      <c r="M604" s="670">
        <f t="shared" si="135"/>
        <v>1065.1199999999999</v>
      </c>
      <c r="N604" s="665">
        <f>M604/M607</f>
        <v>0.12891809358278089</v>
      </c>
      <c r="O604" s="401"/>
    </row>
    <row r="605" spans="2:15" ht="15.6">
      <c r="B605" s="396"/>
      <c r="C605" s="661" t="s">
        <v>315</v>
      </c>
      <c r="D605" s="438">
        <v>844.14</v>
      </c>
      <c r="E605" s="729">
        <v>32.4</v>
      </c>
      <c r="F605" s="438">
        <v>97.2</v>
      </c>
      <c r="G605" s="438">
        <v>64.8</v>
      </c>
      <c r="H605" s="438"/>
      <c r="I605" s="438">
        <v>19.440000000000001</v>
      </c>
      <c r="J605" s="438"/>
      <c r="K605" s="438"/>
      <c r="L605" s="438"/>
      <c r="M605" s="670">
        <f t="shared" si="135"/>
        <v>1057.98</v>
      </c>
      <c r="N605" s="665">
        <f>M605/M607</f>
        <v>0.12805389500592473</v>
      </c>
      <c r="O605" s="401"/>
    </row>
    <row r="606" spans="2:15" ht="15.6">
      <c r="B606" s="396"/>
      <c r="C606" s="661" t="s">
        <v>62</v>
      </c>
      <c r="D606" s="438">
        <v>399.24</v>
      </c>
      <c r="E606" s="438">
        <v>1017</v>
      </c>
      <c r="F606" s="438">
        <v>333.2</v>
      </c>
      <c r="G606" s="438">
        <v>64.290000000000006</v>
      </c>
      <c r="H606" s="438"/>
      <c r="I606" s="438">
        <v>427.54</v>
      </c>
      <c r="J606" s="438"/>
      <c r="K606" s="438"/>
      <c r="L606" s="438"/>
      <c r="M606" s="670">
        <f t="shared" si="135"/>
        <v>2241.27</v>
      </c>
      <c r="N606" s="665">
        <f>M606/M607</f>
        <v>0.27127483814432118</v>
      </c>
      <c r="O606" s="401"/>
    </row>
    <row r="607" spans="2:15" ht="15.6">
      <c r="B607" s="397"/>
      <c r="C607" s="661" t="s">
        <v>199</v>
      </c>
      <c r="D607" s="671">
        <f t="shared" ref="D607:E607" si="136">SUM(D600:D606)</f>
        <v>2905.75</v>
      </c>
      <c r="E607" s="671">
        <f t="shared" si="136"/>
        <v>1969.4</v>
      </c>
      <c r="F607" s="671">
        <f>SUM(F600:F606)</f>
        <v>1108.7700000000002</v>
      </c>
      <c r="G607" s="671">
        <f>SUM(G600:G606)</f>
        <v>1061.0899999999999</v>
      </c>
      <c r="H607" s="671">
        <f t="shared" ref="H607:J607" si="137">SUM(H600:H606)</f>
        <v>0</v>
      </c>
      <c r="I607" s="671">
        <f t="shared" si="137"/>
        <v>1216.98</v>
      </c>
      <c r="J607" s="671">
        <f t="shared" si="137"/>
        <v>0</v>
      </c>
      <c r="K607" s="671"/>
      <c r="L607" s="671"/>
      <c r="M607" s="670">
        <f t="shared" si="135"/>
        <v>8261.99</v>
      </c>
      <c r="N607" s="665">
        <f>SUM(N600:N606)</f>
        <v>1</v>
      </c>
      <c r="O607" s="401"/>
    </row>
    <row r="608" spans="2:15" ht="15.6">
      <c r="B608" s="397"/>
      <c r="C608" s="672" t="s">
        <v>193</v>
      </c>
      <c r="D608" s="673">
        <v>2905.75</v>
      </c>
      <c r="E608" s="673">
        <v>1990.09</v>
      </c>
      <c r="F608" s="673">
        <v>1108.77</v>
      </c>
      <c r="G608" s="673">
        <v>1061.0899999999999</v>
      </c>
      <c r="H608" s="673"/>
      <c r="I608" s="674">
        <v>1216.98</v>
      </c>
      <c r="J608" s="674"/>
      <c r="K608" s="674"/>
      <c r="L608" s="674"/>
      <c r="M608" s="675">
        <f t="shared" si="135"/>
        <v>8282.68</v>
      </c>
      <c r="N608" s="665"/>
      <c r="O608" s="401"/>
    </row>
    <row r="609" spans="2:15" ht="15.6">
      <c r="B609" s="397"/>
      <c r="C609" s="662" t="s">
        <v>147</v>
      </c>
      <c r="D609" s="461">
        <f t="shared" ref="D609:E609" si="138">D608-D607</f>
        <v>0</v>
      </c>
      <c r="E609" s="461">
        <f t="shared" si="138"/>
        <v>20.689999999999827</v>
      </c>
      <c r="F609" s="461">
        <f>F608-F607</f>
        <v>0</v>
      </c>
      <c r="G609" s="461">
        <f>G608-G607</f>
        <v>0</v>
      </c>
      <c r="H609" s="461">
        <f t="shared" ref="H609:I609" si="139">H608-H607</f>
        <v>0</v>
      </c>
      <c r="I609" s="461">
        <f t="shared" si="139"/>
        <v>0</v>
      </c>
      <c r="J609" s="461">
        <f>J608-J607</f>
        <v>0</v>
      </c>
      <c r="K609" s="461"/>
      <c r="L609" s="461"/>
      <c r="M609" s="542">
        <f t="shared" si="135"/>
        <v>20.689999999999827</v>
      </c>
      <c r="N609" s="665"/>
      <c r="O609" s="401"/>
    </row>
    <row r="610" spans="2:15" ht="15.6">
      <c r="B610" s="396"/>
      <c r="C610" s="663" t="s">
        <v>65</v>
      </c>
      <c r="D610" s="462">
        <f>D608/M608</f>
        <v>0.35082243911390998</v>
      </c>
      <c r="E610" s="462">
        <f>E608/M608</f>
        <v>0.24027126485630254</v>
      </c>
      <c r="F610" s="462">
        <f>F608/M608</f>
        <v>0.13386609165149443</v>
      </c>
      <c r="G610" s="462">
        <f>G608/M608</f>
        <v>0.12810950078959948</v>
      </c>
      <c r="H610" s="462">
        <f>H608/M608</f>
        <v>0</v>
      </c>
      <c r="I610" s="462">
        <f>I608/M608</f>
        <v>0.14693070358869351</v>
      </c>
      <c r="J610" s="462">
        <f>J608/M608</f>
        <v>0</v>
      </c>
      <c r="K610" s="462"/>
      <c r="L610" s="462"/>
      <c r="M610" s="520">
        <f t="shared" si="135"/>
        <v>1</v>
      </c>
      <c r="N610" s="666"/>
      <c r="O610" s="401"/>
    </row>
    <row r="611" spans="2:15" ht="16.2" thickBot="1">
      <c r="B611" s="396"/>
      <c r="C611" s="664"/>
      <c r="D611" s="668"/>
      <c r="E611" s="669"/>
      <c r="F611" s="866"/>
      <c r="G611" s="867"/>
      <c r="H611" s="866"/>
      <c r="I611" s="867"/>
      <c r="J611" s="774"/>
      <c r="K611" s="775"/>
      <c r="L611" s="851" t="s">
        <v>196</v>
      </c>
      <c r="M611" s="852"/>
      <c r="N611" s="676">
        <f>H588-M608</f>
        <v>34.979599999960556</v>
      </c>
      <c r="O611" s="401"/>
    </row>
    <row r="612" spans="2:15" ht="15" thickBot="1">
      <c r="B612" s="397"/>
      <c r="C612" s="393"/>
      <c r="D612" s="367"/>
      <c r="E612" s="367"/>
      <c r="F612" s="367"/>
      <c r="G612" s="367"/>
      <c r="H612" s="367"/>
      <c r="I612" s="367"/>
      <c r="J612" s="367"/>
      <c r="K612" s="367"/>
      <c r="L612" s="367"/>
      <c r="M612" s="367"/>
      <c r="N612" s="368"/>
      <c r="O612" s="401"/>
    </row>
    <row r="613" spans="2:15" ht="15" thickBot="1">
      <c r="B613" s="398"/>
      <c r="C613" s="399"/>
      <c r="D613" s="399"/>
      <c r="E613" s="399"/>
      <c r="F613" s="399"/>
      <c r="G613" s="399"/>
      <c r="H613" s="399"/>
      <c r="I613" s="399"/>
      <c r="J613" s="399"/>
      <c r="K613" s="399"/>
      <c r="L613" s="399"/>
      <c r="M613" s="399"/>
      <c r="N613" s="399"/>
      <c r="O613" s="400"/>
    </row>
    <row r="614" spans="2:15" ht="15" thickBot="1"/>
    <row r="615" spans="2:15" ht="46.8" thickBot="1">
      <c r="B615" s="853" t="s">
        <v>224</v>
      </c>
      <c r="C615" s="854"/>
      <c r="D615" s="854"/>
      <c r="E615" s="854"/>
      <c r="F615" s="854"/>
      <c r="G615" s="854"/>
      <c r="H615" s="854"/>
      <c r="I615" s="854"/>
      <c r="J615" s="854"/>
      <c r="K615" s="854"/>
      <c r="L615" s="854"/>
      <c r="M615" s="854"/>
      <c r="N615" s="854"/>
      <c r="O615" s="855"/>
    </row>
    <row r="616" spans="2:15" ht="26.4" thickBot="1">
      <c r="B616" s="396"/>
      <c r="C616" s="856" t="s">
        <v>193</v>
      </c>
      <c r="D616" s="857"/>
      <c r="E616" s="857"/>
      <c r="F616" s="857"/>
      <c r="G616" s="857"/>
      <c r="H616" s="857"/>
      <c r="I616" s="857"/>
      <c r="J616" s="857"/>
      <c r="K616" s="857"/>
      <c r="L616" s="857"/>
      <c r="M616" s="857"/>
      <c r="N616" s="858"/>
      <c r="O616" s="401"/>
    </row>
    <row r="617" spans="2:15" ht="15.6">
      <c r="B617" s="396"/>
      <c r="C617" s="403" t="s">
        <v>7</v>
      </c>
      <c r="D617" s="404" t="s">
        <v>38</v>
      </c>
      <c r="E617" s="405" t="s">
        <v>39</v>
      </c>
      <c r="F617" s="406" t="s">
        <v>40</v>
      </c>
      <c r="G617" s="406" t="s">
        <v>8</v>
      </c>
      <c r="H617" s="407" t="s">
        <v>60</v>
      </c>
      <c r="I617" s="408" t="s">
        <v>40</v>
      </c>
      <c r="J617" s="407" t="s">
        <v>65</v>
      </c>
      <c r="K617" s="731"/>
      <c r="L617" s="731"/>
      <c r="M617" s="731"/>
      <c r="N617" s="188"/>
      <c r="O617" s="401"/>
    </row>
    <row r="618" spans="2:15" ht="15.6">
      <c r="B618" s="396"/>
      <c r="C618" s="409" t="s">
        <v>42</v>
      </c>
      <c r="D618" s="596">
        <v>1728919.7830000001</v>
      </c>
      <c r="E618" s="596">
        <v>1729714.2930000001</v>
      </c>
      <c r="F618" s="526">
        <f t="shared" ref="F618:F623" si="140">E618-D618</f>
        <v>794.51000000000931</v>
      </c>
      <c r="G618" s="521">
        <v>6.48</v>
      </c>
      <c r="H618" s="410">
        <f>F618*G618</f>
        <v>5148.4248000000607</v>
      </c>
      <c r="I618" s="531">
        <f>F618+F622+F623</f>
        <v>1123.3800000000092</v>
      </c>
      <c r="J618" s="411">
        <f>I618/I622</f>
        <v>0.78637229097830097</v>
      </c>
      <c r="K618" s="186"/>
      <c r="L618" s="186"/>
      <c r="M618" s="186"/>
      <c r="N618" s="359"/>
      <c r="O618" s="401"/>
    </row>
    <row r="619" spans="2:15" ht="15.6">
      <c r="B619" s="396"/>
      <c r="C619" s="412" t="s">
        <v>43</v>
      </c>
      <c r="D619" s="596">
        <v>657103.14199999999</v>
      </c>
      <c r="E619" s="596">
        <v>657400.16200000001</v>
      </c>
      <c r="F619" s="527">
        <f t="shared" si="140"/>
        <v>297.02000000001863</v>
      </c>
      <c r="G619" s="522">
        <f>G618</f>
        <v>6.48</v>
      </c>
      <c r="H619" s="413">
        <f>G619*F619</f>
        <v>1924.6896000001209</v>
      </c>
      <c r="I619" s="532">
        <f>F619</f>
        <v>297.02000000001863</v>
      </c>
      <c r="J619" s="414">
        <f>I619/I622</f>
        <v>0.20791566332531083</v>
      </c>
      <c r="K619" s="186"/>
      <c r="L619" s="186"/>
      <c r="M619" s="186"/>
      <c r="N619" s="359"/>
      <c r="O619" s="401"/>
    </row>
    <row r="620" spans="2:15" ht="15.6">
      <c r="B620" s="396"/>
      <c r="C620" s="415" t="s">
        <v>44</v>
      </c>
      <c r="D620" s="597">
        <v>415286.723</v>
      </c>
      <c r="E620" s="597">
        <v>415286.723</v>
      </c>
      <c r="F620" s="528">
        <f t="shared" si="140"/>
        <v>0</v>
      </c>
      <c r="G620" s="523">
        <v>4.9800000000000004</v>
      </c>
      <c r="H620" s="416">
        <f>G620*F620</f>
        <v>0</v>
      </c>
      <c r="I620" s="533">
        <f>F620</f>
        <v>0</v>
      </c>
      <c r="J620" s="417">
        <f>I620/I622</f>
        <v>0</v>
      </c>
      <c r="K620" s="186"/>
      <c r="L620" s="186"/>
      <c r="M620" s="186"/>
      <c r="N620" s="359"/>
      <c r="O620" s="401"/>
    </row>
    <row r="621" spans="2:15" ht="15.6">
      <c r="B621" s="397"/>
      <c r="C621" s="183" t="s">
        <v>139</v>
      </c>
      <c r="D621" s="597">
        <v>357531.07299999997</v>
      </c>
      <c r="E621" s="597">
        <v>357539.23300000001</v>
      </c>
      <c r="F621" s="529">
        <f t="shared" si="140"/>
        <v>8.1600000000325963</v>
      </c>
      <c r="G621" s="524">
        <v>6.38</v>
      </c>
      <c r="H621" s="418">
        <f>G621*F621</f>
        <v>52.060800000207962</v>
      </c>
      <c r="I621" s="534">
        <f>F621</f>
        <v>8.1600000000325963</v>
      </c>
      <c r="J621" s="419">
        <f>I621/I622</f>
        <v>5.7120456963881466E-3</v>
      </c>
      <c r="K621" s="186"/>
      <c r="L621" s="186"/>
      <c r="M621" s="186"/>
      <c r="N621" s="359"/>
      <c r="O621" s="401"/>
    </row>
    <row r="622" spans="2:15" ht="16.2" thickBot="1">
      <c r="B622" s="397"/>
      <c r="C622" s="420" t="s">
        <v>45</v>
      </c>
      <c r="D622" s="597">
        <v>10995.062</v>
      </c>
      <c r="E622" s="597">
        <v>11212.481</v>
      </c>
      <c r="F622" s="526">
        <f t="shared" si="140"/>
        <v>217.41899999999987</v>
      </c>
      <c r="G622" s="859">
        <f>G618</f>
        <v>6.48</v>
      </c>
      <c r="H622" s="655">
        <f>G622*F622</f>
        <v>1408.8751199999992</v>
      </c>
      <c r="I622" s="535">
        <f t="shared" ref="I622:J622" si="141">SUM(I618:I621)</f>
        <v>1428.5600000000604</v>
      </c>
      <c r="J622" s="422">
        <f t="shared" si="141"/>
        <v>1</v>
      </c>
      <c r="K622" s="186"/>
      <c r="L622" s="186"/>
      <c r="M622" s="186"/>
      <c r="N622" s="359"/>
      <c r="O622" s="401"/>
    </row>
    <row r="623" spans="2:15" ht="15.6">
      <c r="B623" s="397"/>
      <c r="C623" s="420" t="s">
        <v>46</v>
      </c>
      <c r="D623" s="597">
        <v>5506.0309999999999</v>
      </c>
      <c r="E623" s="597">
        <v>5617.482</v>
      </c>
      <c r="F623" s="526">
        <f t="shared" si="140"/>
        <v>111.45100000000002</v>
      </c>
      <c r="G623" s="860"/>
      <c r="H623" s="656">
        <f>G622*F623</f>
        <v>722.20248000000015</v>
      </c>
      <c r="I623" s="732"/>
      <c r="J623" s="425"/>
      <c r="K623" s="186"/>
      <c r="L623" s="186"/>
      <c r="M623" s="186"/>
      <c r="N623" s="359"/>
      <c r="O623" s="401"/>
    </row>
    <row r="624" spans="2:15" ht="16.2" thickBot="1">
      <c r="B624" s="397"/>
      <c r="C624" s="426" t="s">
        <v>21</v>
      </c>
      <c r="D624" s="427"/>
      <c r="E624" s="427"/>
      <c r="F624" s="530">
        <f>F618+F619+F620+F621+F622+F623</f>
        <v>1428.5600000000604</v>
      </c>
      <c r="G624" s="525">
        <f>H624/F624</f>
        <v>6.4794287954303611</v>
      </c>
      <c r="H624" s="428">
        <f>SUM(H618:H623)</f>
        <v>9256.2528000003877</v>
      </c>
      <c r="I624" s="732"/>
      <c r="J624" s="425"/>
      <c r="K624" s="425"/>
      <c r="L624" s="425"/>
      <c r="M624" s="186"/>
      <c r="N624" s="359"/>
      <c r="O624" s="401"/>
    </row>
    <row r="625" spans="2:15" ht="16.2" thickBot="1">
      <c r="B625" s="397"/>
      <c r="C625" s="429"/>
      <c r="D625" s="425"/>
      <c r="E625" s="425"/>
      <c r="F625" s="729"/>
      <c r="G625" s="425"/>
      <c r="H625" s="425"/>
      <c r="I625" s="733"/>
      <c r="J625" s="733"/>
      <c r="K625" s="733"/>
      <c r="L625" s="733"/>
      <c r="M625" s="731"/>
      <c r="N625" s="188"/>
      <c r="O625" s="401"/>
    </row>
    <row r="626" spans="2:15" ht="15.6">
      <c r="B626" s="397"/>
      <c r="C626" s="432"/>
      <c r="D626" s="433" t="s">
        <v>254</v>
      </c>
      <c r="E626" s="433" t="s">
        <v>298</v>
      </c>
      <c r="F626" s="434" t="s">
        <v>1</v>
      </c>
      <c r="G626" s="554" t="s">
        <v>65</v>
      </c>
      <c r="H626" s="861" t="s">
        <v>243</v>
      </c>
      <c r="I626" s="862"/>
      <c r="J626" s="733"/>
      <c r="K626" s="733"/>
      <c r="L626" s="733"/>
      <c r="M626" s="731"/>
      <c r="N626" s="188"/>
      <c r="O626" s="401"/>
    </row>
    <row r="627" spans="2:15" ht="15.6">
      <c r="B627" s="397"/>
      <c r="C627" s="437" t="s">
        <v>80</v>
      </c>
      <c r="D627" s="438"/>
      <c r="E627" s="438">
        <v>917.62</v>
      </c>
      <c r="F627" s="438">
        <f>D627+E627</f>
        <v>917.62</v>
      </c>
      <c r="G627" s="439">
        <f>F627/F632</f>
        <v>0.1891933684798677</v>
      </c>
      <c r="H627" s="590">
        <v>7.0000000000000001E-3</v>
      </c>
      <c r="I627" s="586">
        <f>F627*H627</f>
        <v>6.4233400000000005</v>
      </c>
      <c r="J627" s="733"/>
      <c r="K627" s="733"/>
      <c r="L627" s="733"/>
      <c r="M627" s="731"/>
      <c r="N627" s="188"/>
      <c r="O627" s="401"/>
    </row>
    <row r="628" spans="2:15" ht="15.6">
      <c r="B628" s="397"/>
      <c r="C628" s="437" t="s">
        <v>81</v>
      </c>
      <c r="D628" s="438"/>
      <c r="E628" s="438">
        <v>1360.39</v>
      </c>
      <c r="F628" s="438">
        <f t="shared" ref="F628:F631" si="142">D628+E628</f>
        <v>1360.39</v>
      </c>
      <c r="G628" s="439">
        <f>F628/F632</f>
        <v>0.28048295214394547</v>
      </c>
      <c r="H628" s="590">
        <v>2.5000000000000001E-2</v>
      </c>
      <c r="I628" s="586">
        <f>F628*H628</f>
        <v>34.009750000000004</v>
      </c>
      <c r="J628" s="733"/>
      <c r="K628" s="733"/>
      <c r="L628" s="733"/>
      <c r="M628" s="731"/>
      <c r="N628" s="188"/>
      <c r="O628" s="401"/>
    </row>
    <row r="629" spans="2:15" ht="15.6">
      <c r="B629" s="397"/>
      <c r="C629" s="437" t="s">
        <v>58</v>
      </c>
      <c r="D629" s="438"/>
      <c r="E629" s="438">
        <v>1159.52</v>
      </c>
      <c r="F629" s="438">
        <f t="shared" si="142"/>
        <v>1159.52</v>
      </c>
      <c r="G629" s="439">
        <f>F629/F632</f>
        <v>0.23906790895989213</v>
      </c>
      <c r="H629" s="590"/>
      <c r="I629" s="586"/>
      <c r="J629" s="733"/>
      <c r="K629" s="733"/>
      <c r="L629" s="733"/>
      <c r="M629" s="731"/>
      <c r="N629" s="188"/>
      <c r="O629" s="401"/>
    </row>
    <row r="630" spans="2:15" ht="15.6">
      <c r="B630" s="397"/>
      <c r="C630" s="437" t="s">
        <v>275</v>
      </c>
      <c r="D630" s="438"/>
      <c r="E630" s="438">
        <v>1412.64</v>
      </c>
      <c r="F630" s="438">
        <f t="shared" si="142"/>
        <v>1412.64</v>
      </c>
      <c r="G630" s="439">
        <f>F630/F632</f>
        <v>0.29125577041629469</v>
      </c>
      <c r="H630" s="590">
        <v>1.9E-2</v>
      </c>
      <c r="I630" s="586">
        <f>F630*H630</f>
        <v>26.840160000000001</v>
      </c>
      <c r="J630" s="733"/>
      <c r="K630" s="733"/>
      <c r="L630" s="733"/>
      <c r="M630" s="731"/>
      <c r="N630" s="188"/>
      <c r="O630" s="401"/>
    </row>
    <row r="631" spans="2:15" ht="15.6">
      <c r="B631" s="397"/>
      <c r="C631" s="437" t="s">
        <v>276</v>
      </c>
      <c r="D631" s="438"/>
      <c r="E631" s="438"/>
      <c r="F631" s="438">
        <f t="shared" si="142"/>
        <v>0</v>
      </c>
      <c r="G631" s="439">
        <f>F631/F632</f>
        <v>0</v>
      </c>
      <c r="H631" s="584"/>
      <c r="I631" s="586"/>
      <c r="J631" s="733"/>
      <c r="K631" s="733"/>
      <c r="L631" s="733"/>
      <c r="M631" s="731"/>
      <c r="N631" s="188"/>
      <c r="O631" s="401"/>
    </row>
    <row r="632" spans="2:15" ht="14.4" customHeight="1" thickBot="1">
      <c r="B632" s="397"/>
      <c r="C632" s="441" t="s">
        <v>1</v>
      </c>
      <c r="D632" s="442">
        <f>SUM(D627:D631)</f>
        <v>0</v>
      </c>
      <c r="E632" s="442">
        <f>SUM(E627:E631)</f>
        <v>4850.17</v>
      </c>
      <c r="F632" s="443">
        <f>D632+E632</f>
        <v>4850.17</v>
      </c>
      <c r="G632" s="444">
        <f>SUM(G627:G631)</f>
        <v>1</v>
      </c>
      <c r="H632" s="585" t="s">
        <v>21</v>
      </c>
      <c r="I632" s="591">
        <f>SUM(I627:I631)</f>
        <v>67.273250000000004</v>
      </c>
      <c r="J632" s="733"/>
      <c r="K632" s="733"/>
      <c r="L632" s="733"/>
      <c r="M632" s="731"/>
      <c r="N632" s="188"/>
      <c r="O632" s="401"/>
    </row>
    <row r="633" spans="2:15" ht="15" customHeight="1" thickBot="1">
      <c r="B633" s="397"/>
      <c r="C633" s="187"/>
      <c r="D633" s="186"/>
      <c r="E633" s="186"/>
      <c r="F633" s="704"/>
      <c r="G633" s="186"/>
      <c r="H633" s="186"/>
      <c r="I633" s="731"/>
      <c r="J633" s="731"/>
      <c r="K633" s="731"/>
      <c r="L633" s="731"/>
      <c r="M633" s="731"/>
      <c r="N633" s="188"/>
      <c r="O633" s="401"/>
    </row>
    <row r="634" spans="2:15" ht="26.4" thickBot="1">
      <c r="B634" s="397"/>
      <c r="C634" s="863" t="s">
        <v>194</v>
      </c>
      <c r="D634" s="864"/>
      <c r="E634" s="864"/>
      <c r="F634" s="864"/>
      <c r="G634" s="864"/>
      <c r="H634" s="864"/>
      <c r="I634" s="864"/>
      <c r="J634" s="864"/>
      <c r="K634" s="864"/>
      <c r="L634" s="864"/>
      <c r="M634" s="864"/>
      <c r="N634" s="865"/>
      <c r="O634" s="401"/>
    </row>
    <row r="635" spans="2:15" ht="15.6">
      <c r="B635" s="396"/>
      <c r="C635" s="661"/>
      <c r="D635" s="658" t="s">
        <v>260</v>
      </c>
      <c r="E635" s="658" t="s">
        <v>68</v>
      </c>
      <c r="F635" s="658" t="s">
        <v>290</v>
      </c>
      <c r="G635" s="659" t="s">
        <v>256</v>
      </c>
      <c r="H635" s="658" t="s">
        <v>130</v>
      </c>
      <c r="I635" s="659" t="s">
        <v>64</v>
      </c>
      <c r="J635" s="658" t="s">
        <v>173</v>
      </c>
      <c r="K635" s="658"/>
      <c r="L635" s="658" t="s">
        <v>270</v>
      </c>
      <c r="M635" s="659" t="s">
        <v>195</v>
      </c>
      <c r="N635" s="660" t="s">
        <v>65</v>
      </c>
      <c r="O635" s="401"/>
    </row>
    <row r="636" spans="2:15" ht="15.6">
      <c r="B636" s="396"/>
      <c r="C636" s="661" t="s">
        <v>58</v>
      </c>
      <c r="D636" s="438">
        <v>230</v>
      </c>
      <c r="E636" s="438"/>
      <c r="F636" s="438">
        <v>255.49</v>
      </c>
      <c r="G636" s="438">
        <v>442</v>
      </c>
      <c r="H636" s="438">
        <v>20</v>
      </c>
      <c r="I636" s="438">
        <v>212</v>
      </c>
      <c r="J636" s="438"/>
      <c r="K636" s="438"/>
      <c r="L636" s="438"/>
      <c r="M636" s="670">
        <f t="shared" ref="M636:M646" si="143">D636+E636+F636+G636+H636+I636+J636</f>
        <v>1159.49</v>
      </c>
      <c r="N636" s="665">
        <f>M636/M643</f>
        <v>0.12544004465898836</v>
      </c>
      <c r="O636" s="401"/>
    </row>
    <row r="637" spans="2:15" ht="15.6">
      <c r="B637" s="396"/>
      <c r="C637" s="661" t="s">
        <v>312</v>
      </c>
      <c r="D637" s="438">
        <v>499.62</v>
      </c>
      <c r="E637" s="438"/>
      <c r="F637" s="438">
        <v>7</v>
      </c>
      <c r="G637" s="438">
        <v>57</v>
      </c>
      <c r="H637" s="438">
        <v>235</v>
      </c>
      <c r="I637" s="438">
        <v>119</v>
      </c>
      <c r="J637" s="438"/>
      <c r="K637" s="438"/>
      <c r="L637" s="438"/>
      <c r="M637" s="670">
        <f t="shared" si="143"/>
        <v>917.62</v>
      </c>
      <c r="N637" s="665">
        <f>M637/M643</f>
        <v>9.9273209583507327E-2</v>
      </c>
      <c r="O637" s="401"/>
    </row>
    <row r="638" spans="2:15" ht="15.6">
      <c r="B638" s="396"/>
      <c r="C638" s="661" t="s">
        <v>314</v>
      </c>
      <c r="D638" s="438">
        <v>607</v>
      </c>
      <c r="E638" s="438"/>
      <c r="F638" s="438">
        <v>447.39</v>
      </c>
      <c r="G638" s="438">
        <v>142</v>
      </c>
      <c r="H638" s="438"/>
      <c r="I638" s="438">
        <v>164</v>
      </c>
      <c r="J638" s="438"/>
      <c r="K638" s="438"/>
      <c r="L638" s="438"/>
      <c r="M638" s="670">
        <f t="shared" si="143"/>
        <v>1360.3899999999999</v>
      </c>
      <c r="N638" s="665">
        <f>M638/M643</f>
        <v>0.14717451841209597</v>
      </c>
      <c r="O638" s="401"/>
    </row>
    <row r="639" spans="2:15" ht="15.6">
      <c r="B639" s="396"/>
      <c r="C639" s="661" t="s">
        <v>313</v>
      </c>
      <c r="D639" s="438">
        <v>2.5</v>
      </c>
      <c r="E639" s="729"/>
      <c r="F639" s="438"/>
      <c r="G639" s="438"/>
      <c r="H639" s="438"/>
      <c r="I639" s="438">
        <v>3</v>
      </c>
      <c r="J639" s="438"/>
      <c r="K639" s="438"/>
      <c r="L639" s="438"/>
      <c r="M639" s="670">
        <f t="shared" si="143"/>
        <v>5.5</v>
      </c>
      <c r="N639" s="665">
        <f>M639/M643</f>
        <v>5.9502043624734666E-4</v>
      </c>
      <c r="O639" s="401"/>
    </row>
    <row r="640" spans="2:15" ht="15.6">
      <c r="B640" s="396"/>
      <c r="C640" s="661" t="s">
        <v>61</v>
      </c>
      <c r="D640" s="438">
        <v>80</v>
      </c>
      <c r="E640" s="438"/>
      <c r="F640" s="438">
        <v>340</v>
      </c>
      <c r="G640" s="438">
        <v>30</v>
      </c>
      <c r="H640" s="438">
        <v>79</v>
      </c>
      <c r="I640" s="438"/>
      <c r="J640" s="438"/>
      <c r="K640" s="438"/>
      <c r="L640" s="438"/>
      <c r="M640" s="670">
        <f t="shared" si="143"/>
        <v>529</v>
      </c>
      <c r="N640" s="665">
        <f>M640/M643</f>
        <v>5.7230147413608434E-2</v>
      </c>
      <c r="O640" s="401"/>
    </row>
    <row r="641" spans="2:15" ht="15.6">
      <c r="B641" s="396"/>
      <c r="C641" s="661" t="s">
        <v>315</v>
      </c>
      <c r="D641" s="438">
        <v>537.84</v>
      </c>
      <c r="E641" s="729"/>
      <c r="F641" s="438">
        <v>453.6</v>
      </c>
      <c r="G641" s="438">
        <v>259.2</v>
      </c>
      <c r="H641" s="438"/>
      <c r="I641" s="438">
        <v>162</v>
      </c>
      <c r="J641" s="438"/>
      <c r="K641" s="438"/>
      <c r="L641" s="438"/>
      <c r="M641" s="670">
        <f t="shared" si="143"/>
        <v>1412.64</v>
      </c>
      <c r="N641" s="665">
        <f>M641/M643</f>
        <v>0.1528272125564458</v>
      </c>
      <c r="O641" s="401"/>
    </row>
    <row r="642" spans="2:15" ht="15.6">
      <c r="B642" s="396"/>
      <c r="C642" s="661" t="s">
        <v>62</v>
      </c>
      <c r="D642" s="438">
        <v>1520</v>
      </c>
      <c r="E642" s="438"/>
      <c r="F642" s="438">
        <v>717.17</v>
      </c>
      <c r="G642" s="438">
        <v>887.69</v>
      </c>
      <c r="H642" s="438">
        <v>58.28</v>
      </c>
      <c r="I642" s="438">
        <v>675.6</v>
      </c>
      <c r="J642" s="438"/>
      <c r="K642" s="438"/>
      <c r="L642" s="438"/>
      <c r="M642" s="670">
        <f t="shared" si="143"/>
        <v>3858.7400000000002</v>
      </c>
      <c r="N642" s="665">
        <f>M642/M643</f>
        <v>0.41745984693910665</v>
      </c>
      <c r="O642" s="401"/>
    </row>
    <row r="643" spans="2:15" ht="15.6">
      <c r="B643" s="397"/>
      <c r="C643" s="661" t="s">
        <v>199</v>
      </c>
      <c r="D643" s="671">
        <f t="shared" ref="D643:E643" si="144">SUM(D636:D642)</f>
        <v>3476.96</v>
      </c>
      <c r="E643" s="671">
        <f t="shared" si="144"/>
        <v>0</v>
      </c>
      <c r="F643" s="671">
        <f>SUM(F636:F642)</f>
        <v>2220.65</v>
      </c>
      <c r="G643" s="671">
        <f>SUM(G636:G642)</f>
        <v>1817.89</v>
      </c>
      <c r="H643" s="671">
        <f t="shared" ref="H643:J643" si="145">SUM(H636:H642)</f>
        <v>392.28</v>
      </c>
      <c r="I643" s="671">
        <f t="shared" si="145"/>
        <v>1335.6</v>
      </c>
      <c r="J643" s="671">
        <f t="shared" si="145"/>
        <v>0</v>
      </c>
      <c r="K643" s="671"/>
      <c r="L643" s="671"/>
      <c r="M643" s="670">
        <f t="shared" si="143"/>
        <v>9243.380000000001</v>
      </c>
      <c r="N643" s="665">
        <f>SUM(N636:N642)</f>
        <v>0.99999999999999989</v>
      </c>
      <c r="O643" s="401"/>
    </row>
    <row r="644" spans="2:15" ht="15.6">
      <c r="B644" s="397"/>
      <c r="C644" s="672" t="s">
        <v>193</v>
      </c>
      <c r="D644" s="673">
        <v>3483.84</v>
      </c>
      <c r="E644" s="673"/>
      <c r="F644" s="673">
        <v>2220.65</v>
      </c>
      <c r="G644" s="673">
        <v>1817.89</v>
      </c>
      <c r="H644" s="673">
        <v>392.28</v>
      </c>
      <c r="I644" s="674">
        <v>1335.6</v>
      </c>
      <c r="J644" s="674"/>
      <c r="K644" s="674"/>
      <c r="L644" s="674"/>
      <c r="M644" s="675">
        <f t="shared" si="143"/>
        <v>9250.26</v>
      </c>
      <c r="N644" s="665"/>
      <c r="O644" s="401"/>
    </row>
    <row r="645" spans="2:15" ht="15.6">
      <c r="B645" s="397"/>
      <c r="C645" s="662" t="s">
        <v>147</v>
      </c>
      <c r="D645" s="461">
        <f t="shared" ref="D645:E645" si="146">D644-D643</f>
        <v>6.8800000000001091</v>
      </c>
      <c r="E645" s="461">
        <f t="shared" si="146"/>
        <v>0</v>
      </c>
      <c r="F645" s="461">
        <f>F644-F643</f>
        <v>0</v>
      </c>
      <c r="G645" s="461">
        <f>G644-G643</f>
        <v>0</v>
      </c>
      <c r="H645" s="461">
        <f t="shared" ref="H645:I645" si="147">H644-H643</f>
        <v>0</v>
      </c>
      <c r="I645" s="461">
        <f t="shared" si="147"/>
        <v>0</v>
      </c>
      <c r="J645" s="461">
        <f>J644-J643</f>
        <v>0</v>
      </c>
      <c r="K645" s="461"/>
      <c r="L645" s="461"/>
      <c r="M645" s="542">
        <f t="shared" si="143"/>
        <v>6.8800000000001091</v>
      </c>
      <c r="N645" s="665"/>
      <c r="O645" s="401"/>
    </row>
    <row r="646" spans="2:15" ht="15.6">
      <c r="B646" s="396"/>
      <c r="C646" s="663" t="s">
        <v>65</v>
      </c>
      <c r="D646" s="462">
        <f>D644/M644</f>
        <v>0.37662076525416582</v>
      </c>
      <c r="E646" s="462">
        <f>E644/M644</f>
        <v>0</v>
      </c>
      <c r="F646" s="462">
        <f>F644/M644</f>
        <v>0.24006352253882593</v>
      </c>
      <c r="G646" s="462">
        <f>G644/M644</f>
        <v>0.19652312475541228</v>
      </c>
      <c r="H646" s="462">
        <f>H644/M644</f>
        <v>4.2407456655272388E-2</v>
      </c>
      <c r="I646" s="462">
        <f>I644/M644</f>
        <v>0.14438513079632356</v>
      </c>
      <c r="J646" s="462">
        <f>J644/M644</f>
        <v>0</v>
      </c>
      <c r="K646" s="462"/>
      <c r="L646" s="462"/>
      <c r="M646" s="520">
        <f t="shared" si="143"/>
        <v>1</v>
      </c>
      <c r="N646" s="666"/>
      <c r="O646" s="401"/>
    </row>
    <row r="647" spans="2:15" ht="16.2" thickBot="1">
      <c r="B647" s="396"/>
      <c r="C647" s="664"/>
      <c r="D647" s="668"/>
      <c r="E647" s="669"/>
      <c r="F647" s="866"/>
      <c r="G647" s="867"/>
      <c r="H647" s="866"/>
      <c r="I647" s="867"/>
      <c r="J647" s="776"/>
      <c r="K647" s="777"/>
      <c r="L647" s="851" t="s">
        <v>196</v>
      </c>
      <c r="M647" s="852"/>
      <c r="N647" s="676">
        <f>H624-M644</f>
        <v>5.9928000003874331</v>
      </c>
      <c r="O647" s="401"/>
    </row>
    <row r="648" spans="2:15" ht="15" thickBot="1">
      <c r="B648" s="397"/>
      <c r="C648" s="393"/>
      <c r="D648" s="367"/>
      <c r="E648" s="367"/>
      <c r="F648" s="367"/>
      <c r="G648" s="367"/>
      <c r="H648" s="367"/>
      <c r="I648" s="367"/>
      <c r="J648" s="367"/>
      <c r="K648" s="367"/>
      <c r="L648" s="367"/>
      <c r="M648" s="367"/>
      <c r="N648" s="368"/>
      <c r="O648" s="401"/>
    </row>
    <row r="649" spans="2:15" ht="15" thickBot="1">
      <c r="B649" s="398"/>
      <c r="C649" s="399"/>
      <c r="D649" s="399"/>
      <c r="E649" s="399"/>
      <c r="F649" s="399"/>
      <c r="G649" s="399"/>
      <c r="H649" s="399"/>
      <c r="I649" s="399"/>
      <c r="J649" s="399"/>
      <c r="K649" s="399"/>
      <c r="L649" s="399"/>
      <c r="M649" s="399"/>
      <c r="N649" s="399"/>
      <c r="O649" s="400"/>
    </row>
    <row r="650" spans="2:15" ht="15" thickBot="1"/>
    <row r="651" spans="2:15" ht="46.8" thickBot="1">
      <c r="B651" s="853" t="s">
        <v>225</v>
      </c>
      <c r="C651" s="854"/>
      <c r="D651" s="854"/>
      <c r="E651" s="854"/>
      <c r="F651" s="854"/>
      <c r="G651" s="854"/>
      <c r="H651" s="854"/>
      <c r="I651" s="854"/>
      <c r="J651" s="854"/>
      <c r="K651" s="854"/>
      <c r="L651" s="854"/>
      <c r="M651" s="854"/>
      <c r="N651" s="854"/>
      <c r="O651" s="855"/>
    </row>
    <row r="652" spans="2:15" ht="26.4" thickBot="1">
      <c r="B652" s="396"/>
      <c r="C652" s="856" t="s">
        <v>193</v>
      </c>
      <c r="D652" s="857"/>
      <c r="E652" s="857"/>
      <c r="F652" s="857"/>
      <c r="G652" s="857"/>
      <c r="H652" s="857"/>
      <c r="I652" s="857"/>
      <c r="J652" s="857"/>
      <c r="K652" s="857"/>
      <c r="L652" s="857"/>
      <c r="M652" s="857"/>
      <c r="N652" s="858"/>
      <c r="O652" s="401"/>
    </row>
    <row r="653" spans="2:15" ht="15.6">
      <c r="B653" s="396"/>
      <c r="C653" s="403" t="s">
        <v>7</v>
      </c>
      <c r="D653" s="404" t="s">
        <v>38</v>
      </c>
      <c r="E653" s="405" t="s">
        <v>39</v>
      </c>
      <c r="F653" s="406" t="s">
        <v>40</v>
      </c>
      <c r="G653" s="406" t="s">
        <v>8</v>
      </c>
      <c r="H653" s="407" t="s">
        <v>60</v>
      </c>
      <c r="I653" s="408" t="s">
        <v>40</v>
      </c>
      <c r="J653" s="407" t="s">
        <v>65</v>
      </c>
      <c r="K653" s="731"/>
      <c r="L653" s="731"/>
      <c r="M653" s="731"/>
      <c r="N653" s="188"/>
      <c r="O653" s="401"/>
    </row>
    <row r="654" spans="2:15" ht="15.6">
      <c r="B654" s="396"/>
      <c r="C654" s="409" t="s">
        <v>42</v>
      </c>
      <c r="D654" s="596">
        <v>1729714.2930000001</v>
      </c>
      <c r="E654" s="596">
        <v>1730657.2420000001</v>
      </c>
      <c r="F654" s="526">
        <f t="shared" ref="F654:F659" si="148">E654-D654</f>
        <v>942.94900000002235</v>
      </c>
      <c r="G654" s="521">
        <v>6.48</v>
      </c>
      <c r="H654" s="410">
        <f>F654*G654</f>
        <v>6110.3095200001453</v>
      </c>
      <c r="I654" s="531">
        <f>F654+F658+F659</f>
        <v>1239.0390000000216</v>
      </c>
      <c r="J654" s="411">
        <f>I654/I658</f>
        <v>0.64293186382106871</v>
      </c>
      <c r="K654" s="186"/>
      <c r="L654" s="186"/>
      <c r="M654" s="186"/>
      <c r="N654" s="359"/>
      <c r="O654" s="401"/>
    </row>
    <row r="655" spans="2:15" ht="15.6">
      <c r="B655" s="396"/>
      <c r="C655" s="412" t="s">
        <v>43</v>
      </c>
      <c r="D655" s="596">
        <v>657400.16200000001</v>
      </c>
      <c r="E655" s="596">
        <v>657677.06299999997</v>
      </c>
      <c r="F655" s="527">
        <f t="shared" si="148"/>
        <v>276.90099999995437</v>
      </c>
      <c r="G655" s="522">
        <f>G654</f>
        <v>6.48</v>
      </c>
      <c r="H655" s="413">
        <f>G655*F655</f>
        <v>1794.3184799997043</v>
      </c>
      <c r="I655" s="532">
        <f>F655</f>
        <v>276.90099999995437</v>
      </c>
      <c r="J655" s="414">
        <f>I655/I658</f>
        <v>0.14368270572910563</v>
      </c>
      <c r="K655" s="186"/>
      <c r="L655" s="186"/>
      <c r="M655" s="186"/>
      <c r="N655" s="359"/>
      <c r="O655" s="401"/>
    </row>
    <row r="656" spans="2:15" ht="15.6">
      <c r="B656" s="396"/>
      <c r="C656" s="415" t="s">
        <v>44</v>
      </c>
      <c r="D656" s="597">
        <v>415286.723</v>
      </c>
      <c r="E656" s="597">
        <v>415286.723</v>
      </c>
      <c r="F656" s="528">
        <f t="shared" si="148"/>
        <v>0</v>
      </c>
      <c r="G656" s="523">
        <v>4.9800000000000004</v>
      </c>
      <c r="H656" s="416">
        <f>G656*F656</f>
        <v>0</v>
      </c>
      <c r="I656" s="533">
        <f>F656</f>
        <v>0</v>
      </c>
      <c r="J656" s="417">
        <f>I656/I658</f>
        <v>0</v>
      </c>
      <c r="K656" s="186"/>
      <c r="L656" s="186"/>
      <c r="M656" s="186"/>
      <c r="N656" s="359"/>
      <c r="O656" s="401"/>
    </row>
    <row r="657" spans="2:15" ht="15.6">
      <c r="B657" s="397"/>
      <c r="C657" s="183" t="s">
        <v>139</v>
      </c>
      <c r="D657" s="597">
        <v>357539.23300000001</v>
      </c>
      <c r="E657" s="597">
        <v>357950.46299999999</v>
      </c>
      <c r="F657" s="529">
        <f t="shared" si="148"/>
        <v>411.22999999998137</v>
      </c>
      <c r="G657" s="524">
        <v>6.38</v>
      </c>
      <c r="H657" s="418">
        <f>G657*F657</f>
        <v>2623.6473999998811</v>
      </c>
      <c r="I657" s="534">
        <f>F657</f>
        <v>411.22999999998137</v>
      </c>
      <c r="J657" s="419">
        <f>I657/I658</f>
        <v>0.21338543044982564</v>
      </c>
      <c r="K657" s="186"/>
      <c r="L657" s="186"/>
      <c r="M657" s="186"/>
      <c r="N657" s="359"/>
      <c r="O657" s="401"/>
    </row>
    <row r="658" spans="2:15" ht="16.2" thickBot="1">
      <c r="B658" s="397"/>
      <c r="C658" s="420" t="s">
        <v>45</v>
      </c>
      <c r="D658" s="597">
        <v>11212.481</v>
      </c>
      <c r="E658" s="597">
        <v>11412.290999999999</v>
      </c>
      <c r="F658" s="526">
        <f t="shared" si="148"/>
        <v>199.80999999999949</v>
      </c>
      <c r="G658" s="859">
        <f>G654</f>
        <v>6.48</v>
      </c>
      <c r="H658" s="655">
        <f>G658*F658</f>
        <v>1294.7687999999969</v>
      </c>
      <c r="I658" s="535">
        <f t="shared" ref="I658:J658" si="149">SUM(I654:I657)</f>
        <v>1927.1699999999573</v>
      </c>
      <c r="J658" s="422">
        <f t="shared" si="149"/>
        <v>0.99999999999999989</v>
      </c>
      <c r="K658" s="186"/>
      <c r="L658" s="186"/>
      <c r="M658" s="186"/>
      <c r="N658" s="359"/>
      <c r="O658" s="401"/>
    </row>
    <row r="659" spans="2:15" ht="15.6">
      <c r="B659" s="397"/>
      <c r="C659" s="420" t="s">
        <v>46</v>
      </c>
      <c r="D659" s="597">
        <v>5617.482</v>
      </c>
      <c r="E659" s="597">
        <v>5713.7619999999997</v>
      </c>
      <c r="F659" s="526">
        <f t="shared" si="148"/>
        <v>96.279999999999745</v>
      </c>
      <c r="G659" s="860"/>
      <c r="H659" s="656">
        <f>G658*F659</f>
        <v>623.89439999999843</v>
      </c>
      <c r="I659" s="732"/>
      <c r="J659" s="425"/>
      <c r="K659" s="186"/>
      <c r="L659" s="186"/>
      <c r="M659" s="186"/>
      <c r="N659" s="359"/>
      <c r="O659" s="401"/>
    </row>
    <row r="660" spans="2:15" ht="16.2" thickBot="1">
      <c r="B660" s="397"/>
      <c r="C660" s="426" t="s">
        <v>21</v>
      </c>
      <c r="D660" s="427"/>
      <c r="E660" s="427"/>
      <c r="F660" s="530">
        <f>F654+F655+F656+F657+F658+F659</f>
        <v>1927.1699999999573</v>
      </c>
      <c r="G660" s="525">
        <f>H660/F660</f>
        <v>6.458661456955018</v>
      </c>
      <c r="H660" s="428">
        <f>SUM(H654:H659)</f>
        <v>12446.938599999727</v>
      </c>
      <c r="I660" s="732"/>
      <c r="J660" s="425"/>
      <c r="K660" s="425"/>
      <c r="L660" s="425"/>
      <c r="M660" s="186"/>
      <c r="N660" s="359"/>
      <c r="O660" s="401"/>
    </row>
    <row r="661" spans="2:15" ht="16.2" thickBot="1">
      <c r="B661" s="397"/>
      <c r="C661" s="429"/>
      <c r="D661" s="425"/>
      <c r="E661" s="425"/>
      <c r="F661" s="729"/>
      <c r="G661" s="425"/>
      <c r="H661" s="425"/>
      <c r="I661" s="733"/>
      <c r="J661" s="733"/>
      <c r="K661" s="733"/>
      <c r="L661" s="733"/>
      <c r="M661" s="731"/>
      <c r="N661" s="188"/>
      <c r="O661" s="401"/>
    </row>
    <row r="662" spans="2:15" ht="15.6">
      <c r="B662" s="397"/>
      <c r="C662" s="432"/>
      <c r="D662" s="433" t="s">
        <v>254</v>
      </c>
      <c r="E662" s="433" t="s">
        <v>298</v>
      </c>
      <c r="F662" s="434" t="s">
        <v>1</v>
      </c>
      <c r="G662" s="554" t="s">
        <v>65</v>
      </c>
      <c r="H662" s="861" t="s">
        <v>243</v>
      </c>
      <c r="I662" s="862"/>
      <c r="J662" s="733"/>
      <c r="K662" s="733"/>
      <c r="L662" s="733"/>
      <c r="M662" s="731"/>
      <c r="N662" s="188"/>
      <c r="O662" s="401"/>
    </row>
    <row r="663" spans="2:15" ht="15.6">
      <c r="B663" s="397"/>
      <c r="C663" s="437" t="s">
        <v>80</v>
      </c>
      <c r="D663" s="438"/>
      <c r="E663" s="438">
        <v>1024</v>
      </c>
      <c r="F663" s="438">
        <f>D663+E663</f>
        <v>1024</v>
      </c>
      <c r="G663" s="439">
        <f>F663/F668</f>
        <v>0.25324720290442887</v>
      </c>
      <c r="H663" s="590">
        <v>7.0000000000000001E-3</v>
      </c>
      <c r="I663" s="586">
        <f>F663*H663</f>
        <v>7.1680000000000001</v>
      </c>
      <c r="J663" s="733"/>
      <c r="K663" s="733"/>
      <c r="L663" s="733"/>
      <c r="M663" s="731"/>
      <c r="N663" s="188"/>
      <c r="O663" s="401"/>
    </row>
    <row r="664" spans="2:15" ht="15.6">
      <c r="B664" s="397"/>
      <c r="C664" s="437" t="s">
        <v>81</v>
      </c>
      <c r="D664" s="438"/>
      <c r="E664" s="438">
        <v>699</v>
      </c>
      <c r="F664" s="438">
        <f t="shared" ref="F664:F667" si="150">D664+E664</f>
        <v>699</v>
      </c>
      <c r="G664" s="439">
        <f>F664/F668</f>
        <v>0.17287089338886308</v>
      </c>
      <c r="H664" s="590">
        <v>2.5000000000000001E-2</v>
      </c>
      <c r="I664" s="586">
        <f>F664*H664</f>
        <v>17.475000000000001</v>
      </c>
      <c r="J664" s="733"/>
      <c r="K664" s="733"/>
      <c r="L664" s="733"/>
      <c r="M664" s="731"/>
      <c r="N664" s="188"/>
      <c r="O664" s="401"/>
    </row>
    <row r="665" spans="2:15" ht="15.6">
      <c r="B665" s="397"/>
      <c r="C665" s="437" t="s">
        <v>58</v>
      </c>
      <c r="D665" s="438"/>
      <c r="E665" s="438">
        <v>1283.6199999999999</v>
      </c>
      <c r="F665" s="438">
        <f t="shared" si="150"/>
        <v>1283.6199999999999</v>
      </c>
      <c r="G665" s="439">
        <f>F665/F668</f>
        <v>0.31745427206267868</v>
      </c>
      <c r="H665" s="590"/>
      <c r="I665" s="586"/>
      <c r="J665" s="733"/>
      <c r="K665" s="733"/>
      <c r="L665" s="733"/>
      <c r="M665" s="731"/>
      <c r="N665" s="188"/>
      <c r="O665" s="401"/>
    </row>
    <row r="666" spans="2:15" ht="15.6">
      <c r="B666" s="397"/>
      <c r="C666" s="437" t="s">
        <v>275</v>
      </c>
      <c r="D666" s="438"/>
      <c r="E666" s="438">
        <v>1036.8599999999999</v>
      </c>
      <c r="F666" s="438">
        <f t="shared" si="150"/>
        <v>1036.8599999999999</v>
      </c>
      <c r="G666" s="439">
        <f>F666/F668</f>
        <v>0.25642763164402943</v>
      </c>
      <c r="H666" s="590">
        <v>1.9E-2</v>
      </c>
      <c r="I666" s="586">
        <f>F666*H666</f>
        <v>19.700339999999997</v>
      </c>
      <c r="J666" s="733"/>
      <c r="K666" s="733"/>
      <c r="L666" s="733"/>
      <c r="M666" s="731"/>
      <c r="N666" s="188"/>
      <c r="O666" s="401"/>
    </row>
    <row r="667" spans="2:15" ht="15.6">
      <c r="B667" s="397"/>
      <c r="C667" s="437" t="s">
        <v>276</v>
      </c>
      <c r="D667" s="438"/>
      <c r="E667" s="438"/>
      <c r="F667" s="438">
        <f t="shared" si="150"/>
        <v>0</v>
      </c>
      <c r="G667" s="439">
        <f>F667/F668</f>
        <v>0</v>
      </c>
      <c r="H667" s="584"/>
      <c r="I667" s="586"/>
      <c r="J667" s="733"/>
      <c r="K667" s="733"/>
      <c r="L667" s="733"/>
      <c r="M667" s="731"/>
      <c r="N667" s="188"/>
      <c r="O667" s="401"/>
    </row>
    <row r="668" spans="2:15" ht="16.2" thickBot="1">
      <c r="B668" s="397"/>
      <c r="C668" s="441" t="s">
        <v>1</v>
      </c>
      <c r="D668" s="442">
        <f>SUM(D663:D667)</f>
        <v>0</v>
      </c>
      <c r="E668" s="442">
        <f>SUM(E663:E667)</f>
        <v>4043.4799999999996</v>
      </c>
      <c r="F668" s="443">
        <f>D668+E668</f>
        <v>4043.4799999999996</v>
      </c>
      <c r="G668" s="444">
        <f>SUM(G663:G667)</f>
        <v>1</v>
      </c>
      <c r="H668" s="585" t="s">
        <v>21</v>
      </c>
      <c r="I668" s="591">
        <f>SUM(I663:I667)</f>
        <v>44.343339999999998</v>
      </c>
      <c r="J668" s="733"/>
      <c r="K668" s="733"/>
      <c r="L668" s="733"/>
      <c r="M668" s="731"/>
      <c r="N668" s="188"/>
      <c r="O668" s="401"/>
    </row>
    <row r="669" spans="2:15" ht="14.4" customHeight="1" thickBot="1">
      <c r="B669" s="397"/>
      <c r="C669" s="187"/>
      <c r="D669" s="186"/>
      <c r="E669" s="186"/>
      <c r="F669" s="704"/>
      <c r="G669" s="186"/>
      <c r="H669" s="186"/>
      <c r="I669" s="731"/>
      <c r="J669" s="731"/>
      <c r="K669" s="731"/>
      <c r="L669" s="731"/>
      <c r="M669" s="731"/>
      <c r="N669" s="188"/>
      <c r="O669" s="401"/>
    </row>
    <row r="670" spans="2:15" ht="15" customHeight="1" thickBot="1">
      <c r="B670" s="397"/>
      <c r="C670" s="863" t="s">
        <v>194</v>
      </c>
      <c r="D670" s="864"/>
      <c r="E670" s="864"/>
      <c r="F670" s="864"/>
      <c r="G670" s="864"/>
      <c r="H670" s="864"/>
      <c r="I670" s="864"/>
      <c r="J670" s="864"/>
      <c r="K670" s="864"/>
      <c r="L670" s="864"/>
      <c r="M670" s="864"/>
      <c r="N670" s="865"/>
      <c r="O670" s="401"/>
    </row>
    <row r="671" spans="2:15" ht="17.399999999999999" customHeight="1">
      <c r="B671" s="396"/>
      <c r="C671" s="661"/>
      <c r="D671" s="658" t="s">
        <v>260</v>
      </c>
      <c r="E671" s="658" t="s">
        <v>68</v>
      </c>
      <c r="F671" s="658" t="s">
        <v>290</v>
      </c>
      <c r="G671" s="659" t="s">
        <v>256</v>
      </c>
      <c r="H671" s="658" t="s">
        <v>130</v>
      </c>
      <c r="I671" s="659" t="s">
        <v>64</v>
      </c>
      <c r="J671" s="658" t="s">
        <v>173</v>
      </c>
      <c r="K671" s="658"/>
      <c r="L671" s="658" t="s">
        <v>270</v>
      </c>
      <c r="M671" s="659" t="s">
        <v>195</v>
      </c>
      <c r="N671" s="660" t="s">
        <v>65</v>
      </c>
      <c r="O671" s="401"/>
    </row>
    <row r="672" spans="2:15" ht="17.399999999999999" customHeight="1">
      <c r="B672" s="396"/>
      <c r="C672" s="661" t="s">
        <v>58</v>
      </c>
      <c r="D672" s="438"/>
      <c r="E672" s="438">
        <v>461</v>
      </c>
      <c r="F672" s="438">
        <v>320.62</v>
      </c>
      <c r="G672" s="438">
        <v>199</v>
      </c>
      <c r="H672" s="438"/>
      <c r="I672" s="438">
        <v>120</v>
      </c>
      <c r="J672" s="438">
        <v>183</v>
      </c>
      <c r="K672" s="438"/>
      <c r="L672" s="438"/>
      <c r="M672" s="670">
        <f t="shared" ref="M672:M682" si="151">D672+E672+F672+G672+H672+I672+J672</f>
        <v>1283.6199999999999</v>
      </c>
      <c r="N672" s="665">
        <f>M672/M679</f>
        <v>0.10319152357064762</v>
      </c>
      <c r="O672" s="401"/>
    </row>
    <row r="673" spans="2:15" ht="17.399999999999999" customHeight="1">
      <c r="B673" s="396"/>
      <c r="C673" s="661" t="s">
        <v>312</v>
      </c>
      <c r="D673" s="438"/>
      <c r="E673" s="438"/>
      <c r="F673" s="438">
        <v>210</v>
      </c>
      <c r="G673" s="438">
        <v>299</v>
      </c>
      <c r="H673" s="438">
        <v>305</v>
      </c>
      <c r="I673" s="438">
        <v>180</v>
      </c>
      <c r="J673" s="438">
        <v>30</v>
      </c>
      <c r="K673" s="438"/>
      <c r="L673" s="438"/>
      <c r="M673" s="670">
        <f t="shared" si="151"/>
        <v>1024</v>
      </c>
      <c r="N673" s="665">
        <f>M673/M679</f>
        <v>8.2320406457006876E-2</v>
      </c>
      <c r="O673" s="401"/>
    </row>
    <row r="674" spans="2:15" ht="17.399999999999999" customHeight="1">
      <c r="B674" s="396"/>
      <c r="C674" s="661" t="s">
        <v>314</v>
      </c>
      <c r="D674" s="438"/>
      <c r="E674" s="438">
        <v>152</v>
      </c>
      <c r="F674" s="438">
        <v>306</v>
      </c>
      <c r="G674" s="438">
        <v>62</v>
      </c>
      <c r="H674" s="438">
        <v>43</v>
      </c>
      <c r="I674" s="438">
        <v>126</v>
      </c>
      <c r="J674" s="438">
        <v>10</v>
      </c>
      <c r="K674" s="438"/>
      <c r="L674" s="438"/>
      <c r="M674" s="670">
        <f t="shared" si="151"/>
        <v>699</v>
      </c>
      <c r="N674" s="665">
        <f>M674/M679</f>
        <v>5.6193324329538871E-2</v>
      </c>
      <c r="O674" s="401"/>
    </row>
    <row r="675" spans="2:15" ht="15.6">
      <c r="B675" s="396"/>
      <c r="C675" s="661" t="s">
        <v>313</v>
      </c>
      <c r="D675" s="438"/>
      <c r="E675" s="729">
        <v>3</v>
      </c>
      <c r="F675" s="438"/>
      <c r="G675" s="438">
        <v>4.2</v>
      </c>
      <c r="H675" s="438"/>
      <c r="I675" s="438"/>
      <c r="J675" s="438"/>
      <c r="K675" s="438"/>
      <c r="L675" s="438"/>
      <c r="M675" s="670">
        <f t="shared" si="151"/>
        <v>7.2</v>
      </c>
      <c r="N675" s="665">
        <f>M675/M679</f>
        <v>5.7881535790082963E-4</v>
      </c>
      <c r="O675" s="401"/>
    </row>
    <row r="676" spans="2:15" ht="15.6">
      <c r="B676" s="396"/>
      <c r="C676" s="661" t="s">
        <v>61</v>
      </c>
      <c r="D676" s="438"/>
      <c r="E676" s="438">
        <v>1984</v>
      </c>
      <c r="F676" s="438">
        <v>205</v>
      </c>
      <c r="G676" s="438">
        <v>1704.45</v>
      </c>
      <c r="H676" s="438"/>
      <c r="I676" s="438">
        <v>55</v>
      </c>
      <c r="J676" s="438">
        <v>230.1</v>
      </c>
      <c r="K676" s="438"/>
      <c r="L676" s="438"/>
      <c r="M676" s="670">
        <f t="shared" si="151"/>
        <v>4178.55</v>
      </c>
      <c r="N676" s="665">
        <f>M676/M679</f>
        <v>0.33591790468840438</v>
      </c>
      <c r="O676" s="401"/>
    </row>
    <row r="677" spans="2:15" ht="15.6">
      <c r="B677" s="396"/>
      <c r="C677" s="661" t="s">
        <v>315</v>
      </c>
      <c r="D677" s="438"/>
      <c r="E677" s="729">
        <v>388.8</v>
      </c>
      <c r="F677" s="438">
        <v>129.6</v>
      </c>
      <c r="G677" s="438">
        <v>129.6</v>
      </c>
      <c r="H677" s="438"/>
      <c r="I677" s="438">
        <v>325</v>
      </c>
      <c r="J677" s="438">
        <v>64.8</v>
      </c>
      <c r="K677" s="438"/>
      <c r="L677" s="438"/>
      <c r="M677" s="670">
        <f t="shared" si="151"/>
        <v>1037.8</v>
      </c>
      <c r="N677" s="665">
        <f>M677/M679</f>
        <v>8.3429802559650129E-2</v>
      </c>
      <c r="O677" s="401"/>
    </row>
    <row r="678" spans="2:15" ht="15.6">
      <c r="B678" s="396"/>
      <c r="C678" s="661" t="s">
        <v>62</v>
      </c>
      <c r="D678" s="438"/>
      <c r="E678" s="438">
        <v>1101</v>
      </c>
      <c r="F678" s="438">
        <v>594.12</v>
      </c>
      <c r="G678" s="438">
        <v>769.99</v>
      </c>
      <c r="H678" s="438">
        <v>429.46</v>
      </c>
      <c r="I678" s="438">
        <v>1041.7</v>
      </c>
      <c r="J678" s="438">
        <v>272.76</v>
      </c>
      <c r="K678" s="438"/>
      <c r="L678" s="438"/>
      <c r="M678" s="670">
        <f t="shared" si="151"/>
        <v>4209.03</v>
      </c>
      <c r="N678" s="665">
        <f>M678/M679</f>
        <v>0.33836822303685121</v>
      </c>
      <c r="O678" s="401"/>
    </row>
    <row r="679" spans="2:15" ht="15.6">
      <c r="B679" s="397"/>
      <c r="C679" s="661" t="s">
        <v>199</v>
      </c>
      <c r="D679" s="671">
        <f t="shared" ref="D679:E679" si="152">SUM(D672:D678)</f>
        <v>0</v>
      </c>
      <c r="E679" s="671">
        <f t="shared" si="152"/>
        <v>4089.8</v>
      </c>
      <c r="F679" s="671">
        <f>SUM(F672:F678)</f>
        <v>1765.3399999999997</v>
      </c>
      <c r="G679" s="671">
        <f>SUM(G672:G678)</f>
        <v>3168.24</v>
      </c>
      <c r="H679" s="671">
        <f t="shared" ref="H679:J679" si="153">SUM(H672:H678)</f>
        <v>777.46</v>
      </c>
      <c r="I679" s="671">
        <f t="shared" si="153"/>
        <v>1847.7</v>
      </c>
      <c r="J679" s="671">
        <f t="shared" si="153"/>
        <v>790.66</v>
      </c>
      <c r="K679" s="671"/>
      <c r="L679" s="671"/>
      <c r="M679" s="670">
        <f t="shared" si="151"/>
        <v>12439.2</v>
      </c>
      <c r="N679" s="665">
        <f>SUM(N672:N678)</f>
        <v>0.99999999999999989</v>
      </c>
      <c r="O679" s="401"/>
    </row>
    <row r="680" spans="2:15" ht="15.6">
      <c r="B680" s="397"/>
      <c r="C680" s="672" t="s">
        <v>193</v>
      </c>
      <c r="D680" s="673"/>
      <c r="E680" s="673">
        <v>4093.11</v>
      </c>
      <c r="F680" s="673">
        <v>1765.34</v>
      </c>
      <c r="G680" s="673">
        <v>3168.24</v>
      </c>
      <c r="H680" s="673">
        <v>777.46</v>
      </c>
      <c r="I680" s="674">
        <v>1847.7</v>
      </c>
      <c r="J680" s="674">
        <v>790.66</v>
      </c>
      <c r="K680" s="674"/>
      <c r="L680" s="674"/>
      <c r="M680" s="675">
        <f t="shared" si="151"/>
        <v>12442.509999999998</v>
      </c>
      <c r="N680" s="665"/>
      <c r="O680" s="401"/>
    </row>
    <row r="681" spans="2:15" ht="15.6">
      <c r="B681" s="397"/>
      <c r="C681" s="662" t="s">
        <v>147</v>
      </c>
      <c r="D681" s="461">
        <f t="shared" ref="D681:E681" si="154">D680-D679</f>
        <v>0</v>
      </c>
      <c r="E681" s="461">
        <f t="shared" si="154"/>
        <v>3.3099999999999454</v>
      </c>
      <c r="F681" s="461">
        <f>F680-F679</f>
        <v>0</v>
      </c>
      <c r="G681" s="461">
        <f>G680-G679</f>
        <v>0</v>
      </c>
      <c r="H681" s="461">
        <f t="shared" ref="H681:I681" si="155">H680-H679</f>
        <v>0</v>
      </c>
      <c r="I681" s="461">
        <f t="shared" si="155"/>
        <v>0</v>
      </c>
      <c r="J681" s="461">
        <f>J680-J679</f>
        <v>0</v>
      </c>
      <c r="K681" s="461"/>
      <c r="L681" s="461"/>
      <c r="M681" s="542">
        <f t="shared" si="151"/>
        <v>3.3099999999999454</v>
      </c>
      <c r="N681" s="665"/>
      <c r="O681" s="401"/>
    </row>
    <row r="682" spans="2:15" ht="15.6">
      <c r="B682" s="396"/>
      <c r="C682" s="663" t="s">
        <v>65</v>
      </c>
      <c r="D682" s="462">
        <f>D680/M680</f>
        <v>0</v>
      </c>
      <c r="E682" s="462">
        <f>E680/M680</f>
        <v>0.32896176093087331</v>
      </c>
      <c r="F682" s="462">
        <f>F680/M680</f>
        <v>0.14187973326925196</v>
      </c>
      <c r="G682" s="462">
        <f>G680/M680</f>
        <v>0.2546302956557801</v>
      </c>
      <c r="H682" s="462">
        <f>H680/M680</f>
        <v>6.2484177227906598E-2</v>
      </c>
      <c r="I682" s="462">
        <f>I680/M680</f>
        <v>0.14849897649268518</v>
      </c>
      <c r="J682" s="462">
        <f>J680/M680</f>
        <v>6.3545056423502985E-2</v>
      </c>
      <c r="K682" s="462"/>
      <c r="L682" s="462"/>
      <c r="M682" s="520">
        <f t="shared" si="151"/>
        <v>1</v>
      </c>
      <c r="N682" s="666"/>
      <c r="O682" s="401"/>
    </row>
    <row r="683" spans="2:15" ht="16.2" thickBot="1">
      <c r="B683" s="396"/>
      <c r="C683" s="664"/>
      <c r="D683" s="668"/>
      <c r="E683" s="669"/>
      <c r="F683" s="866"/>
      <c r="G683" s="867"/>
      <c r="H683" s="866"/>
      <c r="I683" s="867"/>
      <c r="J683" s="778"/>
      <c r="K683" s="779"/>
      <c r="L683" s="851" t="s">
        <v>196</v>
      </c>
      <c r="M683" s="852"/>
      <c r="N683" s="676">
        <f>H660-M680</f>
        <v>4.4285999997282488</v>
      </c>
      <c r="O683" s="401"/>
    </row>
    <row r="684" spans="2:15" ht="15" thickBot="1">
      <c r="B684" s="397"/>
      <c r="C684" s="393"/>
      <c r="D684" s="367"/>
      <c r="E684" s="367"/>
      <c r="F684" s="367"/>
      <c r="G684" s="367"/>
      <c r="H684" s="367"/>
      <c r="I684" s="367"/>
      <c r="J684" s="367"/>
      <c r="K684" s="367"/>
      <c r="L684" s="367"/>
      <c r="M684" s="367"/>
      <c r="N684" s="368"/>
      <c r="O684" s="401"/>
    </row>
    <row r="685" spans="2:15" ht="15" thickBot="1">
      <c r="B685" s="398"/>
      <c r="C685" s="399"/>
      <c r="D685" s="399"/>
      <c r="E685" s="399"/>
      <c r="F685" s="399"/>
      <c r="G685" s="399"/>
      <c r="H685" s="399"/>
      <c r="I685" s="399"/>
      <c r="J685" s="399"/>
      <c r="K685" s="399"/>
      <c r="L685" s="399"/>
      <c r="M685" s="399"/>
      <c r="N685" s="399"/>
      <c r="O685" s="400"/>
    </row>
    <row r="686" spans="2:15" ht="15" thickBot="1"/>
    <row r="687" spans="2:15" ht="46.8" thickBot="1">
      <c r="B687" s="853" t="s">
        <v>226</v>
      </c>
      <c r="C687" s="854"/>
      <c r="D687" s="854"/>
      <c r="E687" s="854"/>
      <c r="F687" s="854"/>
      <c r="G687" s="854"/>
      <c r="H687" s="854"/>
      <c r="I687" s="854"/>
      <c r="J687" s="854"/>
      <c r="K687" s="854"/>
      <c r="L687" s="854"/>
      <c r="M687" s="854"/>
      <c r="N687" s="854"/>
      <c r="O687" s="855"/>
    </row>
    <row r="688" spans="2:15" ht="26.4" thickBot="1">
      <c r="B688" s="396"/>
      <c r="C688" s="856" t="s">
        <v>193</v>
      </c>
      <c r="D688" s="857"/>
      <c r="E688" s="857"/>
      <c r="F688" s="857"/>
      <c r="G688" s="857"/>
      <c r="H688" s="857"/>
      <c r="I688" s="857"/>
      <c r="J688" s="857"/>
      <c r="K688" s="857"/>
      <c r="L688" s="857"/>
      <c r="M688" s="857"/>
      <c r="N688" s="858"/>
      <c r="O688" s="401"/>
    </row>
    <row r="689" spans="2:15" ht="15.6">
      <c r="B689" s="396"/>
      <c r="C689" s="403" t="s">
        <v>7</v>
      </c>
      <c r="D689" s="404" t="s">
        <v>38</v>
      </c>
      <c r="E689" s="405" t="s">
        <v>39</v>
      </c>
      <c r="F689" s="406" t="s">
        <v>40</v>
      </c>
      <c r="G689" s="406" t="s">
        <v>8</v>
      </c>
      <c r="H689" s="407" t="s">
        <v>60</v>
      </c>
      <c r="I689" s="408" t="s">
        <v>40</v>
      </c>
      <c r="J689" s="407" t="s">
        <v>65</v>
      </c>
      <c r="K689" s="731"/>
      <c r="L689" s="731"/>
      <c r="M689" s="731"/>
      <c r="N689" s="188"/>
      <c r="O689" s="401"/>
    </row>
    <row r="690" spans="2:15" ht="15.6">
      <c r="B690" s="396"/>
      <c r="C690" s="409" t="s">
        <v>42</v>
      </c>
      <c r="D690" s="596">
        <v>1730657.2420000001</v>
      </c>
      <c r="E690" s="596">
        <v>1731500.7620000001</v>
      </c>
      <c r="F690" s="526">
        <f t="shared" ref="F690:F695" si="156">E690-D690</f>
        <v>843.52000000001863</v>
      </c>
      <c r="G690" s="521">
        <v>6.48</v>
      </c>
      <c r="H690" s="410">
        <f>F690*G690</f>
        <v>5466.0096000001213</v>
      </c>
      <c r="I690" s="531">
        <f>F690+F694+F695</f>
        <v>1034.3000000000202</v>
      </c>
      <c r="J690" s="411">
        <f>I690/I694</f>
        <v>0.69262335700336763</v>
      </c>
      <c r="K690" s="186"/>
      <c r="L690" s="186"/>
      <c r="M690" s="186"/>
      <c r="N690" s="359"/>
      <c r="O690" s="401"/>
    </row>
    <row r="691" spans="2:15" ht="15.6">
      <c r="B691" s="396"/>
      <c r="C691" s="412" t="s">
        <v>43</v>
      </c>
      <c r="D691" s="596">
        <v>657677.06299999997</v>
      </c>
      <c r="E691" s="596">
        <v>657888.353</v>
      </c>
      <c r="F691" s="527">
        <f t="shared" si="156"/>
        <v>211.29000000003725</v>
      </c>
      <c r="G691" s="522">
        <f>G690</f>
        <v>6.48</v>
      </c>
      <c r="H691" s="413">
        <f>G691*F691</f>
        <v>1369.1592000002415</v>
      </c>
      <c r="I691" s="532">
        <f>F691</f>
        <v>211.29000000003725</v>
      </c>
      <c r="J691" s="414">
        <f>I691/I694</f>
        <v>0.14149123958354878</v>
      </c>
      <c r="K691" s="186"/>
      <c r="L691" s="186"/>
      <c r="M691" s="186"/>
      <c r="N691" s="359"/>
      <c r="O691" s="401"/>
    </row>
    <row r="692" spans="2:15" ht="15.6">
      <c r="B692" s="396"/>
      <c r="C692" s="415" t="s">
        <v>44</v>
      </c>
      <c r="D692" s="597">
        <v>415286.723</v>
      </c>
      <c r="E692" s="597">
        <v>415286.723</v>
      </c>
      <c r="F692" s="528">
        <f t="shared" si="156"/>
        <v>0</v>
      </c>
      <c r="G692" s="523">
        <v>4.9800000000000004</v>
      </c>
      <c r="H692" s="416">
        <f>G692*F692</f>
        <v>0</v>
      </c>
      <c r="I692" s="533">
        <f>F692</f>
        <v>0</v>
      </c>
      <c r="J692" s="417">
        <f>I692/I694</f>
        <v>0</v>
      </c>
      <c r="K692" s="186"/>
      <c r="L692" s="186"/>
      <c r="M692" s="186"/>
      <c r="N692" s="359"/>
      <c r="O692" s="401"/>
    </row>
    <row r="693" spans="2:15" ht="15.6">
      <c r="B693" s="397"/>
      <c r="C693" s="183" t="s">
        <v>139</v>
      </c>
      <c r="D693" s="597">
        <v>357950.46299999999</v>
      </c>
      <c r="E693" s="597">
        <v>358198.18099999998</v>
      </c>
      <c r="F693" s="529">
        <f t="shared" si="156"/>
        <v>247.71799999999348</v>
      </c>
      <c r="G693" s="524">
        <v>6.38</v>
      </c>
      <c r="H693" s="418">
        <f>G693*F693</f>
        <v>1580.4408399999584</v>
      </c>
      <c r="I693" s="534">
        <f>F693</f>
        <v>247.71799999999348</v>
      </c>
      <c r="J693" s="419">
        <f>I693/I694</f>
        <v>0.16588540341308358</v>
      </c>
      <c r="K693" s="186"/>
      <c r="L693" s="186"/>
      <c r="M693" s="186"/>
      <c r="N693" s="359"/>
      <c r="O693" s="401"/>
    </row>
    <row r="694" spans="2:15" ht="16.2" thickBot="1">
      <c r="B694" s="397"/>
      <c r="C694" s="420" t="s">
        <v>45</v>
      </c>
      <c r="D694" s="597">
        <v>11412.290999999999</v>
      </c>
      <c r="E694" s="597">
        <v>11524.181</v>
      </c>
      <c r="F694" s="526">
        <f t="shared" si="156"/>
        <v>111.89000000000124</v>
      </c>
      <c r="G694" s="859">
        <f>G690</f>
        <v>6.48</v>
      </c>
      <c r="H694" s="655">
        <f>G694*F694</f>
        <v>725.04720000000805</v>
      </c>
      <c r="I694" s="535">
        <f t="shared" ref="I694:J694" si="157">SUM(I690:I693)</f>
        <v>1493.3080000000509</v>
      </c>
      <c r="J694" s="422">
        <f t="shared" si="157"/>
        <v>1</v>
      </c>
      <c r="K694" s="186"/>
      <c r="L694" s="186"/>
      <c r="M694" s="186"/>
      <c r="N694" s="359"/>
      <c r="O694" s="401"/>
    </row>
    <row r="695" spans="2:15" ht="15.6">
      <c r="B695" s="397"/>
      <c r="C695" s="420" t="s">
        <v>46</v>
      </c>
      <c r="D695" s="597">
        <v>5713.7619999999997</v>
      </c>
      <c r="E695" s="597">
        <v>5792.652</v>
      </c>
      <c r="F695" s="526">
        <f t="shared" si="156"/>
        <v>78.890000000000327</v>
      </c>
      <c r="G695" s="860"/>
      <c r="H695" s="656">
        <f>G694*F695</f>
        <v>511.20720000000216</v>
      </c>
      <c r="I695" s="732"/>
      <c r="J695" s="425"/>
      <c r="K695" s="186"/>
      <c r="L695" s="186"/>
      <c r="M695" s="186"/>
      <c r="N695" s="359"/>
      <c r="O695" s="401"/>
    </row>
    <row r="696" spans="2:15" ht="16.2" thickBot="1">
      <c r="B696" s="397"/>
      <c r="C696" s="426" t="s">
        <v>21</v>
      </c>
      <c r="D696" s="427"/>
      <c r="E696" s="427"/>
      <c r="F696" s="530">
        <f>F690+F691+F692+F693+F694+F695</f>
        <v>1493.3080000000509</v>
      </c>
      <c r="G696" s="525">
        <f>H696/F696</f>
        <v>6.4634114596586931</v>
      </c>
      <c r="H696" s="428">
        <f>SUM(H690:H695)</f>
        <v>9651.8640400003333</v>
      </c>
      <c r="I696" s="732"/>
      <c r="J696" s="425"/>
      <c r="K696" s="425"/>
      <c r="L696" s="425"/>
      <c r="M696" s="186"/>
      <c r="N696" s="359"/>
      <c r="O696" s="401"/>
    </row>
    <row r="697" spans="2:15" ht="16.2" thickBot="1">
      <c r="B697" s="397"/>
      <c r="C697" s="429"/>
      <c r="D697" s="425"/>
      <c r="E697" s="425"/>
      <c r="F697" s="729"/>
      <c r="G697" s="425"/>
      <c r="H697" s="425"/>
      <c r="I697" s="733"/>
      <c r="J697" s="733"/>
      <c r="K697" s="733"/>
      <c r="L697" s="733"/>
      <c r="M697" s="731"/>
      <c r="N697" s="188"/>
      <c r="O697" s="401"/>
    </row>
    <row r="698" spans="2:15" ht="15.6">
      <c r="B698" s="397"/>
      <c r="C698" s="432"/>
      <c r="D698" s="433" t="s">
        <v>254</v>
      </c>
      <c r="E698" s="433" t="s">
        <v>298</v>
      </c>
      <c r="F698" s="434" t="s">
        <v>1</v>
      </c>
      <c r="G698" s="554" t="s">
        <v>65</v>
      </c>
      <c r="H698" s="861" t="s">
        <v>243</v>
      </c>
      <c r="I698" s="862"/>
      <c r="J698" s="733"/>
      <c r="K698" s="733"/>
      <c r="L698" s="733"/>
      <c r="M698" s="731"/>
      <c r="N698" s="188"/>
      <c r="O698" s="401"/>
    </row>
    <row r="699" spans="2:15" ht="15.6">
      <c r="B699" s="397"/>
      <c r="C699" s="437" t="s">
        <v>80</v>
      </c>
      <c r="D699" s="438"/>
      <c r="E699" s="438">
        <v>1136.4000000000001</v>
      </c>
      <c r="F699" s="438">
        <f>D699+E699</f>
        <v>1136.4000000000001</v>
      </c>
      <c r="G699" s="439">
        <f>F699/F704</f>
        <v>0.21841791165260713</v>
      </c>
      <c r="H699" s="590">
        <v>7.0000000000000001E-3</v>
      </c>
      <c r="I699" s="586">
        <f>F699*H699</f>
        <v>7.9548000000000005</v>
      </c>
      <c r="J699" s="733"/>
      <c r="K699" s="733"/>
      <c r="L699" s="733"/>
      <c r="M699" s="731"/>
      <c r="N699" s="188"/>
      <c r="O699" s="401"/>
    </row>
    <row r="700" spans="2:15" ht="15.6">
      <c r="B700" s="397"/>
      <c r="C700" s="437" t="s">
        <v>81</v>
      </c>
      <c r="D700" s="438"/>
      <c r="E700" s="438">
        <v>983.52</v>
      </c>
      <c r="F700" s="438">
        <f t="shared" ref="F700:F703" si="158">D700+E700</f>
        <v>983.52</v>
      </c>
      <c r="G700" s="439">
        <f>F700/F704</f>
        <v>0.18903412924020782</v>
      </c>
      <c r="H700" s="590">
        <v>2.5000000000000001E-2</v>
      </c>
      <c r="I700" s="586">
        <f>F700*H700</f>
        <v>24.588000000000001</v>
      </c>
      <c r="J700" s="733"/>
      <c r="K700" s="733"/>
      <c r="L700" s="733"/>
      <c r="M700" s="731"/>
      <c r="N700" s="188"/>
      <c r="O700" s="401"/>
    </row>
    <row r="701" spans="2:15" ht="15.6">
      <c r="B701" s="397"/>
      <c r="C701" s="437" t="s">
        <v>58</v>
      </c>
      <c r="D701" s="438"/>
      <c r="E701" s="438">
        <v>1722.15</v>
      </c>
      <c r="F701" s="438">
        <f t="shared" si="158"/>
        <v>1722.15</v>
      </c>
      <c r="G701" s="439">
        <f>F701/F704</f>
        <v>0.33100000576604838</v>
      </c>
      <c r="H701" s="590"/>
      <c r="I701" s="586"/>
      <c r="J701" s="733"/>
      <c r="K701" s="733"/>
      <c r="L701" s="733"/>
      <c r="M701" s="731"/>
      <c r="N701" s="188"/>
      <c r="O701" s="401"/>
    </row>
    <row r="702" spans="2:15" ht="15.6">
      <c r="B702" s="397"/>
      <c r="C702" s="437" t="s">
        <v>275</v>
      </c>
      <c r="D702" s="438"/>
      <c r="E702" s="438">
        <v>1360.8</v>
      </c>
      <c r="F702" s="438">
        <f t="shared" si="158"/>
        <v>1360.8</v>
      </c>
      <c r="G702" s="439">
        <f>F702/F704</f>
        <v>0.26154795334113673</v>
      </c>
      <c r="H702" s="590">
        <v>1.9E-2</v>
      </c>
      <c r="I702" s="586">
        <f>F702*H702</f>
        <v>25.8552</v>
      </c>
      <c r="J702" s="733"/>
      <c r="K702" s="733"/>
      <c r="L702" s="733"/>
      <c r="M702" s="731"/>
      <c r="N702" s="188"/>
      <c r="O702" s="401"/>
    </row>
    <row r="703" spans="2:15" ht="15.6">
      <c r="B703" s="397"/>
      <c r="C703" s="437" t="s">
        <v>276</v>
      </c>
      <c r="D703" s="438"/>
      <c r="E703" s="438"/>
      <c r="F703" s="438">
        <f t="shared" si="158"/>
        <v>0</v>
      </c>
      <c r="G703" s="439">
        <f>F703/F704</f>
        <v>0</v>
      </c>
      <c r="H703" s="584"/>
      <c r="I703" s="586"/>
      <c r="J703" s="733"/>
      <c r="K703" s="733"/>
      <c r="L703" s="733"/>
      <c r="M703" s="731"/>
      <c r="N703" s="188"/>
      <c r="O703" s="401"/>
    </row>
    <row r="704" spans="2:15" ht="16.2" thickBot="1">
      <c r="B704" s="397"/>
      <c r="C704" s="441" t="s">
        <v>1</v>
      </c>
      <c r="D704" s="442">
        <f>SUM(D699:D703)</f>
        <v>0</v>
      </c>
      <c r="E704" s="442">
        <f>SUM(E699:E703)</f>
        <v>5202.87</v>
      </c>
      <c r="F704" s="443">
        <f>D704+E704</f>
        <v>5202.87</v>
      </c>
      <c r="G704" s="444">
        <f>SUM(G699:G703)</f>
        <v>1</v>
      </c>
      <c r="H704" s="585" t="s">
        <v>21</v>
      </c>
      <c r="I704" s="591">
        <f>SUM(I699:I703)</f>
        <v>58.397999999999996</v>
      </c>
      <c r="J704" s="733"/>
      <c r="K704" s="733"/>
      <c r="L704" s="733"/>
      <c r="M704" s="731"/>
      <c r="N704" s="188"/>
      <c r="O704" s="401"/>
    </row>
    <row r="705" spans="2:15" ht="15" thickBot="1">
      <c r="B705" s="397"/>
      <c r="C705" s="187"/>
      <c r="D705" s="186"/>
      <c r="E705" s="186"/>
      <c r="F705" s="704"/>
      <c r="G705" s="186"/>
      <c r="H705" s="186"/>
      <c r="I705" s="731"/>
      <c r="J705" s="731"/>
      <c r="K705" s="731"/>
      <c r="L705" s="731"/>
      <c r="M705" s="731"/>
      <c r="N705" s="188"/>
      <c r="O705" s="401"/>
    </row>
    <row r="706" spans="2:15" ht="14.4" customHeight="1" thickBot="1">
      <c r="B706" s="397"/>
      <c r="C706" s="863" t="s">
        <v>194</v>
      </c>
      <c r="D706" s="864"/>
      <c r="E706" s="864"/>
      <c r="F706" s="864"/>
      <c r="G706" s="864"/>
      <c r="H706" s="864"/>
      <c r="I706" s="864"/>
      <c r="J706" s="864"/>
      <c r="K706" s="864"/>
      <c r="L706" s="864"/>
      <c r="M706" s="864"/>
      <c r="N706" s="865"/>
      <c r="O706" s="401"/>
    </row>
    <row r="707" spans="2:15" ht="15" customHeight="1">
      <c r="B707" s="396"/>
      <c r="C707" s="661"/>
      <c r="D707" s="658" t="s">
        <v>260</v>
      </c>
      <c r="E707" s="658" t="s">
        <v>68</v>
      </c>
      <c r="F707" s="658" t="s">
        <v>290</v>
      </c>
      <c r="G707" s="659" t="s">
        <v>256</v>
      </c>
      <c r="H707" s="658" t="s">
        <v>130</v>
      </c>
      <c r="I707" s="659" t="s">
        <v>64</v>
      </c>
      <c r="J707" s="658" t="s">
        <v>173</v>
      </c>
      <c r="K707" s="658"/>
      <c r="L707" s="658" t="s">
        <v>270</v>
      </c>
      <c r="M707" s="659" t="s">
        <v>195</v>
      </c>
      <c r="N707" s="660" t="s">
        <v>65</v>
      </c>
      <c r="O707" s="401"/>
    </row>
    <row r="708" spans="2:15" ht="15" customHeight="1">
      <c r="B708" s="396"/>
      <c r="C708" s="661" t="s">
        <v>58</v>
      </c>
      <c r="D708" s="438">
        <v>255</v>
      </c>
      <c r="E708" s="438"/>
      <c r="F708" s="438">
        <v>370.15</v>
      </c>
      <c r="G708" s="438">
        <v>628</v>
      </c>
      <c r="H708" s="438">
        <v>120</v>
      </c>
      <c r="I708" s="438">
        <v>150</v>
      </c>
      <c r="J708" s="438">
        <v>51</v>
      </c>
      <c r="K708" s="438"/>
      <c r="L708" s="438"/>
      <c r="M708" s="670">
        <f t="shared" ref="M708:M718" si="159">D708+E708+F708+G708+H708+I708+J708</f>
        <v>1574.15</v>
      </c>
      <c r="N708" s="665">
        <f>M708/M715</f>
        <v>0.16350965903071071</v>
      </c>
      <c r="O708" s="401"/>
    </row>
    <row r="709" spans="2:15" ht="15" customHeight="1">
      <c r="B709" s="396"/>
      <c r="C709" s="661" t="s">
        <v>312</v>
      </c>
      <c r="D709" s="438">
        <v>451.08</v>
      </c>
      <c r="E709" s="438"/>
      <c r="F709" s="438">
        <v>193.86</v>
      </c>
      <c r="G709" s="438">
        <v>90</v>
      </c>
      <c r="H709" s="438">
        <v>5.38</v>
      </c>
      <c r="I709" s="438">
        <v>344.08</v>
      </c>
      <c r="J709" s="438">
        <v>52</v>
      </c>
      <c r="K709" s="438"/>
      <c r="L709" s="438"/>
      <c r="M709" s="670">
        <f t="shared" si="159"/>
        <v>1136.4000000000001</v>
      </c>
      <c r="N709" s="665">
        <f>M709/M715</f>
        <v>0.11803981610551705</v>
      </c>
      <c r="O709" s="401"/>
    </row>
    <row r="710" spans="2:15" ht="15" customHeight="1">
      <c r="B710" s="396"/>
      <c r="C710" s="661" t="s">
        <v>314</v>
      </c>
      <c r="D710" s="438">
        <v>200.06</v>
      </c>
      <c r="E710" s="438"/>
      <c r="F710" s="438">
        <v>140.46</v>
      </c>
      <c r="G710" s="438">
        <v>457</v>
      </c>
      <c r="H710" s="438">
        <v>6</v>
      </c>
      <c r="I710" s="438">
        <v>303</v>
      </c>
      <c r="J710" s="438">
        <v>25</v>
      </c>
      <c r="K710" s="438"/>
      <c r="L710" s="438"/>
      <c r="M710" s="670">
        <f t="shared" si="159"/>
        <v>1131.52</v>
      </c>
      <c r="N710" s="665">
        <f>M710/M715</f>
        <v>0.1175329221398404</v>
      </c>
      <c r="O710" s="401"/>
    </row>
    <row r="711" spans="2:15" ht="15.6">
      <c r="B711" s="396"/>
      <c r="C711" s="661" t="s">
        <v>313</v>
      </c>
      <c r="D711" s="438">
        <v>0.25</v>
      </c>
      <c r="E711" s="729"/>
      <c r="F711" s="438">
        <v>0.5</v>
      </c>
      <c r="G711" s="438">
        <v>5.5</v>
      </c>
      <c r="H711" s="438"/>
      <c r="I711" s="438"/>
      <c r="J711" s="438"/>
      <c r="K711" s="438"/>
      <c r="L711" s="438"/>
      <c r="M711" s="670">
        <f t="shared" si="159"/>
        <v>6.25</v>
      </c>
      <c r="N711" s="665">
        <f>M711/M715</f>
        <v>6.4919821423748813E-4</v>
      </c>
      <c r="O711" s="401"/>
    </row>
    <row r="712" spans="2:15" ht="15.6">
      <c r="B712" s="396"/>
      <c r="C712" s="661" t="s">
        <v>61</v>
      </c>
      <c r="D712" s="438">
        <v>833.7</v>
      </c>
      <c r="E712" s="438"/>
      <c r="F712" s="438"/>
      <c r="G712" s="438">
        <v>478.59</v>
      </c>
      <c r="H712" s="438">
        <v>10</v>
      </c>
      <c r="I712" s="438">
        <v>239</v>
      </c>
      <c r="J712" s="438">
        <v>30</v>
      </c>
      <c r="K712" s="438"/>
      <c r="L712" s="438"/>
      <c r="M712" s="670">
        <f t="shared" si="159"/>
        <v>1591.29</v>
      </c>
      <c r="N712" s="665">
        <f>M712/M715</f>
        <v>0.16529002021343558</v>
      </c>
      <c r="O712" s="401"/>
    </row>
    <row r="713" spans="2:15" ht="15.6">
      <c r="B713" s="396"/>
      <c r="C713" s="661" t="s">
        <v>315</v>
      </c>
      <c r="D713" s="438">
        <v>810</v>
      </c>
      <c r="E713" s="729"/>
      <c r="F713" s="438">
        <v>129.6</v>
      </c>
      <c r="G713" s="438">
        <v>226.8</v>
      </c>
      <c r="H713" s="438"/>
      <c r="I713" s="438">
        <v>194.4</v>
      </c>
      <c r="J713" s="438"/>
      <c r="K713" s="438"/>
      <c r="L713" s="438"/>
      <c r="M713" s="670">
        <f t="shared" si="159"/>
        <v>1360.8000000000002</v>
      </c>
      <c r="N713" s="665">
        <f>M713/M715</f>
        <v>0.14134862878949983</v>
      </c>
      <c r="O713" s="401"/>
    </row>
    <row r="714" spans="2:15" ht="15.6">
      <c r="B714" s="396"/>
      <c r="C714" s="661" t="s">
        <v>62</v>
      </c>
      <c r="D714" s="438">
        <v>669.38</v>
      </c>
      <c r="E714" s="438"/>
      <c r="F714" s="438">
        <v>524.38</v>
      </c>
      <c r="G714" s="438">
        <v>845.46</v>
      </c>
      <c r="H714" s="438">
        <v>60.26</v>
      </c>
      <c r="I714" s="438">
        <v>456.48</v>
      </c>
      <c r="J714" s="438">
        <v>270.89</v>
      </c>
      <c r="K714" s="438"/>
      <c r="L714" s="438"/>
      <c r="M714" s="670">
        <f t="shared" si="159"/>
        <v>2826.85</v>
      </c>
      <c r="N714" s="665">
        <f>M714/M715</f>
        <v>0.2936297555067589</v>
      </c>
      <c r="O714" s="401"/>
    </row>
    <row r="715" spans="2:15" ht="15.6">
      <c r="B715" s="397"/>
      <c r="C715" s="661" t="s">
        <v>199</v>
      </c>
      <c r="D715" s="671">
        <f t="shared" ref="D715:E715" si="160">SUM(D708:D714)</f>
        <v>3219.4700000000003</v>
      </c>
      <c r="E715" s="671">
        <f t="shared" si="160"/>
        <v>0</v>
      </c>
      <c r="F715" s="671">
        <f>SUM(F708:F714)</f>
        <v>1358.95</v>
      </c>
      <c r="G715" s="671">
        <f>SUM(G708:G714)</f>
        <v>2731.35</v>
      </c>
      <c r="H715" s="671">
        <f t="shared" ref="H715:J715" si="161">SUM(H708:H714)</f>
        <v>201.64</v>
      </c>
      <c r="I715" s="671">
        <f t="shared" si="161"/>
        <v>1686.96</v>
      </c>
      <c r="J715" s="671">
        <f t="shared" si="161"/>
        <v>428.89</v>
      </c>
      <c r="K715" s="671"/>
      <c r="L715" s="671"/>
      <c r="M715" s="670">
        <f t="shared" si="159"/>
        <v>9627.26</v>
      </c>
      <c r="N715" s="665">
        <f>SUM(N708:N714)</f>
        <v>1</v>
      </c>
      <c r="O715" s="401"/>
    </row>
    <row r="716" spans="2:15" ht="15.6">
      <c r="B716" s="397"/>
      <c r="C716" s="672" t="s">
        <v>193</v>
      </c>
      <c r="D716" s="673">
        <v>3219.47</v>
      </c>
      <c r="E716" s="673"/>
      <c r="F716" s="673">
        <v>1358.95</v>
      </c>
      <c r="G716" s="673">
        <v>2731.35</v>
      </c>
      <c r="H716" s="673">
        <v>201.64</v>
      </c>
      <c r="I716" s="674">
        <v>1686.96</v>
      </c>
      <c r="J716" s="674">
        <v>428.89</v>
      </c>
      <c r="K716" s="674"/>
      <c r="L716" s="674"/>
      <c r="M716" s="675">
        <f t="shared" si="159"/>
        <v>9627.26</v>
      </c>
      <c r="N716" s="665"/>
      <c r="O716" s="401"/>
    </row>
    <row r="717" spans="2:15" ht="15.6">
      <c r="B717" s="397"/>
      <c r="C717" s="662" t="s">
        <v>147</v>
      </c>
      <c r="D717" s="461">
        <f t="shared" ref="D717:E717" si="162">D716-D715</f>
        <v>0</v>
      </c>
      <c r="E717" s="461">
        <f t="shared" si="162"/>
        <v>0</v>
      </c>
      <c r="F717" s="461">
        <f>F716-F715</f>
        <v>0</v>
      </c>
      <c r="G717" s="461">
        <f>G716-G715</f>
        <v>0</v>
      </c>
      <c r="H717" s="461">
        <f t="shared" ref="H717:I717" si="163">H716-H715</f>
        <v>0</v>
      </c>
      <c r="I717" s="461">
        <f t="shared" si="163"/>
        <v>0</v>
      </c>
      <c r="J717" s="461">
        <f>J716-J715</f>
        <v>0</v>
      </c>
      <c r="K717" s="461"/>
      <c r="L717" s="461"/>
      <c r="M717" s="542">
        <f t="shared" si="159"/>
        <v>0</v>
      </c>
      <c r="N717" s="665"/>
      <c r="O717" s="401"/>
    </row>
    <row r="718" spans="2:15" ht="15.6">
      <c r="B718" s="396"/>
      <c r="C718" s="663" t="s">
        <v>65</v>
      </c>
      <c r="D718" s="462">
        <f>D716/M716</f>
        <v>0.33441186796658651</v>
      </c>
      <c r="E718" s="462">
        <f>E716/M716</f>
        <v>0</v>
      </c>
      <c r="F718" s="462">
        <f>F716/M716</f>
        <v>0.14115646611808552</v>
      </c>
      <c r="G718" s="462">
        <f>G716/M716</f>
        <v>0.28371000679321012</v>
      </c>
      <c r="H718" s="462">
        <f>H716/M716</f>
        <v>2.0944692467015535E-2</v>
      </c>
      <c r="I718" s="462">
        <f>I716/M716</f>
        <v>0.17522742711841169</v>
      </c>
      <c r="J718" s="462">
        <f>J716/M716</f>
        <v>4.4549539536690601E-2</v>
      </c>
      <c r="K718" s="462"/>
      <c r="L718" s="462"/>
      <c r="M718" s="520">
        <f t="shared" si="159"/>
        <v>1</v>
      </c>
      <c r="N718" s="666"/>
      <c r="O718" s="401"/>
    </row>
    <row r="719" spans="2:15" ht="16.2" thickBot="1">
      <c r="B719" s="396"/>
      <c r="C719" s="664"/>
      <c r="D719" s="668"/>
      <c r="E719" s="669"/>
      <c r="F719" s="866"/>
      <c r="G719" s="867"/>
      <c r="H719" s="866"/>
      <c r="I719" s="867"/>
      <c r="J719" s="778"/>
      <c r="K719" s="779"/>
      <c r="L719" s="851" t="s">
        <v>196</v>
      </c>
      <c r="M719" s="852"/>
      <c r="N719" s="676">
        <f>H696-M716</f>
        <v>24.604040000333043</v>
      </c>
      <c r="O719" s="401"/>
    </row>
    <row r="720" spans="2:15" ht="15" thickBot="1">
      <c r="B720" s="397"/>
      <c r="C720" s="393"/>
      <c r="D720" s="367"/>
      <c r="E720" s="367"/>
      <c r="F720" s="367"/>
      <c r="G720" s="367"/>
      <c r="H720" s="367"/>
      <c r="I720" s="367"/>
      <c r="J720" s="367"/>
      <c r="K720" s="367"/>
      <c r="L720" s="367"/>
      <c r="M720" s="367"/>
      <c r="N720" s="368"/>
      <c r="O720" s="401"/>
    </row>
    <row r="721" spans="2:15" ht="15" thickBot="1">
      <c r="B721" s="398"/>
      <c r="C721" s="399"/>
      <c r="D721" s="399"/>
      <c r="E721" s="399"/>
      <c r="F721" s="399"/>
      <c r="G721" s="399"/>
      <c r="H721" s="399"/>
      <c r="I721" s="399"/>
      <c r="J721" s="399"/>
      <c r="K721" s="399"/>
      <c r="L721" s="399"/>
      <c r="M721" s="399"/>
      <c r="N721" s="399"/>
      <c r="O721" s="400"/>
    </row>
    <row r="722" spans="2:15" ht="15" thickBot="1"/>
    <row r="723" spans="2:15" ht="46.8" thickBot="1">
      <c r="B723" s="853" t="s">
        <v>227</v>
      </c>
      <c r="C723" s="854"/>
      <c r="D723" s="854"/>
      <c r="E723" s="854"/>
      <c r="F723" s="854"/>
      <c r="G723" s="854"/>
      <c r="H723" s="854"/>
      <c r="I723" s="854"/>
      <c r="J723" s="854"/>
      <c r="K723" s="854"/>
      <c r="L723" s="854"/>
      <c r="M723" s="854"/>
      <c r="N723" s="854"/>
      <c r="O723" s="855"/>
    </row>
    <row r="724" spans="2:15" ht="26.4" thickBot="1">
      <c r="B724" s="396"/>
      <c r="C724" s="856" t="s">
        <v>193</v>
      </c>
      <c r="D724" s="857"/>
      <c r="E724" s="857"/>
      <c r="F724" s="857"/>
      <c r="G724" s="857"/>
      <c r="H724" s="857"/>
      <c r="I724" s="857"/>
      <c r="J724" s="857"/>
      <c r="K724" s="857"/>
      <c r="L724" s="857"/>
      <c r="M724" s="857"/>
      <c r="N724" s="858"/>
      <c r="O724" s="401"/>
    </row>
    <row r="725" spans="2:15" ht="15.6">
      <c r="B725" s="396"/>
      <c r="C725" s="403" t="s">
        <v>7</v>
      </c>
      <c r="D725" s="404" t="s">
        <v>38</v>
      </c>
      <c r="E725" s="405" t="s">
        <v>39</v>
      </c>
      <c r="F725" s="406" t="s">
        <v>40</v>
      </c>
      <c r="G725" s="406" t="s">
        <v>8</v>
      </c>
      <c r="H725" s="407" t="s">
        <v>60</v>
      </c>
      <c r="I725" s="408" t="s">
        <v>40</v>
      </c>
      <c r="J725" s="407" t="s">
        <v>65</v>
      </c>
      <c r="K725" s="731"/>
      <c r="L725" s="731"/>
      <c r="M725" s="731"/>
      <c r="N725" s="188"/>
      <c r="O725" s="401"/>
    </row>
    <row r="726" spans="2:15" ht="15.6">
      <c r="B726" s="396"/>
      <c r="C726" s="409" t="s">
        <v>42</v>
      </c>
      <c r="D726" s="596">
        <v>1731500.7620000001</v>
      </c>
      <c r="E726" s="596">
        <v>1732321.702</v>
      </c>
      <c r="F726" s="526">
        <f t="shared" ref="F726:F731" si="164">E726-D726</f>
        <v>820.93999999994412</v>
      </c>
      <c r="G726" s="521">
        <v>6.48</v>
      </c>
      <c r="H726" s="410">
        <f>F726*G726</f>
        <v>5319.6911999996382</v>
      </c>
      <c r="I726" s="531">
        <f>F726+F730+F731</f>
        <v>953.30099999994309</v>
      </c>
      <c r="J726" s="411">
        <f>I726/I730</f>
        <v>0.68290385342757742</v>
      </c>
      <c r="K726" s="186"/>
      <c r="L726" s="186"/>
      <c r="M726" s="186"/>
      <c r="N726" s="359"/>
      <c r="O726" s="401"/>
    </row>
    <row r="727" spans="2:15" ht="15.6">
      <c r="B727" s="396"/>
      <c r="C727" s="412" t="s">
        <v>43</v>
      </c>
      <c r="D727" s="596">
        <v>657888.353</v>
      </c>
      <c r="E727" s="596">
        <v>658220.99300000002</v>
      </c>
      <c r="F727" s="527">
        <f t="shared" si="164"/>
        <v>332.64000000001397</v>
      </c>
      <c r="G727" s="522">
        <f>G726</f>
        <v>6.48</v>
      </c>
      <c r="H727" s="413">
        <f>G727*F727</f>
        <v>2155.5072000000905</v>
      </c>
      <c r="I727" s="532">
        <f>F727</f>
        <v>332.64000000001397</v>
      </c>
      <c r="J727" s="414">
        <f>I727/I730</f>
        <v>0.23828899561017189</v>
      </c>
      <c r="K727" s="186"/>
      <c r="L727" s="186"/>
      <c r="M727" s="186"/>
      <c r="N727" s="359"/>
      <c r="O727" s="401"/>
    </row>
    <row r="728" spans="2:15" ht="15.6">
      <c r="B728" s="396"/>
      <c r="C728" s="415" t="s">
        <v>44</v>
      </c>
      <c r="D728" s="597">
        <v>415286.723</v>
      </c>
      <c r="E728" s="597">
        <v>415382.05200000003</v>
      </c>
      <c r="F728" s="528">
        <f t="shared" si="164"/>
        <v>95.329000000027008</v>
      </c>
      <c r="G728" s="523">
        <v>4.9800000000000004</v>
      </c>
      <c r="H728" s="416">
        <f>G728*F728</f>
        <v>474.73842000013457</v>
      </c>
      <c r="I728" s="533">
        <f>F728</f>
        <v>95.329000000027008</v>
      </c>
      <c r="J728" s="417">
        <f>I728/I730</f>
        <v>6.8289597350070813E-2</v>
      </c>
      <c r="K728" s="186"/>
      <c r="L728" s="186"/>
      <c r="M728" s="186"/>
      <c r="N728" s="359"/>
      <c r="O728" s="401"/>
    </row>
    <row r="729" spans="2:15" ht="15.6">
      <c r="B729" s="397"/>
      <c r="C729" s="183" t="s">
        <v>139</v>
      </c>
      <c r="D729" s="597">
        <v>358198.18099999998</v>
      </c>
      <c r="E729" s="597">
        <v>358212.86300000001</v>
      </c>
      <c r="F729" s="529">
        <f t="shared" si="164"/>
        <v>14.682000000029802</v>
      </c>
      <c r="G729" s="524">
        <v>6.38</v>
      </c>
      <c r="H729" s="418">
        <f>G729*F729</f>
        <v>93.671160000190142</v>
      </c>
      <c r="I729" s="534">
        <f>F729</f>
        <v>14.682000000029802</v>
      </c>
      <c r="J729" s="419">
        <f>I729/I730</f>
        <v>1.0517553612179828E-2</v>
      </c>
      <c r="K729" s="186"/>
      <c r="L729" s="186"/>
      <c r="M729" s="186"/>
      <c r="N729" s="359"/>
      <c r="O729" s="401"/>
    </row>
    <row r="730" spans="2:15" ht="16.2" thickBot="1">
      <c r="B730" s="397"/>
      <c r="C730" s="420" t="s">
        <v>45</v>
      </c>
      <c r="D730" s="597">
        <v>11524.181</v>
      </c>
      <c r="E730" s="597">
        <v>11588.812</v>
      </c>
      <c r="F730" s="526">
        <f t="shared" si="164"/>
        <v>64.630999999999403</v>
      </c>
      <c r="G730" s="859">
        <f>G726</f>
        <v>6.48</v>
      </c>
      <c r="H730" s="655">
        <f>G730*F730</f>
        <v>418.80887999999618</v>
      </c>
      <c r="I730" s="535">
        <f t="shared" ref="I730:J730" si="165">SUM(I726:I729)</f>
        <v>1395.9520000000139</v>
      </c>
      <c r="J730" s="422">
        <f t="shared" si="165"/>
        <v>1</v>
      </c>
      <c r="K730" s="186"/>
      <c r="L730" s="186"/>
      <c r="M730" s="186"/>
      <c r="N730" s="359"/>
      <c r="O730" s="401"/>
    </row>
    <row r="731" spans="2:15" ht="15.6">
      <c r="B731" s="397"/>
      <c r="C731" s="420" t="s">
        <v>46</v>
      </c>
      <c r="D731" s="597">
        <v>5792.652</v>
      </c>
      <c r="E731" s="597">
        <v>5860.3819999999996</v>
      </c>
      <c r="F731" s="526">
        <f t="shared" si="164"/>
        <v>67.729999999999563</v>
      </c>
      <c r="G731" s="860"/>
      <c r="H731" s="656">
        <f>G730*F731</f>
        <v>438.89039999999721</v>
      </c>
      <c r="I731" s="732"/>
      <c r="J731" s="425"/>
      <c r="K731" s="186"/>
      <c r="L731" s="186"/>
      <c r="M731" s="186"/>
      <c r="N731" s="359"/>
      <c r="O731" s="401"/>
    </row>
    <row r="732" spans="2:15" ht="16.2" thickBot="1">
      <c r="B732" s="397"/>
      <c r="C732" s="426" t="s">
        <v>21</v>
      </c>
      <c r="D732" s="427"/>
      <c r="E732" s="427"/>
      <c r="F732" s="530">
        <f>F726+F727+F728+F729+F730+F731</f>
        <v>1395.9520000000139</v>
      </c>
      <c r="G732" s="525">
        <f>H732/F732</f>
        <v>6.3765138486136745</v>
      </c>
      <c r="H732" s="428">
        <f>SUM(H726:H731)</f>
        <v>8901.3072600000451</v>
      </c>
      <c r="I732" s="732"/>
      <c r="J732" s="425"/>
      <c r="K732" s="425"/>
      <c r="L732" s="425"/>
      <c r="M732" s="186"/>
      <c r="N732" s="359"/>
      <c r="O732" s="401"/>
    </row>
    <row r="733" spans="2:15" ht="16.2" thickBot="1">
      <c r="B733" s="397"/>
      <c r="C733" s="429"/>
      <c r="D733" s="425"/>
      <c r="E733" s="425"/>
      <c r="F733" s="729"/>
      <c r="G733" s="425"/>
      <c r="H733" s="425"/>
      <c r="I733" s="733"/>
      <c r="J733" s="733"/>
      <c r="K733" s="733"/>
      <c r="L733" s="733"/>
      <c r="M733" s="731"/>
      <c r="N733" s="188"/>
      <c r="O733" s="401"/>
    </row>
    <row r="734" spans="2:15" ht="15.6">
      <c r="B734" s="397"/>
      <c r="C734" s="432"/>
      <c r="D734" s="433" t="s">
        <v>254</v>
      </c>
      <c r="E734" s="433" t="s">
        <v>298</v>
      </c>
      <c r="F734" s="434" t="s">
        <v>1</v>
      </c>
      <c r="G734" s="554" t="s">
        <v>65</v>
      </c>
      <c r="H734" s="861" t="s">
        <v>243</v>
      </c>
      <c r="I734" s="862"/>
      <c r="J734" s="733"/>
      <c r="K734" s="733"/>
      <c r="L734" s="733"/>
      <c r="M734" s="731"/>
      <c r="N734" s="188"/>
      <c r="O734" s="401"/>
    </row>
    <row r="735" spans="2:15" ht="15.6">
      <c r="B735" s="397"/>
      <c r="C735" s="437" t="s">
        <v>80</v>
      </c>
      <c r="D735" s="438"/>
      <c r="E735" s="438">
        <v>1247.8</v>
      </c>
      <c r="F735" s="438">
        <f>D735+E735</f>
        <v>1247.8</v>
      </c>
      <c r="G735" s="439">
        <f>F735/F740</f>
        <v>0.24445528474397629</v>
      </c>
      <c r="H735" s="590">
        <v>7.0000000000000001E-3</v>
      </c>
      <c r="I735" s="586">
        <f>F735*H735</f>
        <v>8.7346000000000004</v>
      </c>
      <c r="J735" s="733"/>
      <c r="K735" s="733"/>
      <c r="L735" s="733"/>
      <c r="M735" s="731"/>
      <c r="N735" s="188"/>
      <c r="O735" s="401"/>
    </row>
    <row r="736" spans="2:15" ht="15.6">
      <c r="B736" s="397"/>
      <c r="C736" s="437" t="s">
        <v>81</v>
      </c>
      <c r="D736" s="438"/>
      <c r="E736" s="438">
        <v>851.5</v>
      </c>
      <c r="F736" s="438">
        <f t="shared" ref="F736:F739" si="166">D736+E736</f>
        <v>851.5</v>
      </c>
      <c r="G736" s="439">
        <f>F736/F740</f>
        <v>0.16681653707284486</v>
      </c>
      <c r="H736" s="590">
        <v>2.5000000000000001E-2</v>
      </c>
      <c r="I736" s="586">
        <f>F736*H736</f>
        <v>21.287500000000001</v>
      </c>
      <c r="J736" s="733"/>
      <c r="K736" s="733"/>
      <c r="L736" s="733"/>
      <c r="M736" s="731"/>
      <c r="N736" s="188"/>
      <c r="O736" s="401"/>
    </row>
    <row r="737" spans="2:15" ht="15.6">
      <c r="B737" s="397"/>
      <c r="C737" s="437" t="s">
        <v>58</v>
      </c>
      <c r="D737" s="438"/>
      <c r="E737" s="438">
        <v>710.11</v>
      </c>
      <c r="F737" s="438">
        <f t="shared" si="166"/>
        <v>710.11</v>
      </c>
      <c r="G737" s="439">
        <f>F737/F740</f>
        <v>0.13911695964861756</v>
      </c>
      <c r="H737" s="590"/>
      <c r="I737" s="586"/>
      <c r="J737" s="733"/>
      <c r="K737" s="733"/>
      <c r="L737" s="733"/>
      <c r="M737" s="731"/>
      <c r="N737" s="188"/>
      <c r="O737" s="401"/>
    </row>
    <row r="738" spans="2:15" ht="15.6">
      <c r="B738" s="397"/>
      <c r="C738" s="437" t="s">
        <v>275</v>
      </c>
      <c r="D738" s="438"/>
      <c r="E738" s="438">
        <v>2295</v>
      </c>
      <c r="F738" s="438">
        <f t="shared" si="166"/>
        <v>2295</v>
      </c>
      <c r="G738" s="439">
        <f>F738/F740</f>
        <v>0.44961121853456132</v>
      </c>
      <c r="H738" s="590">
        <v>1.9E-2</v>
      </c>
      <c r="I738" s="586">
        <f>F738*H738</f>
        <v>43.604999999999997</v>
      </c>
      <c r="J738" s="733"/>
      <c r="K738" s="733"/>
      <c r="L738" s="733"/>
      <c r="M738" s="731"/>
      <c r="N738" s="188"/>
      <c r="O738" s="401"/>
    </row>
    <row r="739" spans="2:15" ht="15.6">
      <c r="B739" s="397"/>
      <c r="C739" s="437" t="s">
        <v>276</v>
      </c>
      <c r="D739" s="438"/>
      <c r="E739" s="438"/>
      <c r="F739" s="438">
        <f t="shared" si="166"/>
        <v>0</v>
      </c>
      <c r="G739" s="439">
        <f>F739/F740</f>
        <v>0</v>
      </c>
      <c r="H739" s="584"/>
      <c r="I739" s="586"/>
      <c r="J739" s="733"/>
      <c r="K739" s="733"/>
      <c r="L739" s="733"/>
      <c r="M739" s="731"/>
      <c r="N739" s="188"/>
      <c r="O739" s="401"/>
    </row>
    <row r="740" spans="2:15" ht="16.2" thickBot="1">
      <c r="B740" s="397"/>
      <c r="C740" s="441" t="s">
        <v>1</v>
      </c>
      <c r="D740" s="442">
        <f>SUM(D735:D739)</f>
        <v>0</v>
      </c>
      <c r="E740" s="442">
        <f>SUM(E735:E739)</f>
        <v>5104.41</v>
      </c>
      <c r="F740" s="443">
        <f>D740+E740</f>
        <v>5104.41</v>
      </c>
      <c r="G740" s="444">
        <f>SUM(G735:G739)</f>
        <v>1</v>
      </c>
      <c r="H740" s="585" t="s">
        <v>21</v>
      </c>
      <c r="I740" s="591">
        <f>SUM(I735:I739)</f>
        <v>73.627099999999999</v>
      </c>
      <c r="J740" s="733"/>
      <c r="K740" s="733"/>
      <c r="L740" s="733"/>
      <c r="M740" s="731"/>
      <c r="N740" s="188"/>
      <c r="O740" s="401"/>
    </row>
    <row r="741" spans="2:15" ht="15" thickBot="1">
      <c r="B741" s="397"/>
      <c r="C741" s="187"/>
      <c r="D741" s="186"/>
      <c r="E741" s="186"/>
      <c r="F741" s="704"/>
      <c r="G741" s="186"/>
      <c r="H741" s="186"/>
      <c r="I741" s="731"/>
      <c r="J741" s="731"/>
      <c r="K741" s="731"/>
      <c r="L741" s="731"/>
      <c r="M741" s="731"/>
      <c r="N741" s="188"/>
      <c r="O741" s="401"/>
    </row>
    <row r="742" spans="2:15" ht="26.4" thickBot="1">
      <c r="B742" s="397"/>
      <c r="C742" s="863" t="s">
        <v>194</v>
      </c>
      <c r="D742" s="864"/>
      <c r="E742" s="864"/>
      <c r="F742" s="864"/>
      <c r="G742" s="864"/>
      <c r="H742" s="864"/>
      <c r="I742" s="864"/>
      <c r="J742" s="864"/>
      <c r="K742" s="864"/>
      <c r="L742" s="864"/>
      <c r="M742" s="864"/>
      <c r="N742" s="865"/>
      <c r="O742" s="401"/>
    </row>
    <row r="743" spans="2:15" ht="14.4" customHeight="1">
      <c r="B743" s="396"/>
      <c r="C743" s="661"/>
      <c r="D743" s="658" t="s">
        <v>260</v>
      </c>
      <c r="E743" s="658" t="s">
        <v>68</v>
      </c>
      <c r="F743" s="658" t="s">
        <v>290</v>
      </c>
      <c r="G743" s="659" t="s">
        <v>256</v>
      </c>
      <c r="H743" s="658" t="s">
        <v>130</v>
      </c>
      <c r="I743" s="659" t="s">
        <v>64</v>
      </c>
      <c r="J743" s="658" t="s">
        <v>173</v>
      </c>
      <c r="K743" s="658"/>
      <c r="L743" s="658" t="s">
        <v>270</v>
      </c>
      <c r="M743" s="659" t="s">
        <v>195</v>
      </c>
      <c r="N743" s="660" t="s">
        <v>65</v>
      </c>
      <c r="O743" s="401"/>
    </row>
    <row r="744" spans="2:15" ht="14.4" customHeight="1">
      <c r="B744" s="396"/>
      <c r="C744" s="661" t="s">
        <v>58</v>
      </c>
      <c r="D744" s="438">
        <v>258</v>
      </c>
      <c r="E744" s="438">
        <v>296</v>
      </c>
      <c r="F744" s="438">
        <v>35.11</v>
      </c>
      <c r="G744" s="438"/>
      <c r="H744" s="438"/>
      <c r="I744" s="438">
        <v>130</v>
      </c>
      <c r="J744" s="438">
        <v>21</v>
      </c>
      <c r="K744" s="438"/>
      <c r="L744" s="438"/>
      <c r="M744" s="670">
        <f t="shared" ref="M744:M754" si="167">D744+E744+F744+G744+H744+I744+J744</f>
        <v>740.11</v>
      </c>
      <c r="N744" s="665">
        <f>M744/M751</f>
        <v>8.3569702581242536E-2</v>
      </c>
      <c r="O744" s="401"/>
    </row>
    <row r="745" spans="2:15" ht="14.4" customHeight="1">
      <c r="B745" s="396"/>
      <c r="C745" s="661" t="s">
        <v>312</v>
      </c>
      <c r="D745" s="438">
        <v>266.8</v>
      </c>
      <c r="E745" s="438">
        <v>245</v>
      </c>
      <c r="F745" s="438">
        <v>56</v>
      </c>
      <c r="G745" s="438"/>
      <c r="H745" s="438">
        <v>350</v>
      </c>
      <c r="I745" s="438">
        <v>280</v>
      </c>
      <c r="J745" s="438">
        <v>50</v>
      </c>
      <c r="K745" s="438"/>
      <c r="L745" s="438"/>
      <c r="M745" s="670">
        <f t="shared" si="167"/>
        <v>1247.8</v>
      </c>
      <c r="N745" s="665">
        <f>M745/M751</f>
        <v>0.14089564372981642</v>
      </c>
      <c r="O745" s="401"/>
    </row>
    <row r="746" spans="2:15" ht="14.4" customHeight="1">
      <c r="B746" s="396"/>
      <c r="C746" s="661" t="s">
        <v>314</v>
      </c>
      <c r="D746" s="438">
        <v>227.5</v>
      </c>
      <c r="E746" s="438">
        <v>67</v>
      </c>
      <c r="F746" s="438">
        <v>165</v>
      </c>
      <c r="G746" s="438"/>
      <c r="H746" s="438">
        <v>10</v>
      </c>
      <c r="I746" s="438">
        <v>212</v>
      </c>
      <c r="J746" s="438">
        <v>170</v>
      </c>
      <c r="K746" s="438"/>
      <c r="L746" s="438"/>
      <c r="M746" s="670">
        <f t="shared" si="167"/>
        <v>851.5</v>
      </c>
      <c r="N746" s="665">
        <f>M746/M751</f>
        <v>9.6147331812741363E-2</v>
      </c>
      <c r="O746" s="401"/>
    </row>
    <row r="747" spans="2:15" ht="15" customHeight="1">
      <c r="B747" s="396"/>
      <c r="C747" s="661" t="s">
        <v>313</v>
      </c>
      <c r="D747" s="438"/>
      <c r="E747" s="729">
        <v>3.35</v>
      </c>
      <c r="F747" s="438"/>
      <c r="G747" s="438"/>
      <c r="H747" s="438"/>
      <c r="I747" s="438"/>
      <c r="J747" s="438">
        <v>2</v>
      </c>
      <c r="K747" s="438"/>
      <c r="L747" s="438"/>
      <c r="M747" s="670">
        <f t="shared" si="167"/>
        <v>5.35</v>
      </c>
      <c r="N747" s="665">
        <f>M747/M751</f>
        <v>6.0409656511822233E-4</v>
      </c>
      <c r="O747" s="401"/>
    </row>
    <row r="748" spans="2:15" ht="15.6">
      <c r="B748" s="396"/>
      <c r="C748" s="661" t="s">
        <v>61</v>
      </c>
      <c r="D748" s="438">
        <v>1277.1600000000001</v>
      </c>
      <c r="E748" s="438">
        <v>306</v>
      </c>
      <c r="F748" s="438"/>
      <c r="G748" s="438"/>
      <c r="H748" s="438"/>
      <c r="I748" s="438">
        <v>200</v>
      </c>
      <c r="J748" s="438"/>
      <c r="K748" s="438"/>
      <c r="L748" s="438"/>
      <c r="M748" s="670">
        <f t="shared" si="167"/>
        <v>1783.16</v>
      </c>
      <c r="N748" s="665">
        <f>M748/M751</f>
        <v>0.20134594973013259</v>
      </c>
      <c r="O748" s="401"/>
    </row>
    <row r="749" spans="2:15" ht="15.6">
      <c r="B749" s="396"/>
      <c r="C749" s="661" t="s">
        <v>315</v>
      </c>
      <c r="D749" s="438">
        <v>1435.2</v>
      </c>
      <c r="E749" s="729">
        <v>421.2</v>
      </c>
      <c r="F749" s="438">
        <v>381.21</v>
      </c>
      <c r="G749" s="438"/>
      <c r="H749" s="438"/>
      <c r="I749" s="438">
        <v>65</v>
      </c>
      <c r="J749" s="438"/>
      <c r="K749" s="438"/>
      <c r="L749" s="438"/>
      <c r="M749" s="670">
        <f t="shared" si="167"/>
        <v>2302.61</v>
      </c>
      <c r="N749" s="665">
        <f>M749/M751</f>
        <v>0.25999977416950842</v>
      </c>
      <c r="O749" s="401"/>
    </row>
    <row r="750" spans="2:15" ht="15.6">
      <c r="B750" s="396"/>
      <c r="C750" s="661" t="s">
        <v>62</v>
      </c>
      <c r="D750" s="438">
        <v>272</v>
      </c>
      <c r="E750" s="438">
        <v>621</v>
      </c>
      <c r="F750" s="438">
        <v>213.5</v>
      </c>
      <c r="G750" s="438"/>
      <c r="H750" s="438">
        <v>58.27</v>
      </c>
      <c r="I750" s="438">
        <v>391</v>
      </c>
      <c r="J750" s="438">
        <v>369.9</v>
      </c>
      <c r="K750" s="438"/>
      <c r="L750" s="438"/>
      <c r="M750" s="670">
        <f t="shared" si="167"/>
        <v>1925.67</v>
      </c>
      <c r="N750" s="665">
        <f>M750/M751</f>
        <v>0.21743750141144061</v>
      </c>
      <c r="O750" s="401"/>
    </row>
    <row r="751" spans="2:15" ht="15.6">
      <c r="B751" s="397"/>
      <c r="C751" s="661" t="s">
        <v>199</v>
      </c>
      <c r="D751" s="671">
        <f t="shared" ref="D751:E751" si="168">SUM(D744:D750)</f>
        <v>3736.66</v>
      </c>
      <c r="E751" s="671">
        <f t="shared" si="168"/>
        <v>1959.55</v>
      </c>
      <c r="F751" s="671">
        <f>SUM(F744:F750)</f>
        <v>850.81999999999994</v>
      </c>
      <c r="G751" s="671">
        <f>SUM(G744:G750)</f>
        <v>0</v>
      </c>
      <c r="H751" s="671">
        <f t="shared" ref="H751:J751" si="169">SUM(H744:H750)</f>
        <v>418.27</v>
      </c>
      <c r="I751" s="671">
        <f t="shared" si="169"/>
        <v>1278</v>
      </c>
      <c r="J751" s="671">
        <f t="shared" si="169"/>
        <v>612.9</v>
      </c>
      <c r="K751" s="671"/>
      <c r="L751" s="671"/>
      <c r="M751" s="670">
        <f t="shared" si="167"/>
        <v>8856.1999999999989</v>
      </c>
      <c r="N751" s="665">
        <f>SUM(N744:N750)</f>
        <v>1.0000000000000002</v>
      </c>
      <c r="O751" s="401"/>
    </row>
    <row r="752" spans="2:15" ht="15.6">
      <c r="B752" s="397"/>
      <c r="C752" s="672" t="s">
        <v>193</v>
      </c>
      <c r="D752" s="673">
        <v>3745.5</v>
      </c>
      <c r="E752" s="673">
        <v>1973.08</v>
      </c>
      <c r="F752" s="673">
        <v>850.82</v>
      </c>
      <c r="G752" s="673"/>
      <c r="H752" s="673">
        <v>418.27</v>
      </c>
      <c r="I752" s="674">
        <v>1294.8599999999999</v>
      </c>
      <c r="J752" s="674">
        <v>612.9</v>
      </c>
      <c r="K752" s="674"/>
      <c r="L752" s="674"/>
      <c r="M752" s="675">
        <f t="shared" si="167"/>
        <v>8895.43</v>
      </c>
      <c r="N752" s="665"/>
      <c r="O752" s="401"/>
    </row>
    <row r="753" spans="2:15" ht="15.6">
      <c r="B753" s="397"/>
      <c r="C753" s="662" t="s">
        <v>147</v>
      </c>
      <c r="D753" s="461">
        <f t="shared" ref="D753:E753" si="170">D752-D751</f>
        <v>8.8400000000001455</v>
      </c>
      <c r="E753" s="461">
        <f t="shared" si="170"/>
        <v>13.529999999999973</v>
      </c>
      <c r="F753" s="461">
        <f>F752-F751</f>
        <v>0</v>
      </c>
      <c r="G753" s="461">
        <f>G752-G751</f>
        <v>0</v>
      </c>
      <c r="H753" s="461">
        <f t="shared" ref="H753:I753" si="171">H752-H751</f>
        <v>0</v>
      </c>
      <c r="I753" s="461">
        <f t="shared" si="171"/>
        <v>16.8599999999999</v>
      </c>
      <c r="J753" s="461">
        <f>J752-J751</f>
        <v>0</v>
      </c>
      <c r="K753" s="461"/>
      <c r="L753" s="461"/>
      <c r="M753" s="542">
        <f t="shared" si="167"/>
        <v>39.230000000000018</v>
      </c>
      <c r="N753" s="665"/>
      <c r="O753" s="401"/>
    </row>
    <row r="754" spans="2:15" ht="15.6">
      <c r="B754" s="396"/>
      <c r="C754" s="663" t="s">
        <v>65</v>
      </c>
      <c r="D754" s="462">
        <f>D752/M752</f>
        <v>0.42105890327954915</v>
      </c>
      <c r="E754" s="462">
        <f>E752/M752</f>
        <v>0.22180827683428456</v>
      </c>
      <c r="F754" s="462">
        <f>F752/M752</f>
        <v>9.5646865862583377E-2</v>
      </c>
      <c r="G754" s="462">
        <f>G752/M752</f>
        <v>0</v>
      </c>
      <c r="H754" s="462">
        <f>H752/M752</f>
        <v>4.7020773588235754E-2</v>
      </c>
      <c r="I754" s="462">
        <f>I752/M752</f>
        <v>0.14556463262596636</v>
      </c>
      <c r="J754" s="462">
        <f>J752/M752</f>
        <v>6.8900547809380763E-2</v>
      </c>
      <c r="K754" s="462"/>
      <c r="L754" s="462"/>
      <c r="M754" s="520">
        <f t="shared" si="167"/>
        <v>1</v>
      </c>
      <c r="N754" s="666"/>
      <c r="O754" s="401"/>
    </row>
    <row r="755" spans="2:15" ht="16.2" thickBot="1">
      <c r="B755" s="396"/>
      <c r="C755" s="664"/>
      <c r="D755" s="668"/>
      <c r="E755" s="669"/>
      <c r="F755" s="866"/>
      <c r="G755" s="867"/>
      <c r="H755" s="866"/>
      <c r="I755" s="867"/>
      <c r="J755" s="780"/>
      <c r="K755" s="781"/>
      <c r="L755" s="851" t="s">
        <v>196</v>
      </c>
      <c r="M755" s="852"/>
      <c r="N755" s="676">
        <f>H732-M752</f>
        <v>5.877260000044771</v>
      </c>
      <c r="O755" s="401"/>
    </row>
    <row r="756" spans="2:15" ht="15" thickBot="1">
      <c r="B756" s="397"/>
      <c r="C756" s="393"/>
      <c r="D756" s="367"/>
      <c r="E756" s="367"/>
      <c r="F756" s="367"/>
      <c r="G756" s="367"/>
      <c r="H756" s="367"/>
      <c r="I756" s="367"/>
      <c r="J756" s="367"/>
      <c r="K756" s="367"/>
      <c r="L756" s="367"/>
      <c r="M756" s="367"/>
      <c r="N756" s="368"/>
      <c r="O756" s="401"/>
    </row>
    <row r="757" spans="2:15" ht="15" thickBot="1">
      <c r="B757" s="398"/>
      <c r="C757" s="399"/>
      <c r="D757" s="399"/>
      <c r="E757" s="399"/>
      <c r="F757" s="399"/>
      <c r="G757" s="399"/>
      <c r="H757" s="399"/>
      <c r="I757" s="399"/>
      <c r="J757" s="399"/>
      <c r="K757" s="399"/>
      <c r="L757" s="399"/>
      <c r="M757" s="399"/>
      <c r="N757" s="399"/>
      <c r="O757" s="400"/>
    </row>
    <row r="758" spans="2:15" ht="15" thickBot="1"/>
    <row r="759" spans="2:15" ht="46.8" thickBot="1">
      <c r="B759" s="853" t="s">
        <v>228</v>
      </c>
      <c r="C759" s="854"/>
      <c r="D759" s="854"/>
      <c r="E759" s="854"/>
      <c r="F759" s="854"/>
      <c r="G759" s="854"/>
      <c r="H759" s="854"/>
      <c r="I759" s="854"/>
      <c r="J759" s="854"/>
      <c r="K759" s="854"/>
      <c r="L759" s="854"/>
      <c r="M759" s="854"/>
      <c r="N759" s="854"/>
      <c r="O759" s="855"/>
    </row>
    <row r="760" spans="2:15" ht="26.4" thickBot="1">
      <c r="B760" s="396"/>
      <c r="C760" s="856" t="s">
        <v>193</v>
      </c>
      <c r="D760" s="857"/>
      <c r="E760" s="857"/>
      <c r="F760" s="857"/>
      <c r="G760" s="857"/>
      <c r="H760" s="857"/>
      <c r="I760" s="857"/>
      <c r="J760" s="857"/>
      <c r="K760" s="857"/>
      <c r="L760" s="857"/>
      <c r="M760" s="857"/>
      <c r="N760" s="858"/>
      <c r="O760" s="401"/>
    </row>
    <row r="761" spans="2:15" ht="15.6">
      <c r="B761" s="396"/>
      <c r="C761" s="403" t="s">
        <v>7</v>
      </c>
      <c r="D761" s="404" t="s">
        <v>38</v>
      </c>
      <c r="E761" s="405" t="s">
        <v>39</v>
      </c>
      <c r="F761" s="406" t="s">
        <v>40</v>
      </c>
      <c r="G761" s="406" t="s">
        <v>8</v>
      </c>
      <c r="H761" s="407" t="s">
        <v>60</v>
      </c>
      <c r="I761" s="408" t="s">
        <v>40</v>
      </c>
      <c r="J761" s="407" t="s">
        <v>65</v>
      </c>
      <c r="K761" s="731"/>
      <c r="L761" s="731"/>
      <c r="M761" s="731"/>
      <c r="N761" s="188"/>
      <c r="O761" s="401"/>
    </row>
    <row r="762" spans="2:15" ht="15.6">
      <c r="B762" s="396"/>
      <c r="C762" s="409" t="s">
        <v>42</v>
      </c>
      <c r="D762" s="596">
        <v>1732321.702</v>
      </c>
      <c r="E762" s="596">
        <v>1733017.2620000001</v>
      </c>
      <c r="F762" s="526">
        <f t="shared" ref="F762:F767" si="172">E762-D762</f>
        <v>695.56000000005588</v>
      </c>
      <c r="G762" s="521">
        <v>6.48</v>
      </c>
      <c r="H762" s="410">
        <f>F762*G762</f>
        <v>4507.2288000003628</v>
      </c>
      <c r="I762" s="531">
        <f>F762+F766+F767</f>
        <v>988.07900000005611</v>
      </c>
      <c r="J762" s="411">
        <f>I762/I766</f>
        <v>0.68541439629743328</v>
      </c>
      <c r="K762" s="186"/>
      <c r="L762" s="186"/>
      <c r="M762" s="186"/>
      <c r="N762" s="359"/>
      <c r="O762" s="401"/>
    </row>
    <row r="763" spans="2:15" ht="15.6">
      <c r="B763" s="396"/>
      <c r="C763" s="412" t="s">
        <v>43</v>
      </c>
      <c r="D763" s="596">
        <v>658220.99300000002</v>
      </c>
      <c r="E763" s="596">
        <v>658389.32299999997</v>
      </c>
      <c r="F763" s="527">
        <f t="shared" si="172"/>
        <v>168.32999999995809</v>
      </c>
      <c r="G763" s="522">
        <f>G762</f>
        <v>6.48</v>
      </c>
      <c r="H763" s="413">
        <f>G763*F763</f>
        <v>1090.7783999997284</v>
      </c>
      <c r="I763" s="532">
        <f>F763</f>
        <v>168.32999999995809</v>
      </c>
      <c r="J763" s="414">
        <f>I763/I766</f>
        <v>0.11676779420341052</v>
      </c>
      <c r="K763" s="186"/>
      <c r="L763" s="186"/>
      <c r="M763" s="186"/>
      <c r="N763" s="359"/>
      <c r="O763" s="401"/>
    </row>
    <row r="764" spans="2:15" ht="15.6">
      <c r="B764" s="396"/>
      <c r="C764" s="415" t="s">
        <v>44</v>
      </c>
      <c r="D764" s="597">
        <v>415382.05200000003</v>
      </c>
      <c r="E764" s="597">
        <v>415659.06300000002</v>
      </c>
      <c r="F764" s="528">
        <f t="shared" si="172"/>
        <v>277.0109999999986</v>
      </c>
      <c r="G764" s="523">
        <v>4.9800000000000004</v>
      </c>
      <c r="H764" s="416">
        <f>G764*F764</f>
        <v>1379.5147799999932</v>
      </c>
      <c r="I764" s="533">
        <f>F764</f>
        <v>277.0109999999986</v>
      </c>
      <c r="J764" s="417">
        <f>I764/I766</f>
        <v>0.19215804336772319</v>
      </c>
      <c r="K764" s="186"/>
      <c r="L764" s="186"/>
      <c r="M764" s="186"/>
      <c r="N764" s="359"/>
      <c r="O764" s="401"/>
    </row>
    <row r="765" spans="2:15" ht="15.6">
      <c r="B765" s="397"/>
      <c r="C765" s="183" t="s">
        <v>139</v>
      </c>
      <c r="D765" s="597">
        <v>358212.86300000001</v>
      </c>
      <c r="E765" s="597">
        <v>358221.022</v>
      </c>
      <c r="F765" s="529">
        <f t="shared" si="172"/>
        <v>8.1589999999850988</v>
      </c>
      <c r="G765" s="524">
        <v>6.38</v>
      </c>
      <c r="H765" s="418">
        <f>G765*F765</f>
        <v>52.05441999990493</v>
      </c>
      <c r="I765" s="534">
        <f>F765</f>
        <v>8.1589999999850988</v>
      </c>
      <c r="J765" s="419">
        <f>I765/I766</f>
        <v>5.6597661314330399E-3</v>
      </c>
      <c r="K765" s="186"/>
      <c r="L765" s="186"/>
      <c r="M765" s="186"/>
      <c r="N765" s="359"/>
      <c r="O765" s="401"/>
    </row>
    <row r="766" spans="2:15" ht="16.2" thickBot="1">
      <c r="B766" s="397"/>
      <c r="C766" s="420" t="s">
        <v>45</v>
      </c>
      <c r="D766" s="597">
        <v>11588.812</v>
      </c>
      <c r="E766" s="597">
        <v>11757.231</v>
      </c>
      <c r="F766" s="526">
        <f t="shared" si="172"/>
        <v>168.41899999999987</v>
      </c>
      <c r="G766" s="859">
        <f>G762</f>
        <v>6.48</v>
      </c>
      <c r="H766" s="655">
        <f>G766*F766</f>
        <v>1091.3551199999993</v>
      </c>
      <c r="I766" s="535">
        <f t="shared" ref="I766:J766" si="173">SUM(I762:I765)</f>
        <v>1441.5789999999979</v>
      </c>
      <c r="J766" s="422">
        <f t="shared" si="173"/>
        <v>1</v>
      </c>
      <c r="K766" s="186"/>
      <c r="L766" s="186"/>
      <c r="M766" s="186"/>
      <c r="N766" s="359"/>
      <c r="O766" s="401"/>
    </row>
    <row r="767" spans="2:15" ht="15.6">
      <c r="B767" s="397"/>
      <c r="C767" s="420" t="s">
        <v>46</v>
      </c>
      <c r="D767" s="597">
        <v>5860.3819999999996</v>
      </c>
      <c r="E767" s="597">
        <v>5984.482</v>
      </c>
      <c r="F767" s="526">
        <f t="shared" si="172"/>
        <v>124.10000000000036</v>
      </c>
      <c r="G767" s="860"/>
      <c r="H767" s="656">
        <f>G766*F767</f>
        <v>804.16800000000239</v>
      </c>
      <c r="I767" s="732"/>
      <c r="J767" s="425"/>
      <c r="K767" s="186"/>
      <c r="L767" s="186"/>
      <c r="M767" s="186"/>
      <c r="N767" s="359"/>
      <c r="O767" s="401"/>
    </row>
    <row r="768" spans="2:15" ht="16.2" thickBot="1">
      <c r="B768" s="397"/>
      <c r="C768" s="426" t="s">
        <v>21</v>
      </c>
      <c r="D768" s="427"/>
      <c r="E768" s="427"/>
      <c r="F768" s="530">
        <f>F762+F763+F764+F765+F766+F767</f>
        <v>1441.5789999999979</v>
      </c>
      <c r="G768" s="525">
        <f>H768/F768</f>
        <v>6.1911969583352722</v>
      </c>
      <c r="H768" s="428">
        <f>SUM(H762:H767)</f>
        <v>8925.0995199999907</v>
      </c>
      <c r="I768" s="732"/>
      <c r="J768" s="425"/>
      <c r="K768" s="425"/>
      <c r="L768" s="425"/>
      <c r="M768" s="186"/>
      <c r="N768" s="359"/>
      <c r="O768" s="401"/>
    </row>
    <row r="769" spans="2:15" ht="16.2" thickBot="1">
      <c r="B769" s="397"/>
      <c r="C769" s="429"/>
      <c r="D769" s="425"/>
      <c r="E769" s="425"/>
      <c r="F769" s="729"/>
      <c r="G769" s="425"/>
      <c r="H769" s="425"/>
      <c r="I769" s="733"/>
      <c r="J769" s="733"/>
      <c r="K769" s="733"/>
      <c r="L769" s="733"/>
      <c r="M769" s="731"/>
      <c r="N769" s="188"/>
      <c r="O769" s="401"/>
    </row>
    <row r="770" spans="2:15" ht="15.6">
      <c r="B770" s="397"/>
      <c r="C770" s="432"/>
      <c r="D770" s="433" t="s">
        <v>254</v>
      </c>
      <c r="E770" s="433" t="s">
        <v>298</v>
      </c>
      <c r="F770" s="434" t="s">
        <v>1</v>
      </c>
      <c r="G770" s="554" t="s">
        <v>65</v>
      </c>
      <c r="H770" s="861" t="s">
        <v>243</v>
      </c>
      <c r="I770" s="862"/>
      <c r="J770" s="733"/>
      <c r="K770" s="733"/>
      <c r="L770" s="733"/>
      <c r="M770" s="731"/>
      <c r="N770" s="188"/>
      <c r="O770" s="401"/>
    </row>
    <row r="771" spans="2:15" ht="15.6">
      <c r="B771" s="397"/>
      <c r="C771" s="437" t="s">
        <v>80</v>
      </c>
      <c r="D771" s="438"/>
      <c r="E771" s="438">
        <v>454</v>
      </c>
      <c r="F771" s="438">
        <f>D771+E771</f>
        <v>454</v>
      </c>
      <c r="G771" s="439">
        <f>F771/F776</f>
        <v>0.10428846096418587</v>
      </c>
      <c r="H771" s="590">
        <v>7.0000000000000001E-3</v>
      </c>
      <c r="I771" s="586">
        <f>F771*H771</f>
        <v>3.1779999999999999</v>
      </c>
      <c r="J771" s="733"/>
      <c r="K771" s="733"/>
      <c r="L771" s="733"/>
      <c r="M771" s="731"/>
      <c r="N771" s="188"/>
      <c r="O771" s="401"/>
    </row>
    <row r="772" spans="2:15" ht="15.6">
      <c r="B772" s="397"/>
      <c r="C772" s="437" t="s">
        <v>81</v>
      </c>
      <c r="D772" s="438"/>
      <c r="E772" s="438">
        <v>873.72</v>
      </c>
      <c r="F772" s="438">
        <f t="shared" ref="F772:F775" si="174">D772+E772</f>
        <v>873.72</v>
      </c>
      <c r="G772" s="439">
        <f>F772/F776</f>
        <v>0.20070245399477638</v>
      </c>
      <c r="H772" s="590">
        <v>2.5000000000000001E-2</v>
      </c>
      <c r="I772" s="586">
        <f>F772*H772</f>
        <v>21.843000000000004</v>
      </c>
      <c r="J772" s="733"/>
      <c r="K772" s="733"/>
      <c r="L772" s="733"/>
      <c r="M772" s="731"/>
      <c r="N772" s="188"/>
      <c r="O772" s="401"/>
    </row>
    <row r="773" spans="2:15" ht="15.6">
      <c r="B773" s="397"/>
      <c r="C773" s="437" t="s">
        <v>58</v>
      </c>
      <c r="D773" s="438"/>
      <c r="E773" s="438">
        <v>1066.6300000000001</v>
      </c>
      <c r="F773" s="438">
        <f t="shared" si="174"/>
        <v>1066.6300000000001</v>
      </c>
      <c r="G773" s="439">
        <f>F773/F776</f>
        <v>0.24501586149389776</v>
      </c>
      <c r="H773" s="590"/>
      <c r="I773" s="586"/>
      <c r="J773" s="733"/>
      <c r="K773" s="733"/>
      <c r="L773" s="733"/>
      <c r="M773" s="731"/>
      <c r="N773" s="188"/>
      <c r="O773" s="401"/>
    </row>
    <row r="774" spans="2:15" ht="15.6">
      <c r="B774" s="397"/>
      <c r="C774" s="437" t="s">
        <v>275</v>
      </c>
      <c r="D774" s="438"/>
      <c r="E774" s="438">
        <v>1958.96</v>
      </c>
      <c r="F774" s="438">
        <f t="shared" si="174"/>
        <v>1958.96</v>
      </c>
      <c r="G774" s="439">
        <f>F774/F776</f>
        <v>0.44999322354713994</v>
      </c>
      <c r="H774" s="590">
        <v>1.9E-2</v>
      </c>
      <c r="I774" s="586">
        <f>F774*H774</f>
        <v>37.220239999999997</v>
      </c>
      <c r="J774" s="733"/>
      <c r="K774" s="733"/>
      <c r="L774" s="733"/>
      <c r="M774" s="731"/>
      <c r="N774" s="188"/>
      <c r="O774" s="401"/>
    </row>
    <row r="775" spans="2:15" ht="15.6">
      <c r="B775" s="397"/>
      <c r="C775" s="437" t="s">
        <v>276</v>
      </c>
      <c r="D775" s="438"/>
      <c r="E775" s="438"/>
      <c r="F775" s="438">
        <f t="shared" si="174"/>
        <v>0</v>
      </c>
      <c r="G775" s="439">
        <f>F775/F776</f>
        <v>0</v>
      </c>
      <c r="H775" s="584"/>
      <c r="I775" s="586"/>
      <c r="J775" s="733"/>
      <c r="K775" s="733"/>
      <c r="L775" s="733"/>
      <c r="M775" s="731"/>
      <c r="N775" s="188"/>
      <c r="O775" s="401"/>
    </row>
    <row r="776" spans="2:15" ht="16.2" thickBot="1">
      <c r="B776" s="397"/>
      <c r="C776" s="441" t="s">
        <v>1</v>
      </c>
      <c r="D776" s="442">
        <f>SUM(D771:D775)</f>
        <v>0</v>
      </c>
      <c r="E776" s="442">
        <f>SUM(E771:E775)</f>
        <v>4353.3100000000004</v>
      </c>
      <c r="F776" s="443">
        <f>D776+E776</f>
        <v>4353.3100000000004</v>
      </c>
      <c r="G776" s="444">
        <f>SUM(G771:G775)</f>
        <v>1</v>
      </c>
      <c r="H776" s="585" t="s">
        <v>21</v>
      </c>
      <c r="I776" s="591">
        <f>SUM(I771:I775)</f>
        <v>62.241240000000005</v>
      </c>
      <c r="J776" s="733"/>
      <c r="K776" s="733"/>
      <c r="L776" s="733"/>
      <c r="M776" s="731"/>
      <c r="N776" s="188"/>
      <c r="O776" s="401"/>
    </row>
    <row r="777" spans="2:15" ht="15" thickBot="1">
      <c r="B777" s="397"/>
      <c r="C777" s="187"/>
      <c r="D777" s="186"/>
      <c r="E777" s="186"/>
      <c r="F777" s="704"/>
      <c r="G777" s="186"/>
      <c r="H777" s="186"/>
      <c r="I777" s="731"/>
      <c r="J777" s="731"/>
      <c r="K777" s="731"/>
      <c r="L777" s="731"/>
      <c r="M777" s="731"/>
      <c r="N777" s="188"/>
      <c r="O777" s="401"/>
    </row>
    <row r="778" spans="2:15" ht="26.4" thickBot="1">
      <c r="B778" s="397"/>
      <c r="C778" s="863" t="s">
        <v>194</v>
      </c>
      <c r="D778" s="864"/>
      <c r="E778" s="864"/>
      <c r="F778" s="864"/>
      <c r="G778" s="864"/>
      <c r="H778" s="864"/>
      <c r="I778" s="864"/>
      <c r="J778" s="864"/>
      <c r="K778" s="864"/>
      <c r="L778" s="864"/>
      <c r="M778" s="864"/>
      <c r="N778" s="865"/>
      <c r="O778" s="401"/>
    </row>
    <row r="779" spans="2:15" ht="15.6">
      <c r="B779" s="396"/>
      <c r="C779" s="661"/>
      <c r="D779" s="658" t="s">
        <v>260</v>
      </c>
      <c r="E779" s="658" t="s">
        <v>68</v>
      </c>
      <c r="F779" s="658" t="s">
        <v>290</v>
      </c>
      <c r="G779" s="659" t="s">
        <v>256</v>
      </c>
      <c r="H779" s="658" t="s">
        <v>130</v>
      </c>
      <c r="I779" s="659" t="s">
        <v>64</v>
      </c>
      <c r="J779" s="658" t="s">
        <v>173</v>
      </c>
      <c r="K779" s="658"/>
      <c r="L779" s="658" t="s">
        <v>270</v>
      </c>
      <c r="M779" s="659" t="s">
        <v>195</v>
      </c>
      <c r="N779" s="660" t="s">
        <v>65</v>
      </c>
      <c r="O779" s="401"/>
    </row>
    <row r="780" spans="2:15" ht="15.6">
      <c r="B780" s="396"/>
      <c r="C780" s="661" t="s">
        <v>58</v>
      </c>
      <c r="D780" s="438">
        <v>351.93</v>
      </c>
      <c r="E780" s="438">
        <v>121.7</v>
      </c>
      <c r="F780" s="438"/>
      <c r="G780" s="438">
        <v>185</v>
      </c>
      <c r="H780" s="438">
        <v>136</v>
      </c>
      <c r="I780" s="438">
        <v>175</v>
      </c>
      <c r="J780" s="438">
        <v>22</v>
      </c>
      <c r="K780" s="438"/>
      <c r="L780" s="438"/>
      <c r="M780" s="670">
        <f t="shared" ref="M780:M790" si="175">D780+E780+F780+G780+H780+I780+J780</f>
        <v>991.63</v>
      </c>
      <c r="N780" s="665">
        <f>M780/M787</f>
        <v>0.11174265260197221</v>
      </c>
      <c r="O780" s="401"/>
    </row>
    <row r="781" spans="2:15" ht="15.6">
      <c r="B781" s="396"/>
      <c r="C781" s="661" t="s">
        <v>312</v>
      </c>
      <c r="D781" s="438">
        <v>84</v>
      </c>
      <c r="E781" s="438">
        <v>30</v>
      </c>
      <c r="F781" s="438"/>
      <c r="G781" s="438">
        <v>50</v>
      </c>
      <c r="H781" s="438"/>
      <c r="I781" s="438">
        <v>170</v>
      </c>
      <c r="J781" s="438">
        <v>120</v>
      </c>
      <c r="K781" s="438"/>
      <c r="L781" s="438"/>
      <c r="M781" s="670">
        <f t="shared" si="175"/>
        <v>454</v>
      </c>
      <c r="N781" s="665">
        <f>M781/M787</f>
        <v>5.1159368193071389E-2</v>
      </c>
      <c r="O781" s="401"/>
    </row>
    <row r="782" spans="2:15" ht="15.6">
      <c r="B782" s="396"/>
      <c r="C782" s="661" t="s">
        <v>314</v>
      </c>
      <c r="D782" s="438">
        <v>254.6</v>
      </c>
      <c r="E782" s="438">
        <v>347</v>
      </c>
      <c r="F782" s="438"/>
      <c r="G782" s="438">
        <v>12</v>
      </c>
      <c r="H782" s="438">
        <v>55.12</v>
      </c>
      <c r="I782" s="438">
        <v>155</v>
      </c>
      <c r="J782" s="438">
        <v>50</v>
      </c>
      <c r="K782" s="438"/>
      <c r="L782" s="438"/>
      <c r="M782" s="670">
        <f t="shared" si="175"/>
        <v>873.72</v>
      </c>
      <c r="N782" s="665">
        <f>M782/M787</f>
        <v>9.8455866030066827E-2</v>
      </c>
      <c r="O782" s="401"/>
    </row>
    <row r="783" spans="2:15" ht="14.4" customHeight="1">
      <c r="B783" s="396"/>
      <c r="C783" s="661" t="s">
        <v>313</v>
      </c>
      <c r="D783" s="438">
        <v>8.75</v>
      </c>
      <c r="E783" s="729">
        <v>1</v>
      </c>
      <c r="F783" s="438"/>
      <c r="G783" s="438"/>
      <c r="H783" s="438"/>
      <c r="I783" s="438">
        <v>3</v>
      </c>
      <c r="J783" s="438">
        <v>2</v>
      </c>
      <c r="K783" s="438"/>
      <c r="L783" s="438"/>
      <c r="M783" s="670">
        <f t="shared" si="175"/>
        <v>14.75</v>
      </c>
      <c r="N783" s="665">
        <f>M783/M787</f>
        <v>1.6621160371096983E-3</v>
      </c>
      <c r="O783" s="401"/>
    </row>
    <row r="784" spans="2:15" ht="15" customHeight="1">
      <c r="B784" s="396"/>
      <c r="C784" s="661" t="s">
        <v>61</v>
      </c>
      <c r="D784" s="438">
        <v>380.07</v>
      </c>
      <c r="E784" s="438">
        <v>966</v>
      </c>
      <c r="F784" s="438"/>
      <c r="G784" s="438">
        <v>30</v>
      </c>
      <c r="H784" s="438"/>
      <c r="I784" s="438">
        <v>210</v>
      </c>
      <c r="J784" s="438"/>
      <c r="K784" s="438"/>
      <c r="L784" s="438"/>
      <c r="M784" s="670">
        <f t="shared" si="175"/>
        <v>1586.07</v>
      </c>
      <c r="N784" s="665">
        <f>M784/M787</f>
        <v>0.17872761918498842</v>
      </c>
      <c r="O784" s="401"/>
    </row>
    <row r="785" spans="2:15" ht="15.6">
      <c r="B785" s="396"/>
      <c r="C785" s="661" t="s">
        <v>315</v>
      </c>
      <c r="D785" s="438">
        <v>941.7</v>
      </c>
      <c r="E785" s="729">
        <v>692.34</v>
      </c>
      <c r="F785" s="438"/>
      <c r="G785" s="438">
        <v>99.6</v>
      </c>
      <c r="H785" s="438">
        <v>74.7</v>
      </c>
      <c r="I785" s="438">
        <v>74.7</v>
      </c>
      <c r="J785" s="438">
        <v>152.62</v>
      </c>
      <c r="K785" s="438"/>
      <c r="L785" s="438"/>
      <c r="M785" s="670">
        <f t="shared" si="175"/>
        <v>2035.6599999999999</v>
      </c>
      <c r="N785" s="665">
        <f>M785/M787</f>
        <v>0.22939004285442224</v>
      </c>
      <c r="O785" s="401"/>
    </row>
    <row r="786" spans="2:15" ht="15.6">
      <c r="B786" s="396"/>
      <c r="C786" s="661" t="s">
        <v>62</v>
      </c>
      <c r="D786" s="438">
        <v>798.88</v>
      </c>
      <c r="E786" s="438">
        <v>786.38</v>
      </c>
      <c r="F786" s="438"/>
      <c r="G786" s="438">
        <v>376</v>
      </c>
      <c r="H786" s="438">
        <v>75.37</v>
      </c>
      <c r="I786" s="438">
        <v>799.1</v>
      </c>
      <c r="J786" s="438">
        <v>82.67</v>
      </c>
      <c r="K786" s="438"/>
      <c r="L786" s="438"/>
      <c r="M786" s="670">
        <f t="shared" si="175"/>
        <v>2918.4</v>
      </c>
      <c r="N786" s="665">
        <f>M786/M787</f>
        <v>0.32886233509836904</v>
      </c>
      <c r="O786" s="401"/>
    </row>
    <row r="787" spans="2:15" ht="15.6">
      <c r="B787" s="397"/>
      <c r="C787" s="661" t="s">
        <v>199</v>
      </c>
      <c r="D787" s="671">
        <f t="shared" ref="D787:E787" si="176">SUM(D780:D786)</f>
        <v>2819.93</v>
      </c>
      <c r="E787" s="671">
        <f t="shared" si="176"/>
        <v>2944.42</v>
      </c>
      <c r="F787" s="671">
        <f>SUM(F780:F786)</f>
        <v>0</v>
      </c>
      <c r="G787" s="671">
        <f>SUM(G780:G786)</f>
        <v>752.6</v>
      </c>
      <c r="H787" s="671">
        <f t="shared" ref="H787:J787" si="177">SUM(H780:H786)</f>
        <v>341.19</v>
      </c>
      <c r="I787" s="671">
        <f t="shared" si="177"/>
        <v>1586.8000000000002</v>
      </c>
      <c r="J787" s="671">
        <f t="shared" si="177"/>
        <v>429.29</v>
      </c>
      <c r="K787" s="671"/>
      <c r="L787" s="671"/>
      <c r="M787" s="670">
        <f t="shared" si="175"/>
        <v>8874.2300000000014</v>
      </c>
      <c r="N787" s="665">
        <f>SUM(N780:N786)</f>
        <v>0.99999999999999978</v>
      </c>
      <c r="O787" s="401"/>
    </row>
    <row r="788" spans="2:15" ht="15.6">
      <c r="B788" s="397"/>
      <c r="C788" s="672" t="s">
        <v>193</v>
      </c>
      <c r="D788" s="673">
        <v>2819.93</v>
      </c>
      <c r="E788" s="673">
        <v>2944.42</v>
      </c>
      <c r="F788" s="673"/>
      <c r="G788" s="673">
        <v>798.27</v>
      </c>
      <c r="H788" s="673">
        <v>341.19</v>
      </c>
      <c r="I788" s="674">
        <v>1586.8</v>
      </c>
      <c r="J788" s="674">
        <v>429.29</v>
      </c>
      <c r="K788" s="674"/>
      <c r="L788" s="674"/>
      <c r="M788" s="675">
        <f t="shared" si="175"/>
        <v>8919.9000000000015</v>
      </c>
      <c r="N788" s="665"/>
      <c r="O788" s="401"/>
    </row>
    <row r="789" spans="2:15" ht="15.6">
      <c r="B789" s="397"/>
      <c r="C789" s="662" t="s">
        <v>147</v>
      </c>
      <c r="D789" s="461">
        <f t="shared" ref="D789:E789" si="178">D788-D787</f>
        <v>0</v>
      </c>
      <c r="E789" s="461">
        <f t="shared" si="178"/>
        <v>0</v>
      </c>
      <c r="F789" s="461">
        <f>F788-F787</f>
        <v>0</v>
      </c>
      <c r="G789" s="461">
        <f>G788-G787</f>
        <v>45.669999999999959</v>
      </c>
      <c r="H789" s="461">
        <f t="shared" ref="H789:I789" si="179">H788-H787</f>
        <v>0</v>
      </c>
      <c r="I789" s="461">
        <f t="shared" si="179"/>
        <v>0</v>
      </c>
      <c r="J789" s="461">
        <f>J788-J787</f>
        <v>0</v>
      </c>
      <c r="K789" s="461"/>
      <c r="L789" s="461"/>
      <c r="M789" s="542">
        <f t="shared" si="175"/>
        <v>45.669999999999959</v>
      </c>
      <c r="N789" s="665"/>
      <c r="O789" s="401"/>
    </row>
    <row r="790" spans="2:15" ht="15.6">
      <c r="B790" s="396"/>
      <c r="C790" s="663" t="s">
        <v>65</v>
      </c>
      <c r="D790" s="462">
        <f>D788/M788</f>
        <v>0.31613919438558719</v>
      </c>
      <c r="E790" s="462">
        <f>E788/M788</f>
        <v>0.33009562887476313</v>
      </c>
      <c r="F790" s="462">
        <f>F788/M788</f>
        <v>0</v>
      </c>
      <c r="G790" s="462">
        <f>G788/M788</f>
        <v>8.9493155752867162E-2</v>
      </c>
      <c r="H790" s="462">
        <f>H788/M788</f>
        <v>3.8250428816466543E-2</v>
      </c>
      <c r="I790" s="462">
        <f>I788/M788</f>
        <v>0.17789437101312791</v>
      </c>
      <c r="J790" s="462">
        <f>J788/M788</f>
        <v>4.8127221157187858E-2</v>
      </c>
      <c r="K790" s="462"/>
      <c r="L790" s="462"/>
      <c r="M790" s="520">
        <f t="shared" si="175"/>
        <v>0.99999999999999978</v>
      </c>
      <c r="N790" s="666"/>
      <c r="O790" s="401"/>
    </row>
    <row r="791" spans="2:15" ht="16.2" thickBot="1">
      <c r="B791" s="396"/>
      <c r="C791" s="664"/>
      <c r="D791" s="668"/>
      <c r="E791" s="669"/>
      <c r="F791" s="866"/>
      <c r="G791" s="867"/>
      <c r="H791" s="866"/>
      <c r="I791" s="867"/>
      <c r="J791" s="790"/>
      <c r="K791" s="791"/>
      <c r="L791" s="851" t="s">
        <v>196</v>
      </c>
      <c r="M791" s="852"/>
      <c r="N791" s="676">
        <f>H768-M788</f>
        <v>5.1995199999892066</v>
      </c>
      <c r="O791" s="401"/>
    </row>
    <row r="792" spans="2:15" ht="15" thickBot="1">
      <c r="B792" s="397"/>
      <c r="C792" s="393"/>
      <c r="D792" s="367"/>
      <c r="E792" s="367"/>
      <c r="F792" s="367"/>
      <c r="G792" s="367"/>
      <c r="H792" s="367"/>
      <c r="I792" s="367"/>
      <c r="J792" s="367"/>
      <c r="K792" s="367"/>
      <c r="L792" s="367"/>
      <c r="M792" s="367"/>
      <c r="N792" s="368"/>
      <c r="O792" s="401"/>
    </row>
    <row r="793" spans="2:15" ht="15" thickBot="1">
      <c r="B793" s="398"/>
      <c r="C793" s="399"/>
      <c r="D793" s="399"/>
      <c r="E793" s="399"/>
      <c r="F793" s="399"/>
      <c r="G793" s="399"/>
      <c r="H793" s="399"/>
      <c r="I793" s="399"/>
      <c r="J793" s="399"/>
      <c r="K793" s="399"/>
      <c r="L793" s="399"/>
      <c r="M793" s="399"/>
      <c r="N793" s="399"/>
      <c r="O793" s="400"/>
    </row>
    <row r="794" spans="2:15" ht="15" thickBot="1"/>
    <row r="795" spans="2:15" ht="46.8" thickBot="1">
      <c r="B795" s="853" t="s">
        <v>229</v>
      </c>
      <c r="C795" s="854"/>
      <c r="D795" s="854"/>
      <c r="E795" s="854"/>
      <c r="F795" s="854"/>
      <c r="G795" s="854"/>
      <c r="H795" s="854"/>
      <c r="I795" s="854"/>
      <c r="J795" s="854"/>
      <c r="K795" s="854"/>
      <c r="L795" s="854"/>
      <c r="M795" s="854"/>
      <c r="N795" s="854"/>
      <c r="O795" s="855"/>
    </row>
    <row r="796" spans="2:15" ht="26.4" thickBot="1">
      <c r="B796" s="396"/>
      <c r="C796" s="856" t="s">
        <v>193</v>
      </c>
      <c r="D796" s="857"/>
      <c r="E796" s="857"/>
      <c r="F796" s="857"/>
      <c r="G796" s="857"/>
      <c r="H796" s="857"/>
      <c r="I796" s="857"/>
      <c r="J796" s="857"/>
      <c r="K796" s="857"/>
      <c r="L796" s="857"/>
      <c r="M796" s="857"/>
      <c r="N796" s="858"/>
      <c r="O796" s="401"/>
    </row>
    <row r="797" spans="2:15" ht="15.6">
      <c r="B797" s="396"/>
      <c r="C797" s="403" t="s">
        <v>7</v>
      </c>
      <c r="D797" s="404" t="s">
        <v>38</v>
      </c>
      <c r="E797" s="405" t="s">
        <v>39</v>
      </c>
      <c r="F797" s="406" t="s">
        <v>40</v>
      </c>
      <c r="G797" s="406" t="s">
        <v>8</v>
      </c>
      <c r="H797" s="407" t="s">
        <v>60</v>
      </c>
      <c r="I797" s="408" t="s">
        <v>40</v>
      </c>
      <c r="J797" s="407" t="s">
        <v>65</v>
      </c>
      <c r="K797" s="731"/>
      <c r="L797" s="731"/>
      <c r="M797" s="731"/>
      <c r="N797" s="188"/>
      <c r="O797" s="401"/>
    </row>
    <row r="798" spans="2:15" ht="15.6">
      <c r="B798" s="396"/>
      <c r="C798" s="409" t="s">
        <v>42</v>
      </c>
      <c r="D798" s="596">
        <v>1733017.2620000001</v>
      </c>
      <c r="E798" s="596">
        <v>1733659.1629999999</v>
      </c>
      <c r="F798" s="526">
        <f t="shared" ref="F798:F803" si="180">E798-D798</f>
        <v>641.90099999983795</v>
      </c>
      <c r="G798" s="521">
        <v>6.48</v>
      </c>
      <c r="H798" s="410">
        <f>F798*G798</f>
        <v>4159.5184799989502</v>
      </c>
      <c r="I798" s="531">
        <f>F798+F802+F803</f>
        <v>745.76199999983783</v>
      </c>
      <c r="J798" s="411">
        <f>I798/I802</f>
        <v>0.56176955126198369</v>
      </c>
      <c r="K798" s="186"/>
      <c r="L798" s="186"/>
      <c r="M798" s="186"/>
      <c r="N798" s="359"/>
      <c r="O798" s="401"/>
    </row>
    <row r="799" spans="2:15" ht="15.6">
      <c r="B799" s="396"/>
      <c r="C799" s="412" t="s">
        <v>43</v>
      </c>
      <c r="D799" s="596">
        <v>658389.32299999997</v>
      </c>
      <c r="E799" s="596">
        <v>658628.12199999997</v>
      </c>
      <c r="F799" s="527">
        <f t="shared" si="180"/>
        <v>238.79899999999907</v>
      </c>
      <c r="G799" s="522">
        <f>G798</f>
        <v>6.48</v>
      </c>
      <c r="H799" s="413">
        <f>G799*F799</f>
        <v>1547.4175199999941</v>
      </c>
      <c r="I799" s="532">
        <f>F799</f>
        <v>238.79899999999907</v>
      </c>
      <c r="J799" s="414">
        <f>I799/I802</f>
        <v>0.17988313573477746</v>
      </c>
      <c r="K799" s="186"/>
      <c r="L799" s="186"/>
      <c r="M799" s="186"/>
      <c r="N799" s="359"/>
      <c r="O799" s="401"/>
    </row>
    <row r="800" spans="2:15" ht="15.6">
      <c r="B800" s="396"/>
      <c r="C800" s="415" t="s">
        <v>44</v>
      </c>
      <c r="D800" s="597">
        <v>415659.06300000002</v>
      </c>
      <c r="E800" s="597">
        <v>415967.96399999998</v>
      </c>
      <c r="F800" s="528">
        <f t="shared" si="180"/>
        <v>308.90099999995437</v>
      </c>
      <c r="G800" s="523">
        <v>4.9800000000000004</v>
      </c>
      <c r="H800" s="416">
        <f>G800*F800</f>
        <v>1538.3269799997729</v>
      </c>
      <c r="I800" s="533">
        <f>F800</f>
        <v>308.90099999995437</v>
      </c>
      <c r="J800" s="417">
        <f>I800/I802</f>
        <v>0.23268975377451537</v>
      </c>
      <c r="K800" s="186"/>
      <c r="L800" s="186"/>
      <c r="M800" s="186"/>
      <c r="N800" s="359"/>
      <c r="O800" s="401"/>
    </row>
    <row r="801" spans="2:15" ht="15.6">
      <c r="B801" s="397"/>
      <c r="C801" s="183" t="s">
        <v>139</v>
      </c>
      <c r="D801" s="597">
        <v>358221.022</v>
      </c>
      <c r="E801" s="597">
        <v>358255.08299999998</v>
      </c>
      <c r="F801" s="529">
        <f t="shared" si="180"/>
        <v>34.060999999986961</v>
      </c>
      <c r="G801" s="524">
        <v>6.38</v>
      </c>
      <c r="H801" s="418">
        <f>G801*F801</f>
        <v>217.30917999991681</v>
      </c>
      <c r="I801" s="534">
        <f>F801</f>
        <v>34.060999999986961</v>
      </c>
      <c r="J801" s="419">
        <f>I801/I802</f>
        <v>2.5657559228723457E-2</v>
      </c>
      <c r="K801" s="186"/>
      <c r="L801" s="186"/>
      <c r="M801" s="186"/>
      <c r="N801" s="359"/>
      <c r="O801" s="401"/>
    </row>
    <row r="802" spans="2:15" ht="16.2" thickBot="1">
      <c r="B802" s="397"/>
      <c r="C802" s="420" t="s">
        <v>45</v>
      </c>
      <c r="D802" s="597">
        <v>11757.231</v>
      </c>
      <c r="E802" s="597">
        <v>11847.392</v>
      </c>
      <c r="F802" s="526">
        <f t="shared" si="180"/>
        <v>90.161000000000058</v>
      </c>
      <c r="G802" s="859">
        <f>G798</f>
        <v>6.48</v>
      </c>
      <c r="H802" s="655">
        <f>G802*F802</f>
        <v>584.24328000000037</v>
      </c>
      <c r="I802" s="535">
        <f t="shared" ref="I802:J802" si="181">SUM(I798:I801)</f>
        <v>1327.5229999997782</v>
      </c>
      <c r="J802" s="422">
        <f t="shared" si="181"/>
        <v>1</v>
      </c>
      <c r="K802" s="186"/>
      <c r="L802" s="186"/>
      <c r="M802" s="186"/>
      <c r="N802" s="359"/>
      <c r="O802" s="401"/>
    </row>
    <row r="803" spans="2:15" ht="15.6">
      <c r="B803" s="397"/>
      <c r="C803" s="420" t="s">
        <v>46</v>
      </c>
      <c r="D803" s="597">
        <v>5984.482</v>
      </c>
      <c r="E803" s="597">
        <v>5998.1819999999998</v>
      </c>
      <c r="F803" s="526">
        <f t="shared" si="180"/>
        <v>13.699999999999818</v>
      </c>
      <c r="G803" s="860"/>
      <c r="H803" s="656">
        <f>G802*F803</f>
        <v>88.775999999998831</v>
      </c>
      <c r="I803" s="732"/>
      <c r="J803" s="425"/>
      <c r="K803" s="186"/>
      <c r="L803" s="186"/>
      <c r="M803" s="186"/>
      <c r="N803" s="359"/>
      <c r="O803" s="401"/>
    </row>
    <row r="804" spans="2:15" ht="16.2" thickBot="1">
      <c r="B804" s="397"/>
      <c r="C804" s="426" t="s">
        <v>21</v>
      </c>
      <c r="D804" s="427"/>
      <c r="E804" s="427"/>
      <c r="F804" s="530">
        <f>F798+F799+F800+F801+F802+F803</f>
        <v>1327.5229999997782</v>
      </c>
      <c r="G804" s="525">
        <f>H804/F804</f>
        <v>6.1283996134153549</v>
      </c>
      <c r="H804" s="428">
        <f>SUM(H798:H803)</f>
        <v>8135.5914399986332</v>
      </c>
      <c r="I804" s="732"/>
      <c r="J804" s="425"/>
      <c r="K804" s="425"/>
      <c r="L804" s="425"/>
      <c r="M804" s="186"/>
      <c r="N804" s="359"/>
      <c r="O804" s="401"/>
    </row>
    <row r="805" spans="2:15" ht="16.2" thickBot="1">
      <c r="B805" s="397"/>
      <c r="C805" s="429"/>
      <c r="D805" s="425"/>
      <c r="E805" s="425"/>
      <c r="F805" s="729"/>
      <c r="G805" s="425"/>
      <c r="H805" s="425"/>
      <c r="I805" s="733"/>
      <c r="J805" s="733"/>
      <c r="K805" s="733"/>
      <c r="L805" s="733"/>
      <c r="M805" s="731"/>
      <c r="N805" s="188"/>
      <c r="O805" s="401"/>
    </row>
    <row r="806" spans="2:15" ht="15.6">
      <c r="B806" s="397"/>
      <c r="C806" s="432"/>
      <c r="D806" s="433" t="s">
        <v>254</v>
      </c>
      <c r="E806" s="433" t="s">
        <v>298</v>
      </c>
      <c r="F806" s="434" t="s">
        <v>1</v>
      </c>
      <c r="G806" s="554" t="s">
        <v>65</v>
      </c>
      <c r="H806" s="861" t="s">
        <v>243</v>
      </c>
      <c r="I806" s="862"/>
      <c r="J806" s="733"/>
      <c r="K806" s="733"/>
      <c r="L806" s="733"/>
      <c r="M806" s="731"/>
      <c r="N806" s="188"/>
      <c r="O806" s="401"/>
    </row>
    <row r="807" spans="2:15" ht="15.6">
      <c r="B807" s="397"/>
      <c r="C807" s="437" t="s">
        <v>80</v>
      </c>
      <c r="D807" s="438"/>
      <c r="E807" s="438">
        <v>888</v>
      </c>
      <c r="F807" s="438">
        <f>D807+E807</f>
        <v>888</v>
      </c>
      <c r="G807" s="439">
        <f>F807/F812</f>
        <v>0.24037940966281915</v>
      </c>
      <c r="H807" s="590">
        <v>7.0000000000000001E-3</v>
      </c>
      <c r="I807" s="586">
        <f>F807*H807</f>
        <v>6.2160000000000002</v>
      </c>
      <c r="J807" s="733"/>
      <c r="K807" s="733"/>
      <c r="L807" s="733"/>
      <c r="M807" s="731"/>
      <c r="N807" s="188"/>
      <c r="O807" s="401"/>
    </row>
    <row r="808" spans="2:15" ht="15.6">
      <c r="B808" s="397"/>
      <c r="C808" s="437" t="s">
        <v>81</v>
      </c>
      <c r="D808" s="438"/>
      <c r="E808" s="438">
        <v>798</v>
      </c>
      <c r="F808" s="438">
        <f t="shared" ref="F808:F811" si="182">D808+E808</f>
        <v>798</v>
      </c>
      <c r="G808" s="439">
        <f>F808/F812</f>
        <v>0.21601663165645235</v>
      </c>
      <c r="H808" s="590">
        <v>2.5000000000000001E-2</v>
      </c>
      <c r="I808" s="586">
        <f>F808*H808</f>
        <v>19.950000000000003</v>
      </c>
      <c r="J808" s="733"/>
      <c r="K808" s="733"/>
      <c r="L808" s="733"/>
      <c r="M808" s="731"/>
      <c r="N808" s="188"/>
      <c r="O808" s="401"/>
    </row>
    <row r="809" spans="2:15" ht="15.6">
      <c r="B809" s="397"/>
      <c r="C809" s="437" t="s">
        <v>58</v>
      </c>
      <c r="D809" s="438"/>
      <c r="E809" s="438">
        <v>1167.44</v>
      </c>
      <c r="F809" s="438">
        <f t="shared" si="182"/>
        <v>1167.44</v>
      </c>
      <c r="G809" s="439">
        <f>F809/F812</f>
        <v>0.31602312839725405</v>
      </c>
      <c r="H809" s="590"/>
      <c r="I809" s="586"/>
      <c r="J809" s="733"/>
      <c r="K809" s="733"/>
      <c r="L809" s="733"/>
      <c r="M809" s="731"/>
      <c r="N809" s="188"/>
      <c r="O809" s="401"/>
    </row>
    <row r="810" spans="2:15" ht="15.6">
      <c r="B810" s="397"/>
      <c r="C810" s="437" t="s">
        <v>275</v>
      </c>
      <c r="D810" s="438"/>
      <c r="E810" s="438">
        <v>840.72</v>
      </c>
      <c r="F810" s="438">
        <f t="shared" si="182"/>
        <v>840.72</v>
      </c>
      <c r="G810" s="439">
        <f>F810/F812</f>
        <v>0.22758083028347448</v>
      </c>
      <c r="H810" s="590">
        <v>1.9E-2</v>
      </c>
      <c r="I810" s="586">
        <f>F810*H810</f>
        <v>15.97368</v>
      </c>
      <c r="J810" s="733"/>
      <c r="K810" s="733"/>
      <c r="L810" s="733"/>
      <c r="M810" s="731"/>
      <c r="N810" s="188"/>
      <c r="O810" s="401"/>
    </row>
    <row r="811" spans="2:15" ht="15.6">
      <c r="B811" s="397"/>
      <c r="C811" s="437" t="s">
        <v>276</v>
      </c>
      <c r="D811" s="438"/>
      <c r="E811" s="438"/>
      <c r="F811" s="438">
        <f t="shared" si="182"/>
        <v>0</v>
      </c>
      <c r="G811" s="439">
        <f>F811/F812</f>
        <v>0</v>
      </c>
      <c r="H811" s="584"/>
      <c r="I811" s="586"/>
      <c r="J811" s="733"/>
      <c r="K811" s="733"/>
      <c r="L811" s="733"/>
      <c r="M811" s="731"/>
      <c r="N811" s="188"/>
      <c r="O811" s="401"/>
    </row>
    <row r="812" spans="2:15" ht="16.2" thickBot="1">
      <c r="B812" s="397"/>
      <c r="C812" s="441" t="s">
        <v>1</v>
      </c>
      <c r="D812" s="442">
        <f>SUM(D807:D811)</f>
        <v>0</v>
      </c>
      <c r="E812" s="442">
        <f>SUM(E807:E811)</f>
        <v>3694.16</v>
      </c>
      <c r="F812" s="443">
        <f>D812+E812</f>
        <v>3694.16</v>
      </c>
      <c r="G812" s="444">
        <f>SUM(G807:G811)</f>
        <v>1</v>
      </c>
      <c r="H812" s="585" t="s">
        <v>21</v>
      </c>
      <c r="I812" s="591">
        <f>SUM(I807:I811)</f>
        <v>42.139680000000006</v>
      </c>
      <c r="J812" s="733"/>
      <c r="K812" s="733"/>
      <c r="L812" s="733"/>
      <c r="M812" s="731"/>
      <c r="N812" s="188"/>
      <c r="O812" s="401"/>
    </row>
    <row r="813" spans="2:15" ht="15" thickBot="1">
      <c r="B813" s="397"/>
      <c r="C813" s="187"/>
      <c r="D813" s="186"/>
      <c r="E813" s="186"/>
      <c r="F813" s="704"/>
      <c r="G813" s="186"/>
      <c r="H813" s="186"/>
      <c r="I813" s="731"/>
      <c r="J813" s="731"/>
      <c r="K813" s="731"/>
      <c r="L813" s="731"/>
      <c r="M813" s="731"/>
      <c r="N813" s="188"/>
      <c r="O813" s="401"/>
    </row>
    <row r="814" spans="2:15" ht="26.4" thickBot="1">
      <c r="B814" s="397"/>
      <c r="C814" s="863" t="s">
        <v>194</v>
      </c>
      <c r="D814" s="864"/>
      <c r="E814" s="864"/>
      <c r="F814" s="864"/>
      <c r="G814" s="864"/>
      <c r="H814" s="864"/>
      <c r="I814" s="864"/>
      <c r="J814" s="864"/>
      <c r="K814" s="864"/>
      <c r="L814" s="864"/>
      <c r="M814" s="864"/>
      <c r="N814" s="865"/>
      <c r="O814" s="401"/>
    </row>
    <row r="815" spans="2:15" ht="15.6">
      <c r="B815" s="396"/>
      <c r="C815" s="661"/>
      <c r="D815" s="658" t="s">
        <v>260</v>
      </c>
      <c r="E815" s="658" t="s">
        <v>68</v>
      </c>
      <c r="F815" s="658" t="s">
        <v>290</v>
      </c>
      <c r="G815" s="659" t="s">
        <v>256</v>
      </c>
      <c r="H815" s="658" t="s">
        <v>130</v>
      </c>
      <c r="I815" s="659" t="s">
        <v>64</v>
      </c>
      <c r="J815" s="658" t="s">
        <v>173</v>
      </c>
      <c r="K815" s="658"/>
      <c r="L815" s="658" t="s">
        <v>270</v>
      </c>
      <c r="M815" s="659" t="s">
        <v>195</v>
      </c>
      <c r="N815" s="660" t="s">
        <v>65</v>
      </c>
      <c r="O815" s="401"/>
    </row>
    <row r="816" spans="2:15" ht="15.6">
      <c r="B816" s="396"/>
      <c r="C816" s="661" t="s">
        <v>58</v>
      </c>
      <c r="D816" s="438">
        <v>435.31</v>
      </c>
      <c r="E816" s="438">
        <v>255</v>
      </c>
      <c r="F816" s="438">
        <v>252.13</v>
      </c>
      <c r="G816" s="438">
        <v>50</v>
      </c>
      <c r="H816" s="438">
        <v>140</v>
      </c>
      <c r="I816" s="438"/>
      <c r="J816" s="438"/>
      <c r="K816" s="438"/>
      <c r="L816" s="438"/>
      <c r="M816" s="670">
        <f t="shared" ref="M816:M826" si="183">D816+E816+F816+G816+H816+I816+J816</f>
        <v>1132.44</v>
      </c>
      <c r="N816" s="665">
        <f>M816/M823</f>
        <v>0.13935390506942838</v>
      </c>
      <c r="O816" s="401"/>
    </row>
    <row r="817" spans="2:15" ht="15.6">
      <c r="B817" s="396"/>
      <c r="C817" s="661" t="s">
        <v>312</v>
      </c>
      <c r="D817" s="438">
        <v>75</v>
      </c>
      <c r="E817" s="438">
        <v>114</v>
      </c>
      <c r="F817" s="438">
        <v>207</v>
      </c>
      <c r="G817" s="438">
        <v>273</v>
      </c>
      <c r="H817" s="438">
        <v>254</v>
      </c>
      <c r="I817" s="438"/>
      <c r="J817" s="438"/>
      <c r="K817" s="438"/>
      <c r="L817" s="438"/>
      <c r="M817" s="670">
        <f t="shared" si="183"/>
        <v>923</v>
      </c>
      <c r="N817" s="665">
        <f>M817/M823</f>
        <v>0.11358098828996008</v>
      </c>
      <c r="O817" s="401"/>
    </row>
    <row r="818" spans="2:15" ht="15.6">
      <c r="B818" s="396"/>
      <c r="C818" s="661" t="s">
        <v>314</v>
      </c>
      <c r="D818" s="438">
        <v>118</v>
      </c>
      <c r="E818" s="438">
        <v>389</v>
      </c>
      <c r="F818" s="438">
        <v>60</v>
      </c>
      <c r="G818" s="438">
        <v>80</v>
      </c>
      <c r="H818" s="438">
        <v>151</v>
      </c>
      <c r="I818" s="438"/>
      <c r="J818" s="438"/>
      <c r="K818" s="438"/>
      <c r="L818" s="438"/>
      <c r="M818" s="670">
        <f t="shared" si="183"/>
        <v>798</v>
      </c>
      <c r="N818" s="665">
        <f>M818/M823</f>
        <v>9.8198947622305674E-2</v>
      </c>
      <c r="O818" s="401"/>
    </row>
    <row r="819" spans="2:15" ht="15.6">
      <c r="B819" s="396"/>
      <c r="C819" s="661" t="s">
        <v>313</v>
      </c>
      <c r="D819" s="438">
        <v>24.5</v>
      </c>
      <c r="E819" s="729">
        <v>11.25</v>
      </c>
      <c r="F819" s="438">
        <v>2</v>
      </c>
      <c r="G819" s="438">
        <v>3</v>
      </c>
      <c r="H819" s="438"/>
      <c r="I819" s="438"/>
      <c r="J819" s="438"/>
      <c r="K819" s="438"/>
      <c r="L819" s="438"/>
      <c r="M819" s="670">
        <f t="shared" si="183"/>
        <v>40.75</v>
      </c>
      <c r="N819" s="665">
        <f>M819/M823</f>
        <v>5.0145452576553333E-3</v>
      </c>
      <c r="O819" s="401"/>
    </row>
    <row r="820" spans="2:15" ht="14.4" customHeight="1">
      <c r="B820" s="396"/>
      <c r="C820" s="661" t="s">
        <v>61</v>
      </c>
      <c r="D820" s="438"/>
      <c r="E820" s="438">
        <v>706</v>
      </c>
      <c r="F820" s="438">
        <v>405</v>
      </c>
      <c r="G820" s="438">
        <v>426</v>
      </c>
      <c r="H820" s="438"/>
      <c r="I820" s="438"/>
      <c r="J820" s="438"/>
      <c r="K820" s="438"/>
      <c r="L820" s="438"/>
      <c r="M820" s="670">
        <f t="shared" si="183"/>
        <v>1537</v>
      </c>
      <c r="N820" s="665">
        <f>M820/M823</f>
        <v>0.18913757204947848</v>
      </c>
      <c r="O820" s="401"/>
    </row>
    <row r="821" spans="2:15" ht="15" customHeight="1">
      <c r="B821" s="396"/>
      <c r="C821" s="661" t="s">
        <v>315</v>
      </c>
      <c r="D821" s="438">
        <v>474.42</v>
      </c>
      <c r="E821" s="729">
        <v>204.3</v>
      </c>
      <c r="F821" s="438"/>
      <c r="G821" s="438">
        <v>97.2</v>
      </c>
      <c r="H821" s="438">
        <v>64.8</v>
      </c>
      <c r="I821" s="438"/>
      <c r="J821" s="438"/>
      <c r="K821" s="438"/>
      <c r="L821" s="438"/>
      <c r="M821" s="670">
        <f t="shared" si="183"/>
        <v>840.72</v>
      </c>
      <c r="N821" s="665">
        <f>M821/M823</f>
        <v>0.10345591384088325</v>
      </c>
      <c r="O821" s="401"/>
    </row>
    <row r="822" spans="2:15" ht="15.6">
      <c r="B822" s="396"/>
      <c r="C822" s="661" t="s">
        <v>62</v>
      </c>
      <c r="D822" s="438">
        <v>670</v>
      </c>
      <c r="E822" s="438">
        <v>735.24</v>
      </c>
      <c r="F822" s="438">
        <v>743.33</v>
      </c>
      <c r="G822" s="438">
        <v>625.05999999999995</v>
      </c>
      <c r="H822" s="438">
        <v>80.819999999999993</v>
      </c>
      <c r="I822" s="438"/>
      <c r="J822" s="438"/>
      <c r="K822" s="438"/>
      <c r="L822" s="438"/>
      <c r="M822" s="670">
        <f t="shared" si="183"/>
        <v>2854.4500000000003</v>
      </c>
      <c r="N822" s="665">
        <f>M822/M823</f>
        <v>0.35125812787028882</v>
      </c>
      <c r="O822" s="401"/>
    </row>
    <row r="823" spans="2:15" ht="15.6">
      <c r="B823" s="397"/>
      <c r="C823" s="661" t="s">
        <v>199</v>
      </c>
      <c r="D823" s="671">
        <f t="shared" ref="D823:E823" si="184">SUM(D816:D822)</f>
        <v>1797.23</v>
      </c>
      <c r="E823" s="671">
        <f t="shared" si="184"/>
        <v>2414.79</v>
      </c>
      <c r="F823" s="671">
        <f>SUM(F816:F822)</f>
        <v>1669.46</v>
      </c>
      <c r="G823" s="671">
        <f>SUM(G816:G822)</f>
        <v>1554.26</v>
      </c>
      <c r="H823" s="671">
        <f t="shared" ref="H823:J823" si="185">SUM(H816:H822)</f>
        <v>690.61999999999989</v>
      </c>
      <c r="I823" s="671">
        <f t="shared" si="185"/>
        <v>0</v>
      </c>
      <c r="J823" s="671">
        <f t="shared" si="185"/>
        <v>0</v>
      </c>
      <c r="K823" s="671"/>
      <c r="L823" s="671"/>
      <c r="M823" s="670">
        <f t="shared" si="183"/>
        <v>8126.3600000000006</v>
      </c>
      <c r="N823" s="665">
        <f>SUM(N816:N822)</f>
        <v>1</v>
      </c>
      <c r="O823" s="401"/>
    </row>
    <row r="824" spans="2:15" ht="15.6">
      <c r="B824" s="397"/>
      <c r="C824" s="672" t="s">
        <v>193</v>
      </c>
      <c r="D824" s="673">
        <v>1801.36</v>
      </c>
      <c r="E824" s="673">
        <v>2414.79</v>
      </c>
      <c r="F824" s="673">
        <v>1669.46</v>
      </c>
      <c r="G824" s="673">
        <v>1554.26</v>
      </c>
      <c r="H824" s="673">
        <v>690.62</v>
      </c>
      <c r="I824" s="674"/>
      <c r="J824" s="674"/>
      <c r="K824" s="674"/>
      <c r="L824" s="674"/>
      <c r="M824" s="675">
        <f t="shared" si="183"/>
        <v>8130.49</v>
      </c>
      <c r="N824" s="665"/>
      <c r="O824" s="401"/>
    </row>
    <row r="825" spans="2:15" ht="15.6">
      <c r="B825" s="397"/>
      <c r="C825" s="662" t="s">
        <v>147</v>
      </c>
      <c r="D825" s="461">
        <f t="shared" ref="D825:E825" si="186">D824-D823</f>
        <v>4.1299999999998818</v>
      </c>
      <c r="E825" s="461">
        <f t="shared" si="186"/>
        <v>0</v>
      </c>
      <c r="F825" s="461">
        <f>F824-F823</f>
        <v>0</v>
      </c>
      <c r="G825" s="461">
        <f>G824-G823</f>
        <v>0</v>
      </c>
      <c r="H825" s="461">
        <f t="shared" ref="H825:I825" si="187">H824-H823</f>
        <v>0</v>
      </c>
      <c r="I825" s="461">
        <f t="shared" si="187"/>
        <v>0</v>
      </c>
      <c r="J825" s="461">
        <f>J824-J823</f>
        <v>0</v>
      </c>
      <c r="K825" s="461"/>
      <c r="L825" s="461"/>
      <c r="M825" s="542">
        <f t="shared" si="183"/>
        <v>4.1299999999998818</v>
      </c>
      <c r="N825" s="665"/>
      <c r="O825" s="401"/>
    </row>
    <row r="826" spans="2:15" ht="15.6">
      <c r="B826" s="396"/>
      <c r="C826" s="663" t="s">
        <v>65</v>
      </c>
      <c r="D826" s="462">
        <f>D824/M824</f>
        <v>0.22155614237272292</v>
      </c>
      <c r="E826" s="462">
        <f>E824/M824</f>
        <v>0.29700423959687544</v>
      </c>
      <c r="F826" s="462">
        <f>F824/M824</f>
        <v>0.20533325789712553</v>
      </c>
      <c r="G826" s="462">
        <f>G824/M824</f>
        <v>0.19116437016711171</v>
      </c>
      <c r="H826" s="462">
        <f>H824/M824</f>
        <v>8.4941989966164408E-2</v>
      </c>
      <c r="I826" s="462">
        <f>I824/M824</f>
        <v>0</v>
      </c>
      <c r="J826" s="462">
        <f>J824/M824</f>
        <v>0</v>
      </c>
      <c r="K826" s="462"/>
      <c r="L826" s="462"/>
      <c r="M826" s="520">
        <f t="shared" si="183"/>
        <v>1</v>
      </c>
      <c r="N826" s="666"/>
      <c r="O826" s="401"/>
    </row>
    <row r="827" spans="2:15" ht="16.2" thickBot="1">
      <c r="B827" s="396"/>
      <c r="C827" s="664"/>
      <c r="D827" s="668"/>
      <c r="E827" s="669"/>
      <c r="F827" s="866"/>
      <c r="G827" s="867"/>
      <c r="H827" s="866"/>
      <c r="I827" s="867"/>
      <c r="J827" s="792"/>
      <c r="K827" s="793"/>
      <c r="L827" s="851" t="s">
        <v>196</v>
      </c>
      <c r="M827" s="852"/>
      <c r="N827" s="676">
        <f>H804-M824</f>
        <v>5.1014399986333956</v>
      </c>
      <c r="O827" s="401"/>
    </row>
    <row r="828" spans="2:15" ht="15" thickBot="1">
      <c r="B828" s="397"/>
      <c r="C828" s="393"/>
      <c r="D828" s="367"/>
      <c r="E828" s="367"/>
      <c r="F828" s="367"/>
      <c r="G828" s="367"/>
      <c r="H828" s="367"/>
      <c r="I828" s="367"/>
      <c r="J828" s="367"/>
      <c r="K828" s="367"/>
      <c r="L828" s="367"/>
      <c r="M828" s="367"/>
      <c r="N828" s="368"/>
      <c r="O828" s="401"/>
    </row>
    <row r="829" spans="2:15" ht="15" thickBot="1">
      <c r="B829" s="398"/>
      <c r="C829" s="399"/>
      <c r="D829" s="399"/>
      <c r="E829" s="399"/>
      <c r="F829" s="399"/>
      <c r="G829" s="399"/>
      <c r="H829" s="399"/>
      <c r="I829" s="399"/>
      <c r="J829" s="399"/>
      <c r="K829" s="399"/>
      <c r="L829" s="399"/>
      <c r="M829" s="399"/>
      <c r="N829" s="399"/>
      <c r="O829" s="400"/>
    </row>
    <row r="830" spans="2:15" ht="15" thickBot="1"/>
    <row r="831" spans="2:15" ht="46.8" thickBot="1">
      <c r="B831" s="853" t="s">
        <v>230</v>
      </c>
      <c r="C831" s="854"/>
      <c r="D831" s="854"/>
      <c r="E831" s="854"/>
      <c r="F831" s="854"/>
      <c r="G831" s="854"/>
      <c r="H831" s="854"/>
      <c r="I831" s="854"/>
      <c r="J831" s="854"/>
      <c r="K831" s="854"/>
      <c r="L831" s="854"/>
      <c r="M831" s="854"/>
      <c r="N831" s="854"/>
      <c r="O831" s="855"/>
    </row>
    <row r="832" spans="2:15" ht="26.4" thickBot="1">
      <c r="B832" s="396"/>
      <c r="C832" s="856" t="s">
        <v>193</v>
      </c>
      <c r="D832" s="857"/>
      <c r="E832" s="857"/>
      <c r="F832" s="857"/>
      <c r="G832" s="857"/>
      <c r="H832" s="857"/>
      <c r="I832" s="857"/>
      <c r="J832" s="857"/>
      <c r="K832" s="857"/>
      <c r="L832" s="857"/>
      <c r="M832" s="857"/>
      <c r="N832" s="858"/>
      <c r="O832" s="401"/>
    </row>
    <row r="833" spans="2:15" ht="15.6">
      <c r="B833" s="396"/>
      <c r="C833" s="403" t="s">
        <v>7</v>
      </c>
      <c r="D833" s="404" t="s">
        <v>38</v>
      </c>
      <c r="E833" s="405" t="s">
        <v>39</v>
      </c>
      <c r="F833" s="406" t="s">
        <v>40</v>
      </c>
      <c r="G833" s="406" t="s">
        <v>8</v>
      </c>
      <c r="H833" s="407" t="s">
        <v>60</v>
      </c>
      <c r="I833" s="408" t="s">
        <v>40</v>
      </c>
      <c r="J833" s="407" t="s">
        <v>65</v>
      </c>
      <c r="K833" s="731"/>
      <c r="L833" s="731"/>
      <c r="M833" s="731"/>
      <c r="N833" s="188"/>
      <c r="O833" s="401"/>
    </row>
    <row r="834" spans="2:15" ht="15.6">
      <c r="B834" s="396"/>
      <c r="C834" s="409" t="s">
        <v>42</v>
      </c>
      <c r="D834" s="596">
        <v>1733659.1629999999</v>
      </c>
      <c r="E834" s="596">
        <v>1734434.0020000001</v>
      </c>
      <c r="F834" s="526">
        <f t="shared" ref="F834:F839" si="188">E834-D834</f>
        <v>774.83900000015274</v>
      </c>
      <c r="G834" s="521">
        <v>6.48</v>
      </c>
      <c r="H834" s="410">
        <f>F834*G834</f>
        <v>5020.9567200009897</v>
      </c>
      <c r="I834" s="531">
        <f>F834+F838+F839</f>
        <v>996.79600000015398</v>
      </c>
      <c r="J834" s="411">
        <f>I834/I838</f>
        <v>0.66919450624550902</v>
      </c>
      <c r="K834" s="186"/>
      <c r="L834" s="186"/>
      <c r="M834" s="186"/>
      <c r="N834" s="359"/>
      <c r="O834" s="401"/>
    </row>
    <row r="835" spans="2:15" ht="15.6">
      <c r="B835" s="396"/>
      <c r="C835" s="412" t="s">
        <v>43</v>
      </c>
      <c r="D835" s="596">
        <v>658628.12199999997</v>
      </c>
      <c r="E835" s="596">
        <v>658821.39300000004</v>
      </c>
      <c r="F835" s="527">
        <f t="shared" si="188"/>
        <v>193.27100000006612</v>
      </c>
      <c r="G835" s="522">
        <f>G834</f>
        <v>6.48</v>
      </c>
      <c r="H835" s="413">
        <f>G835*F835</f>
        <v>1252.3960800004286</v>
      </c>
      <c r="I835" s="532">
        <f>F835</f>
        <v>193.27100000006612</v>
      </c>
      <c r="J835" s="414">
        <f>I835/I838</f>
        <v>0.12975161559295989</v>
      </c>
      <c r="K835" s="186"/>
      <c r="L835" s="186"/>
      <c r="M835" s="186"/>
      <c r="N835" s="359"/>
      <c r="O835" s="401"/>
    </row>
    <row r="836" spans="2:15" ht="15.6">
      <c r="B836" s="396"/>
      <c r="C836" s="415" t="s">
        <v>44</v>
      </c>
      <c r="D836" s="597">
        <v>415967.96399999998</v>
      </c>
      <c r="E836" s="597">
        <v>416187.473</v>
      </c>
      <c r="F836" s="528">
        <f t="shared" si="188"/>
        <v>219.50900000002002</v>
      </c>
      <c r="G836" s="523">
        <v>4.9800000000000004</v>
      </c>
      <c r="H836" s="416">
        <f>G836*F836</f>
        <v>1093.1548200000998</v>
      </c>
      <c r="I836" s="533">
        <f>F836</f>
        <v>219.50900000002002</v>
      </c>
      <c r="J836" s="417">
        <f>I836/I838</f>
        <v>0.14736637874894778</v>
      </c>
      <c r="K836" s="186"/>
      <c r="L836" s="186"/>
      <c r="M836" s="186"/>
      <c r="N836" s="359"/>
      <c r="O836" s="401"/>
    </row>
    <row r="837" spans="2:15" ht="15.6">
      <c r="B837" s="397"/>
      <c r="C837" s="183" t="s">
        <v>139</v>
      </c>
      <c r="D837" s="597">
        <v>358255.08299999998</v>
      </c>
      <c r="E837" s="597">
        <v>358335.05300000001</v>
      </c>
      <c r="F837" s="529">
        <f t="shared" si="188"/>
        <v>79.970000000030268</v>
      </c>
      <c r="G837" s="524">
        <v>6.38</v>
      </c>
      <c r="H837" s="418">
        <f>G837*F837</f>
        <v>510.20860000019309</v>
      </c>
      <c r="I837" s="534">
        <f>F837</f>
        <v>79.970000000030268</v>
      </c>
      <c r="J837" s="419">
        <f>I837/I838</f>
        <v>5.3687499412583266E-2</v>
      </c>
      <c r="K837" s="186"/>
      <c r="L837" s="186"/>
      <c r="M837" s="186"/>
      <c r="N837" s="359"/>
      <c r="O837" s="401"/>
    </row>
    <row r="838" spans="2:15" ht="16.2" thickBot="1">
      <c r="B838" s="397"/>
      <c r="C838" s="420" t="s">
        <v>45</v>
      </c>
      <c r="D838" s="597">
        <v>11847.392</v>
      </c>
      <c r="E838" s="597">
        <v>12003.03</v>
      </c>
      <c r="F838" s="526">
        <f t="shared" si="188"/>
        <v>155.63800000000083</v>
      </c>
      <c r="G838" s="859">
        <f>G834</f>
        <v>6.48</v>
      </c>
      <c r="H838" s="655">
        <f>G838*F838</f>
        <v>1008.5342400000054</v>
      </c>
      <c r="I838" s="535">
        <f t="shared" ref="I838:J838" si="189">SUM(I834:I837)</f>
        <v>1489.5460000002704</v>
      </c>
      <c r="J838" s="422">
        <f t="shared" si="189"/>
        <v>0.99999999999999989</v>
      </c>
      <c r="K838" s="186"/>
      <c r="L838" s="186"/>
      <c r="M838" s="186"/>
      <c r="N838" s="359"/>
      <c r="O838" s="401"/>
    </row>
    <row r="839" spans="2:15" ht="15.6">
      <c r="B839" s="397"/>
      <c r="C839" s="420" t="s">
        <v>46</v>
      </c>
      <c r="D839" s="597">
        <v>5998.1819999999998</v>
      </c>
      <c r="E839" s="597">
        <v>6064.5010000000002</v>
      </c>
      <c r="F839" s="526">
        <f t="shared" si="188"/>
        <v>66.319000000000415</v>
      </c>
      <c r="G839" s="860"/>
      <c r="H839" s="656">
        <f>G838*F839</f>
        <v>429.74712000000272</v>
      </c>
      <c r="I839" s="732"/>
      <c r="J839" s="425"/>
      <c r="K839" s="186"/>
      <c r="L839" s="186"/>
      <c r="M839" s="186"/>
      <c r="N839" s="359"/>
      <c r="O839" s="401"/>
    </row>
    <row r="840" spans="2:15" ht="16.2" thickBot="1">
      <c r="B840" s="397"/>
      <c r="C840" s="426" t="s">
        <v>21</v>
      </c>
      <c r="D840" s="427"/>
      <c r="E840" s="427"/>
      <c r="F840" s="530">
        <f>F834+F835+F836+F837+F838+F839</f>
        <v>1489.5460000002704</v>
      </c>
      <c r="G840" s="525">
        <f>H840/F840</f>
        <v>6.2535816819353203</v>
      </c>
      <c r="H840" s="428">
        <f>SUM(H834:H839)</f>
        <v>9314.9975800017201</v>
      </c>
      <c r="I840" s="732"/>
      <c r="J840" s="425"/>
      <c r="K840" s="425"/>
      <c r="L840" s="425"/>
      <c r="M840" s="186"/>
      <c r="N840" s="359"/>
      <c r="O840" s="401"/>
    </row>
    <row r="841" spans="2:15" ht="16.2" thickBot="1">
      <c r="B841" s="397"/>
      <c r="C841" s="429"/>
      <c r="D841" s="425"/>
      <c r="E841" s="425"/>
      <c r="F841" s="729"/>
      <c r="G841" s="425"/>
      <c r="H841" s="425"/>
      <c r="I841" s="733"/>
      <c r="J841" s="733"/>
      <c r="K841" s="733"/>
      <c r="L841" s="733"/>
      <c r="M841" s="731"/>
      <c r="N841" s="188"/>
      <c r="O841" s="401"/>
    </row>
    <row r="842" spans="2:15" ht="15.6">
      <c r="B842" s="397"/>
      <c r="C842" s="432"/>
      <c r="D842" s="433" t="s">
        <v>254</v>
      </c>
      <c r="E842" s="433" t="s">
        <v>298</v>
      </c>
      <c r="F842" s="434" t="s">
        <v>1</v>
      </c>
      <c r="G842" s="554" t="s">
        <v>65</v>
      </c>
      <c r="H842" s="861" t="s">
        <v>243</v>
      </c>
      <c r="I842" s="862"/>
      <c r="J842" s="733"/>
      <c r="K842" s="733"/>
      <c r="L842" s="733"/>
      <c r="M842" s="731"/>
      <c r="N842" s="188"/>
      <c r="O842" s="401"/>
    </row>
    <row r="843" spans="2:15" ht="15.6">
      <c r="B843" s="397"/>
      <c r="C843" s="437" t="s">
        <v>80</v>
      </c>
      <c r="D843" s="438"/>
      <c r="E843" s="438">
        <v>682.04</v>
      </c>
      <c r="F843" s="438">
        <f>D843+E843</f>
        <v>682.04</v>
      </c>
      <c r="G843" s="439">
        <f>F843/F848</f>
        <v>0.14337969425337616</v>
      </c>
      <c r="H843" s="590">
        <v>7.0000000000000001E-3</v>
      </c>
      <c r="I843" s="586">
        <f>F843*H843</f>
        <v>4.7742800000000001</v>
      </c>
      <c r="J843" s="733"/>
      <c r="K843" s="733"/>
      <c r="L843" s="733"/>
      <c r="M843" s="731"/>
      <c r="N843" s="188"/>
      <c r="O843" s="401"/>
    </row>
    <row r="844" spans="2:15" ht="15.6">
      <c r="B844" s="397"/>
      <c r="C844" s="437" t="s">
        <v>81</v>
      </c>
      <c r="D844" s="438"/>
      <c r="E844" s="438">
        <v>817</v>
      </c>
      <c r="F844" s="438">
        <f t="shared" ref="F844:F847" si="190">D844+E844</f>
        <v>817</v>
      </c>
      <c r="G844" s="439">
        <f>F844/F848</f>
        <v>0.17175123189990077</v>
      </c>
      <c r="H844" s="590">
        <v>2.5000000000000001E-2</v>
      </c>
      <c r="I844" s="586">
        <f>F844*H844</f>
        <v>20.425000000000001</v>
      </c>
      <c r="J844" s="733"/>
      <c r="K844" s="733"/>
      <c r="L844" s="733"/>
      <c r="M844" s="731"/>
      <c r="N844" s="188"/>
      <c r="O844" s="401"/>
    </row>
    <row r="845" spans="2:15" ht="15.6">
      <c r="B845" s="397"/>
      <c r="C845" s="437" t="s">
        <v>58</v>
      </c>
      <c r="D845" s="438"/>
      <c r="E845" s="438">
        <v>1316</v>
      </c>
      <c r="F845" s="438">
        <f t="shared" si="190"/>
        <v>1316</v>
      </c>
      <c r="G845" s="439">
        <f>F845/F848</f>
        <v>0.2766519231092649</v>
      </c>
      <c r="H845" s="590"/>
      <c r="I845" s="586"/>
      <c r="J845" s="733"/>
      <c r="K845" s="733"/>
      <c r="L845" s="733"/>
      <c r="M845" s="731"/>
      <c r="N845" s="188"/>
      <c r="O845" s="401"/>
    </row>
    <row r="846" spans="2:15" ht="15.6">
      <c r="B846" s="397"/>
      <c r="C846" s="437" t="s">
        <v>275</v>
      </c>
      <c r="D846" s="438"/>
      <c r="E846" s="438">
        <v>1941.84</v>
      </c>
      <c r="F846" s="438">
        <f t="shared" si="190"/>
        <v>1941.84</v>
      </c>
      <c r="G846" s="439">
        <f>F846/F848</f>
        <v>0.40821715073745812</v>
      </c>
      <c r="H846" s="590">
        <v>1.9E-2</v>
      </c>
      <c r="I846" s="586">
        <f>F846*H846</f>
        <v>36.894959999999998</v>
      </c>
      <c r="J846" s="733"/>
      <c r="K846" s="733"/>
      <c r="L846" s="733"/>
      <c r="M846" s="731"/>
      <c r="N846" s="188"/>
      <c r="O846" s="401"/>
    </row>
    <row r="847" spans="2:15" ht="15.6">
      <c r="B847" s="397"/>
      <c r="C847" s="437" t="s">
        <v>276</v>
      </c>
      <c r="D847" s="438"/>
      <c r="E847" s="438"/>
      <c r="F847" s="438">
        <f t="shared" si="190"/>
        <v>0</v>
      </c>
      <c r="G847" s="439">
        <f>F847/F848</f>
        <v>0</v>
      </c>
      <c r="H847" s="584"/>
      <c r="I847" s="586"/>
      <c r="J847" s="733"/>
      <c r="K847" s="733"/>
      <c r="L847" s="733"/>
      <c r="M847" s="731"/>
      <c r="N847" s="188"/>
      <c r="O847" s="401"/>
    </row>
    <row r="848" spans="2:15" ht="16.2" thickBot="1">
      <c r="B848" s="397"/>
      <c r="C848" s="441" t="s">
        <v>1</v>
      </c>
      <c r="D848" s="442">
        <f>SUM(D843:D847)</f>
        <v>0</v>
      </c>
      <c r="E848" s="442">
        <f>SUM(E843:E847)</f>
        <v>4756.88</v>
      </c>
      <c r="F848" s="443">
        <f>D848+E848</f>
        <v>4756.88</v>
      </c>
      <c r="G848" s="444">
        <f>SUM(G843:G847)</f>
        <v>1</v>
      </c>
      <c r="H848" s="585" t="s">
        <v>21</v>
      </c>
      <c r="I848" s="591">
        <f>SUM(I843:I847)</f>
        <v>62.094239999999999</v>
      </c>
      <c r="J848" s="733"/>
      <c r="K848" s="733"/>
      <c r="L848" s="733"/>
      <c r="M848" s="731"/>
      <c r="N848" s="188"/>
      <c r="O848" s="401"/>
    </row>
    <row r="849" spans="2:15" ht="15" thickBot="1">
      <c r="B849" s="397"/>
      <c r="C849" s="187"/>
      <c r="D849" s="186"/>
      <c r="E849" s="186"/>
      <c r="F849" s="704"/>
      <c r="G849" s="186"/>
      <c r="H849" s="186"/>
      <c r="I849" s="731"/>
      <c r="J849" s="731"/>
      <c r="K849" s="731"/>
      <c r="L849" s="731"/>
      <c r="M849" s="731"/>
      <c r="N849" s="188"/>
      <c r="O849" s="401"/>
    </row>
    <row r="850" spans="2:15" ht="26.4" thickBot="1">
      <c r="B850" s="397"/>
      <c r="C850" s="863" t="s">
        <v>194</v>
      </c>
      <c r="D850" s="864"/>
      <c r="E850" s="864"/>
      <c r="F850" s="864"/>
      <c r="G850" s="864"/>
      <c r="H850" s="864"/>
      <c r="I850" s="864"/>
      <c r="J850" s="864"/>
      <c r="K850" s="864"/>
      <c r="L850" s="864"/>
      <c r="M850" s="864"/>
      <c r="N850" s="865"/>
      <c r="O850" s="401"/>
    </row>
    <row r="851" spans="2:15" ht="15.6">
      <c r="B851" s="396"/>
      <c r="C851" s="661"/>
      <c r="D851" s="658" t="s">
        <v>260</v>
      </c>
      <c r="E851" s="658" t="s">
        <v>68</v>
      </c>
      <c r="F851" s="658" t="s">
        <v>290</v>
      </c>
      <c r="G851" s="659" t="s">
        <v>256</v>
      </c>
      <c r="H851" s="658" t="s">
        <v>130</v>
      </c>
      <c r="I851" s="659" t="s">
        <v>64</v>
      </c>
      <c r="J851" s="658" t="s">
        <v>173</v>
      </c>
      <c r="K851" s="658"/>
      <c r="L851" s="658" t="s">
        <v>270</v>
      </c>
      <c r="M851" s="659" t="s">
        <v>195</v>
      </c>
      <c r="N851" s="660" t="s">
        <v>65</v>
      </c>
      <c r="O851" s="401"/>
    </row>
    <row r="852" spans="2:15" ht="15.6">
      <c r="B852" s="396"/>
      <c r="C852" s="661" t="s">
        <v>58</v>
      </c>
      <c r="D852" s="438">
        <v>490</v>
      </c>
      <c r="E852" s="438">
        <v>363</v>
      </c>
      <c r="F852" s="438">
        <v>335</v>
      </c>
      <c r="G852" s="438">
        <v>98</v>
      </c>
      <c r="H852" s="438"/>
      <c r="I852" s="438">
        <v>20</v>
      </c>
      <c r="J852" s="438">
        <v>10</v>
      </c>
      <c r="K852" s="438"/>
      <c r="L852" s="438"/>
      <c r="M852" s="670">
        <f t="shared" ref="M852:M862" si="191">D852+E852+F852+G852+H852+I852+J852</f>
        <v>1316</v>
      </c>
      <c r="N852" s="665">
        <f>M852/M859</f>
        <v>0.14149731251874895</v>
      </c>
      <c r="O852" s="401"/>
    </row>
    <row r="853" spans="2:15" ht="15.6">
      <c r="B853" s="396"/>
      <c r="C853" s="661" t="s">
        <v>312</v>
      </c>
      <c r="D853" s="438">
        <v>274.04000000000002</v>
      </c>
      <c r="E853" s="438">
        <v>224</v>
      </c>
      <c r="F853" s="438">
        <v>44</v>
      </c>
      <c r="G853" s="438"/>
      <c r="H853" s="438"/>
      <c r="I853" s="438">
        <v>140</v>
      </c>
      <c r="J853" s="438"/>
      <c r="K853" s="438"/>
      <c r="L853" s="438"/>
      <c r="M853" s="670">
        <f t="shared" si="191"/>
        <v>682.04</v>
      </c>
      <c r="N853" s="665">
        <f>M853/M859</f>
        <v>7.3333455190188093E-2</v>
      </c>
      <c r="O853" s="401"/>
    </row>
    <row r="854" spans="2:15" ht="15.6">
      <c r="B854" s="396"/>
      <c r="C854" s="661" t="s">
        <v>314</v>
      </c>
      <c r="D854" s="438">
        <v>107</v>
      </c>
      <c r="E854" s="438">
        <v>113</v>
      </c>
      <c r="F854" s="438">
        <v>162</v>
      </c>
      <c r="G854" s="438">
        <v>85</v>
      </c>
      <c r="H854" s="438"/>
      <c r="I854" s="438">
        <v>80</v>
      </c>
      <c r="J854" s="438">
        <v>270</v>
      </c>
      <c r="K854" s="438"/>
      <c r="L854" s="438"/>
      <c r="M854" s="670">
        <f t="shared" si="191"/>
        <v>817</v>
      </c>
      <c r="N854" s="665">
        <f>M854/M859</f>
        <v>8.7844456176153413E-2</v>
      </c>
      <c r="O854" s="401"/>
    </row>
    <row r="855" spans="2:15" ht="15.6">
      <c r="B855" s="396"/>
      <c r="C855" s="661" t="s">
        <v>313</v>
      </c>
      <c r="D855" s="438">
        <v>7.5</v>
      </c>
      <c r="E855" s="729"/>
      <c r="F855" s="438">
        <v>2.4500000000000002</v>
      </c>
      <c r="G855" s="438">
        <v>1</v>
      </c>
      <c r="H855" s="438"/>
      <c r="I855" s="438">
        <v>5</v>
      </c>
      <c r="J855" s="438"/>
      <c r="K855" s="438"/>
      <c r="L855" s="438"/>
      <c r="M855" s="670">
        <f t="shared" si="191"/>
        <v>15.95</v>
      </c>
      <c r="N855" s="665">
        <f>M855/M859</f>
        <v>1.7149560293875726E-3</v>
      </c>
      <c r="O855" s="401"/>
    </row>
    <row r="856" spans="2:15" ht="15.6">
      <c r="B856" s="396"/>
      <c r="C856" s="661" t="s">
        <v>61</v>
      </c>
      <c r="D856" s="438">
        <v>368.07</v>
      </c>
      <c r="E856" s="438">
        <v>26</v>
      </c>
      <c r="F856" s="438">
        <v>20</v>
      </c>
      <c r="G856" s="438"/>
      <c r="H856" s="438"/>
      <c r="I856" s="438">
        <v>100</v>
      </c>
      <c r="J856" s="438"/>
      <c r="K856" s="438"/>
      <c r="L856" s="438"/>
      <c r="M856" s="670">
        <f t="shared" si="191"/>
        <v>514.06999999999994</v>
      </c>
      <c r="N856" s="665">
        <f>M856/M859</f>
        <v>5.5273194108292754E-2</v>
      </c>
      <c r="O856" s="401"/>
    </row>
    <row r="857" spans="2:15" ht="14.4" customHeight="1">
      <c r="B857" s="396"/>
      <c r="C857" s="661" t="s">
        <v>315</v>
      </c>
      <c r="D857" s="438">
        <v>821.64</v>
      </c>
      <c r="E857" s="729">
        <v>129.6</v>
      </c>
      <c r="F857" s="438">
        <v>657.6</v>
      </c>
      <c r="G857" s="438">
        <v>116.64</v>
      </c>
      <c r="H857" s="438"/>
      <c r="I857" s="438">
        <v>171.9</v>
      </c>
      <c r="J857" s="438">
        <v>64.8</v>
      </c>
      <c r="K857" s="438"/>
      <c r="L857" s="438"/>
      <c r="M857" s="670">
        <f t="shared" si="191"/>
        <v>1962.1800000000003</v>
      </c>
      <c r="N857" s="665">
        <f>M857/M859</f>
        <v>0.21097507346355537</v>
      </c>
      <c r="O857" s="401"/>
    </row>
    <row r="858" spans="2:15" ht="15" customHeight="1">
      <c r="B858" s="396"/>
      <c r="C858" s="661" t="s">
        <v>62</v>
      </c>
      <c r="D858" s="438">
        <v>1443.3</v>
      </c>
      <c r="E858" s="438">
        <v>1324.93</v>
      </c>
      <c r="F858" s="438">
        <v>307.74</v>
      </c>
      <c r="G858" s="438">
        <v>404.75</v>
      </c>
      <c r="H858" s="438"/>
      <c r="I858" s="438">
        <v>434.98</v>
      </c>
      <c r="J858" s="438">
        <v>77.59</v>
      </c>
      <c r="K858" s="438"/>
      <c r="L858" s="438"/>
      <c r="M858" s="670">
        <f t="shared" si="191"/>
        <v>3993.2900000000004</v>
      </c>
      <c r="N858" s="665">
        <f>M858/M859</f>
        <v>0.42936155251367403</v>
      </c>
      <c r="O858" s="401"/>
    </row>
    <row r="859" spans="2:15" ht="15.6">
      <c r="B859" s="397"/>
      <c r="C859" s="661" t="s">
        <v>199</v>
      </c>
      <c r="D859" s="671">
        <f t="shared" ref="D859:E859" si="192">SUM(D852:D858)</f>
        <v>3511.55</v>
      </c>
      <c r="E859" s="671">
        <f t="shared" si="192"/>
        <v>2180.5300000000002</v>
      </c>
      <c r="F859" s="671">
        <f>SUM(F852:F858)</f>
        <v>1528.7900000000002</v>
      </c>
      <c r="G859" s="671">
        <f>SUM(G852:G858)</f>
        <v>705.39</v>
      </c>
      <c r="H859" s="671">
        <f t="shared" ref="H859:J859" si="193">SUM(H852:H858)</f>
        <v>0</v>
      </c>
      <c r="I859" s="671">
        <f t="shared" si="193"/>
        <v>951.88</v>
      </c>
      <c r="J859" s="671">
        <f t="shared" si="193"/>
        <v>422.39</v>
      </c>
      <c r="K859" s="671"/>
      <c r="L859" s="671"/>
      <c r="M859" s="670">
        <f t="shared" si="191"/>
        <v>9300.5299999999988</v>
      </c>
      <c r="N859" s="665">
        <f>SUM(N852:N858)</f>
        <v>1.0000000000000002</v>
      </c>
      <c r="O859" s="401"/>
    </row>
    <row r="860" spans="2:15" ht="15.6">
      <c r="B860" s="397"/>
      <c r="C860" s="672" t="s">
        <v>193</v>
      </c>
      <c r="D860" s="673">
        <v>3511.55</v>
      </c>
      <c r="E860" s="673">
        <v>2180.5300000000002</v>
      </c>
      <c r="F860" s="673">
        <v>1528.79</v>
      </c>
      <c r="G860" s="673">
        <v>705.39</v>
      </c>
      <c r="H860" s="673"/>
      <c r="I860" s="674">
        <v>951.88</v>
      </c>
      <c r="J860" s="674">
        <v>422.39</v>
      </c>
      <c r="K860" s="674"/>
      <c r="L860" s="674"/>
      <c r="M860" s="675">
        <f t="shared" si="191"/>
        <v>9300.5299999999988</v>
      </c>
      <c r="N860" s="665"/>
      <c r="O860" s="401"/>
    </row>
    <row r="861" spans="2:15" ht="15.6">
      <c r="B861" s="397"/>
      <c r="C861" s="662" t="s">
        <v>147</v>
      </c>
      <c r="D861" s="461">
        <f t="shared" ref="D861:E861" si="194">D860-D859</f>
        <v>0</v>
      </c>
      <c r="E861" s="461">
        <f t="shared" si="194"/>
        <v>0</v>
      </c>
      <c r="F861" s="461">
        <f>F860-F859</f>
        <v>0</v>
      </c>
      <c r="G861" s="461">
        <f>G860-G859</f>
        <v>0</v>
      </c>
      <c r="H861" s="461">
        <f t="shared" ref="H861:I861" si="195">H860-H859</f>
        <v>0</v>
      </c>
      <c r="I861" s="461">
        <f t="shared" si="195"/>
        <v>0</v>
      </c>
      <c r="J861" s="461">
        <f>J860-J859</f>
        <v>0</v>
      </c>
      <c r="K861" s="461"/>
      <c r="L861" s="461"/>
      <c r="M861" s="542">
        <f t="shared" si="191"/>
        <v>0</v>
      </c>
      <c r="N861" s="665"/>
      <c r="O861" s="401"/>
    </row>
    <row r="862" spans="2:15" ht="15.6">
      <c r="B862" s="396"/>
      <c r="C862" s="663" t="s">
        <v>65</v>
      </c>
      <c r="D862" s="462">
        <f>D860/M860</f>
        <v>0.37756450438845968</v>
      </c>
      <c r="E862" s="462">
        <f>E860/M860</f>
        <v>0.23445223014172314</v>
      </c>
      <c r="F862" s="462">
        <f>F860/M860</f>
        <v>0.16437665380360045</v>
      </c>
      <c r="G862" s="462">
        <f>G860/M860</f>
        <v>7.5844064800608152E-2</v>
      </c>
      <c r="H862" s="462">
        <f>H860/M860</f>
        <v>0</v>
      </c>
      <c r="I862" s="462">
        <f>I860/M860</f>
        <v>0.10234685550178324</v>
      </c>
      <c r="J862" s="462">
        <f>J860/M860</f>
        <v>4.5415691363825506E-2</v>
      </c>
      <c r="K862" s="462"/>
      <c r="L862" s="462"/>
      <c r="M862" s="520">
        <f t="shared" si="191"/>
        <v>1</v>
      </c>
      <c r="N862" s="666"/>
      <c r="O862" s="401"/>
    </row>
    <row r="863" spans="2:15" ht="16.2" thickBot="1">
      <c r="B863" s="396"/>
      <c r="C863" s="664"/>
      <c r="D863" s="668"/>
      <c r="E863" s="669"/>
      <c r="F863" s="866"/>
      <c r="G863" s="867"/>
      <c r="H863" s="866"/>
      <c r="I863" s="867"/>
      <c r="J863" s="792"/>
      <c r="K863" s="793"/>
      <c r="L863" s="851" t="s">
        <v>196</v>
      </c>
      <c r="M863" s="852"/>
      <c r="N863" s="676">
        <f>H840-M860</f>
        <v>14.467580001721217</v>
      </c>
      <c r="O863" s="401"/>
    </row>
    <row r="864" spans="2:15" ht="15" thickBot="1">
      <c r="B864" s="397"/>
      <c r="C864" s="393"/>
      <c r="D864" s="367"/>
      <c r="E864" s="367"/>
      <c r="F864" s="367"/>
      <c r="G864" s="367"/>
      <c r="H864" s="367"/>
      <c r="I864" s="367"/>
      <c r="J864" s="367"/>
      <c r="K864" s="367"/>
      <c r="L864" s="367"/>
      <c r="M864" s="367"/>
      <c r="N864" s="368"/>
      <c r="O864" s="401"/>
    </row>
    <row r="865" spans="2:15" ht="15" thickBot="1">
      <c r="B865" s="398"/>
      <c r="C865" s="399"/>
      <c r="D865" s="399"/>
      <c r="E865" s="399"/>
      <c r="F865" s="399"/>
      <c r="G865" s="399"/>
      <c r="H865" s="399"/>
      <c r="I865" s="399"/>
      <c r="J865" s="399"/>
      <c r="K865" s="399"/>
      <c r="L865" s="399"/>
      <c r="M865" s="399"/>
      <c r="N865" s="399"/>
      <c r="O865" s="400"/>
    </row>
    <row r="866" spans="2:15" ht="15" thickBot="1"/>
    <row r="867" spans="2:15" ht="46.8" thickBot="1">
      <c r="B867" s="853" t="s">
        <v>231</v>
      </c>
      <c r="C867" s="854"/>
      <c r="D867" s="854"/>
      <c r="E867" s="854"/>
      <c r="F867" s="854"/>
      <c r="G867" s="854"/>
      <c r="H867" s="854"/>
      <c r="I867" s="854"/>
      <c r="J867" s="854"/>
      <c r="K867" s="854"/>
      <c r="L867" s="854"/>
      <c r="M867" s="854"/>
      <c r="N867" s="854"/>
      <c r="O867" s="855"/>
    </row>
    <row r="868" spans="2:15" ht="26.4" thickBot="1">
      <c r="B868" s="396"/>
      <c r="C868" s="856" t="s">
        <v>193</v>
      </c>
      <c r="D868" s="857"/>
      <c r="E868" s="857"/>
      <c r="F868" s="857"/>
      <c r="G868" s="857"/>
      <c r="H868" s="857"/>
      <c r="I868" s="857"/>
      <c r="J868" s="857"/>
      <c r="K868" s="857"/>
      <c r="L868" s="857"/>
      <c r="M868" s="857"/>
      <c r="N868" s="858"/>
      <c r="O868" s="401"/>
    </row>
    <row r="869" spans="2:15" ht="15.6">
      <c r="B869" s="396"/>
      <c r="C869" s="403" t="s">
        <v>7</v>
      </c>
      <c r="D869" s="404" t="s">
        <v>38</v>
      </c>
      <c r="E869" s="405" t="s">
        <v>39</v>
      </c>
      <c r="F869" s="406" t="s">
        <v>40</v>
      </c>
      <c r="G869" s="406" t="s">
        <v>8</v>
      </c>
      <c r="H869" s="407" t="s">
        <v>60</v>
      </c>
      <c r="I869" s="408" t="s">
        <v>40</v>
      </c>
      <c r="J869" s="407" t="s">
        <v>65</v>
      </c>
      <c r="K869" s="731"/>
      <c r="L869" s="731"/>
      <c r="M869" s="731"/>
      <c r="N869" s="188"/>
      <c r="O869" s="401"/>
    </row>
    <row r="870" spans="2:15" ht="15.6">
      <c r="B870" s="396"/>
      <c r="C870" s="409" t="s">
        <v>42</v>
      </c>
      <c r="D870" s="596">
        <v>1734434.0020000001</v>
      </c>
      <c r="E870" s="596"/>
      <c r="F870" s="526">
        <f t="shared" ref="F870:F875" si="196">E870-D870</f>
        <v>-1734434.0020000001</v>
      </c>
      <c r="G870" s="521">
        <v>6.48</v>
      </c>
      <c r="H870" s="410">
        <f>F870*G870</f>
        <v>-11239132.332960002</v>
      </c>
      <c r="I870" s="531">
        <f>F870+F874+F875</f>
        <v>-1752501.5330000001</v>
      </c>
      <c r="J870" s="411">
        <f>I870/I874</f>
        <v>0.55008993983051502</v>
      </c>
      <c r="K870" s="186"/>
      <c r="L870" s="186"/>
      <c r="M870" s="186"/>
      <c r="N870" s="359"/>
      <c r="O870" s="401"/>
    </row>
    <row r="871" spans="2:15" ht="15.6">
      <c r="B871" s="396"/>
      <c r="C871" s="412" t="s">
        <v>43</v>
      </c>
      <c r="D871" s="596">
        <v>658821.39300000004</v>
      </c>
      <c r="E871" s="596"/>
      <c r="F871" s="527">
        <f t="shared" si="196"/>
        <v>-658821.39300000004</v>
      </c>
      <c r="G871" s="522">
        <f>G870</f>
        <v>6.48</v>
      </c>
      <c r="H871" s="413">
        <f>G871*F871</f>
        <v>-4269162.6266400004</v>
      </c>
      <c r="I871" s="532">
        <f>F871</f>
        <v>-658821.39300000004</v>
      </c>
      <c r="J871" s="414">
        <f>I871/I874</f>
        <v>0.20679640708447022</v>
      </c>
      <c r="K871" s="186"/>
      <c r="L871" s="186"/>
      <c r="M871" s="186"/>
      <c r="N871" s="359"/>
      <c r="O871" s="401"/>
    </row>
    <row r="872" spans="2:15" ht="15.6">
      <c r="B872" s="396"/>
      <c r="C872" s="415" t="s">
        <v>44</v>
      </c>
      <c r="D872" s="597">
        <v>416187.473</v>
      </c>
      <c r="E872" s="597"/>
      <c r="F872" s="528">
        <f t="shared" si="196"/>
        <v>-416187.473</v>
      </c>
      <c r="G872" s="523">
        <v>4.9800000000000004</v>
      </c>
      <c r="H872" s="416">
        <f>G872*F872</f>
        <v>-2072613.6155400001</v>
      </c>
      <c r="I872" s="533">
        <f>F872</f>
        <v>-416187.473</v>
      </c>
      <c r="J872" s="417">
        <f>I872/I874</f>
        <v>0.13063642893873811</v>
      </c>
      <c r="K872" s="186"/>
      <c r="L872" s="186"/>
      <c r="M872" s="186"/>
      <c r="N872" s="359"/>
      <c r="O872" s="401"/>
    </row>
    <row r="873" spans="2:15" ht="15.6">
      <c r="B873" s="397"/>
      <c r="C873" s="183" t="s">
        <v>139</v>
      </c>
      <c r="D873" s="597">
        <v>358335.05300000001</v>
      </c>
      <c r="E873" s="597"/>
      <c r="F873" s="529">
        <f t="shared" si="196"/>
        <v>-358335.05300000001</v>
      </c>
      <c r="G873" s="524">
        <v>6.38</v>
      </c>
      <c r="H873" s="418">
        <f>G873*F873</f>
        <v>-2286177.6381399999</v>
      </c>
      <c r="I873" s="534">
        <f>F873</f>
        <v>-358335.05300000001</v>
      </c>
      <c r="J873" s="419">
        <f>I873/I874</f>
        <v>0.11247722414627664</v>
      </c>
      <c r="K873" s="186"/>
      <c r="L873" s="186"/>
      <c r="M873" s="186"/>
      <c r="N873" s="359"/>
      <c r="O873" s="401"/>
    </row>
    <row r="874" spans="2:15" ht="16.2" thickBot="1">
      <c r="B874" s="397"/>
      <c r="C874" s="420" t="s">
        <v>45</v>
      </c>
      <c r="D874" s="597">
        <v>12003.03</v>
      </c>
      <c r="E874" s="597"/>
      <c r="F874" s="526">
        <f t="shared" si="196"/>
        <v>-12003.03</v>
      </c>
      <c r="G874" s="859">
        <f>G870</f>
        <v>6.48</v>
      </c>
      <c r="H874" s="655">
        <f>G874*F874</f>
        <v>-77779.63440000001</v>
      </c>
      <c r="I874" s="535">
        <f t="shared" ref="I874:J874" si="197">SUM(I870:I873)</f>
        <v>-3185845.452</v>
      </c>
      <c r="J874" s="422">
        <f t="shared" si="197"/>
        <v>1</v>
      </c>
      <c r="K874" s="186"/>
      <c r="L874" s="186"/>
      <c r="M874" s="186"/>
      <c r="N874" s="359"/>
      <c r="O874" s="401"/>
    </row>
    <row r="875" spans="2:15" ht="15.6">
      <c r="B875" s="397"/>
      <c r="C875" s="420" t="s">
        <v>46</v>
      </c>
      <c r="D875" s="597">
        <v>6064.5010000000002</v>
      </c>
      <c r="E875" s="597"/>
      <c r="F875" s="526">
        <f t="shared" si="196"/>
        <v>-6064.5010000000002</v>
      </c>
      <c r="G875" s="860"/>
      <c r="H875" s="656">
        <f>G874*F875</f>
        <v>-39297.966480000003</v>
      </c>
      <c r="I875" s="732"/>
      <c r="J875" s="425"/>
      <c r="K875" s="186"/>
      <c r="L875" s="186"/>
      <c r="M875" s="186"/>
      <c r="N875" s="359"/>
      <c r="O875" s="401"/>
    </row>
    <row r="876" spans="2:15" ht="16.2" thickBot="1">
      <c r="B876" s="397"/>
      <c r="C876" s="426" t="s">
        <v>21</v>
      </c>
      <c r="D876" s="427"/>
      <c r="E876" s="427"/>
      <c r="F876" s="530">
        <f>F870+F871+F872+F873+F874+F875</f>
        <v>-3185845.4519999996</v>
      </c>
      <c r="G876" s="525">
        <f>H876/F876</f>
        <v>6.2727976341772678</v>
      </c>
      <c r="H876" s="428">
        <f>SUM(H870:H875)</f>
        <v>-19984163.814160004</v>
      </c>
      <c r="I876" s="732"/>
      <c r="J876" s="425"/>
      <c r="K876" s="425"/>
      <c r="L876" s="425"/>
      <c r="M876" s="186"/>
      <c r="N876" s="359"/>
      <c r="O876" s="401"/>
    </row>
    <row r="877" spans="2:15" ht="16.2" thickBot="1">
      <c r="B877" s="397"/>
      <c r="C877" s="429"/>
      <c r="D877" s="425"/>
      <c r="E877" s="425"/>
      <c r="F877" s="729"/>
      <c r="G877" s="425"/>
      <c r="H877" s="425"/>
      <c r="I877" s="733"/>
      <c r="J877" s="733"/>
      <c r="K877" s="733"/>
      <c r="L877" s="733"/>
      <c r="M877" s="731"/>
      <c r="N877" s="188"/>
      <c r="O877" s="401"/>
    </row>
    <row r="878" spans="2:15" ht="15.6">
      <c r="B878" s="397"/>
      <c r="C878" s="432"/>
      <c r="D878" s="433" t="s">
        <v>254</v>
      </c>
      <c r="E878" s="433" t="s">
        <v>298</v>
      </c>
      <c r="F878" s="434" t="s">
        <v>1</v>
      </c>
      <c r="G878" s="554" t="s">
        <v>65</v>
      </c>
      <c r="H878" s="861" t="s">
        <v>243</v>
      </c>
      <c r="I878" s="862"/>
      <c r="J878" s="733"/>
      <c r="K878" s="733"/>
      <c r="L878" s="733"/>
      <c r="M878" s="731"/>
      <c r="N878" s="188"/>
      <c r="O878" s="401"/>
    </row>
    <row r="879" spans="2:15" ht="15.6">
      <c r="B879" s="397"/>
      <c r="C879" s="437" t="s">
        <v>80</v>
      </c>
      <c r="D879" s="438"/>
      <c r="E879" s="438"/>
      <c r="F879" s="438">
        <f>D879+E879</f>
        <v>0</v>
      </c>
      <c r="G879" s="439" t="e">
        <f>F879/F884</f>
        <v>#DIV/0!</v>
      </c>
      <c r="H879" s="590">
        <v>7.0000000000000001E-3</v>
      </c>
      <c r="I879" s="586">
        <f>F879*H879</f>
        <v>0</v>
      </c>
      <c r="J879" s="733"/>
      <c r="K879" s="733"/>
      <c r="L879" s="733"/>
      <c r="M879" s="731"/>
      <c r="N879" s="188"/>
      <c r="O879" s="401"/>
    </row>
    <row r="880" spans="2:15" ht="15.6">
      <c r="B880" s="397"/>
      <c r="C880" s="437" t="s">
        <v>81</v>
      </c>
      <c r="D880" s="438"/>
      <c r="E880" s="438"/>
      <c r="F880" s="438">
        <f t="shared" ref="F880:F883" si="198">D880+E880</f>
        <v>0</v>
      </c>
      <c r="G880" s="439" t="e">
        <f>F880/F884</f>
        <v>#DIV/0!</v>
      </c>
      <c r="H880" s="590">
        <v>2.5000000000000001E-2</v>
      </c>
      <c r="I880" s="586">
        <f>F880*H880</f>
        <v>0</v>
      </c>
      <c r="J880" s="733"/>
      <c r="K880" s="733"/>
      <c r="L880" s="733"/>
      <c r="M880" s="731"/>
      <c r="N880" s="188"/>
      <c r="O880" s="401"/>
    </row>
    <row r="881" spans="2:15" ht="15.6">
      <c r="B881" s="397"/>
      <c r="C881" s="437" t="s">
        <v>58</v>
      </c>
      <c r="D881" s="438"/>
      <c r="E881" s="438"/>
      <c r="F881" s="438">
        <f t="shared" si="198"/>
        <v>0</v>
      </c>
      <c r="G881" s="439" t="e">
        <f>F881/F884</f>
        <v>#DIV/0!</v>
      </c>
      <c r="H881" s="590"/>
      <c r="I881" s="586"/>
      <c r="J881" s="733"/>
      <c r="K881" s="733"/>
      <c r="L881" s="733"/>
      <c r="M881" s="731"/>
      <c r="N881" s="188"/>
      <c r="O881" s="401"/>
    </row>
    <row r="882" spans="2:15" ht="15.6">
      <c r="B882" s="397"/>
      <c r="C882" s="437" t="s">
        <v>275</v>
      </c>
      <c r="D882" s="438"/>
      <c r="E882" s="438"/>
      <c r="F882" s="438">
        <f t="shared" si="198"/>
        <v>0</v>
      </c>
      <c r="G882" s="439" t="e">
        <f>F882/F884</f>
        <v>#DIV/0!</v>
      </c>
      <c r="H882" s="590">
        <v>1.9E-2</v>
      </c>
      <c r="I882" s="586">
        <f>F882*H882</f>
        <v>0</v>
      </c>
      <c r="J882" s="733"/>
      <c r="K882" s="733"/>
      <c r="L882" s="733"/>
      <c r="M882" s="731"/>
      <c r="N882" s="188"/>
      <c r="O882" s="401"/>
    </row>
    <row r="883" spans="2:15" ht="15.6">
      <c r="B883" s="397"/>
      <c r="C883" s="437" t="s">
        <v>276</v>
      </c>
      <c r="D883" s="438"/>
      <c r="E883" s="438"/>
      <c r="F883" s="438">
        <f t="shared" si="198"/>
        <v>0</v>
      </c>
      <c r="G883" s="439" t="e">
        <f>F883/F884</f>
        <v>#DIV/0!</v>
      </c>
      <c r="H883" s="584"/>
      <c r="I883" s="586"/>
      <c r="J883" s="733"/>
      <c r="K883" s="733"/>
      <c r="L883" s="733"/>
      <c r="M883" s="731"/>
      <c r="N883" s="188"/>
      <c r="O883" s="401"/>
    </row>
    <row r="884" spans="2:15" ht="16.2" thickBot="1">
      <c r="B884" s="397"/>
      <c r="C884" s="441" t="s">
        <v>1</v>
      </c>
      <c r="D884" s="442">
        <f>SUM(D879:D883)</f>
        <v>0</v>
      </c>
      <c r="E884" s="442">
        <f>SUM(E879:E883)</f>
        <v>0</v>
      </c>
      <c r="F884" s="443">
        <f>D884+E884</f>
        <v>0</v>
      </c>
      <c r="G884" s="444" t="e">
        <f>SUM(G879:G883)</f>
        <v>#DIV/0!</v>
      </c>
      <c r="H884" s="585" t="s">
        <v>21</v>
      </c>
      <c r="I884" s="591">
        <f>SUM(I879:I883)</f>
        <v>0</v>
      </c>
      <c r="J884" s="733"/>
      <c r="K884" s="733"/>
      <c r="L884" s="733"/>
      <c r="M884" s="731"/>
      <c r="N884" s="188"/>
      <c r="O884" s="401"/>
    </row>
    <row r="885" spans="2:15" ht="15" thickBot="1">
      <c r="B885" s="397"/>
      <c r="C885" s="187"/>
      <c r="D885" s="186"/>
      <c r="E885" s="186"/>
      <c r="F885" s="704"/>
      <c r="G885" s="186"/>
      <c r="H885" s="186"/>
      <c r="I885" s="731"/>
      <c r="J885" s="731"/>
      <c r="K885" s="731"/>
      <c r="L885" s="731"/>
      <c r="M885" s="731"/>
      <c r="N885" s="188"/>
      <c r="O885" s="401"/>
    </row>
    <row r="886" spans="2:15" ht="26.4" thickBot="1">
      <c r="B886" s="397"/>
      <c r="C886" s="863" t="s">
        <v>194</v>
      </c>
      <c r="D886" s="864"/>
      <c r="E886" s="864"/>
      <c r="F886" s="864"/>
      <c r="G886" s="864"/>
      <c r="H886" s="864"/>
      <c r="I886" s="864"/>
      <c r="J886" s="864"/>
      <c r="K886" s="864"/>
      <c r="L886" s="864"/>
      <c r="M886" s="864"/>
      <c r="N886" s="865"/>
      <c r="O886" s="401"/>
    </row>
    <row r="887" spans="2:15" ht="15.6">
      <c r="B887" s="396"/>
      <c r="C887" s="661"/>
      <c r="D887" s="658" t="s">
        <v>260</v>
      </c>
      <c r="E887" s="658" t="s">
        <v>68</v>
      </c>
      <c r="F887" s="658" t="s">
        <v>290</v>
      </c>
      <c r="G887" s="659" t="s">
        <v>256</v>
      </c>
      <c r="H887" s="658" t="s">
        <v>130</v>
      </c>
      <c r="I887" s="659" t="s">
        <v>64</v>
      </c>
      <c r="J887" s="658" t="s">
        <v>173</v>
      </c>
      <c r="K887" s="658"/>
      <c r="L887" s="658" t="s">
        <v>270</v>
      </c>
      <c r="M887" s="659" t="s">
        <v>195</v>
      </c>
      <c r="N887" s="660" t="s">
        <v>65</v>
      </c>
      <c r="O887" s="401"/>
    </row>
    <row r="888" spans="2:15" ht="15.6">
      <c r="B888" s="396"/>
      <c r="C888" s="661" t="s">
        <v>58</v>
      </c>
      <c r="D888" s="438"/>
      <c r="E888" s="438"/>
      <c r="F888" s="438"/>
      <c r="G888" s="438"/>
      <c r="H888" s="438"/>
      <c r="I888" s="438"/>
      <c r="J888" s="438"/>
      <c r="K888" s="438"/>
      <c r="L888" s="438"/>
      <c r="M888" s="670">
        <f t="shared" ref="M888:M898" si="199">D888+E888+F888+G888+H888+I888+J888</f>
        <v>0</v>
      </c>
      <c r="N888" s="665" t="e">
        <f>M888/M895</f>
        <v>#DIV/0!</v>
      </c>
      <c r="O888" s="401"/>
    </row>
    <row r="889" spans="2:15" ht="15.6">
      <c r="B889" s="396"/>
      <c r="C889" s="661" t="s">
        <v>312</v>
      </c>
      <c r="D889" s="438"/>
      <c r="E889" s="438"/>
      <c r="F889" s="438"/>
      <c r="G889" s="438"/>
      <c r="H889" s="438"/>
      <c r="I889" s="438"/>
      <c r="J889" s="438"/>
      <c r="K889" s="438"/>
      <c r="L889" s="438"/>
      <c r="M889" s="670">
        <f t="shared" si="199"/>
        <v>0</v>
      </c>
      <c r="N889" s="665" t="e">
        <f>M889/M895</f>
        <v>#DIV/0!</v>
      </c>
      <c r="O889" s="401"/>
    </row>
    <row r="890" spans="2:15" ht="15.6">
      <c r="B890" s="396"/>
      <c r="C890" s="661" t="s">
        <v>314</v>
      </c>
      <c r="D890" s="438"/>
      <c r="E890" s="438"/>
      <c r="F890" s="438"/>
      <c r="G890" s="438"/>
      <c r="H890" s="438"/>
      <c r="I890" s="438"/>
      <c r="J890" s="438"/>
      <c r="K890" s="438"/>
      <c r="L890" s="438"/>
      <c r="M890" s="670">
        <f t="shared" si="199"/>
        <v>0</v>
      </c>
      <c r="N890" s="665" t="e">
        <f>M890/M895</f>
        <v>#DIV/0!</v>
      </c>
      <c r="O890" s="401"/>
    </row>
    <row r="891" spans="2:15" ht="15.6">
      <c r="B891" s="396"/>
      <c r="C891" s="661" t="s">
        <v>313</v>
      </c>
      <c r="D891" s="438"/>
      <c r="E891" s="729"/>
      <c r="F891" s="438"/>
      <c r="G891" s="438"/>
      <c r="H891" s="438"/>
      <c r="I891" s="438"/>
      <c r="J891" s="438"/>
      <c r="K891" s="438"/>
      <c r="L891" s="438"/>
      <c r="M891" s="670">
        <f t="shared" si="199"/>
        <v>0</v>
      </c>
      <c r="N891" s="665" t="e">
        <f>M891/M895</f>
        <v>#DIV/0!</v>
      </c>
      <c r="O891" s="401"/>
    </row>
    <row r="892" spans="2:15" ht="15.6">
      <c r="B892" s="396"/>
      <c r="C892" s="661" t="s">
        <v>61</v>
      </c>
      <c r="D892" s="438"/>
      <c r="E892" s="438"/>
      <c r="F892" s="438"/>
      <c r="G892" s="438"/>
      <c r="H892" s="438"/>
      <c r="I892" s="438"/>
      <c r="J892" s="438"/>
      <c r="K892" s="438"/>
      <c r="L892" s="438"/>
      <c r="M892" s="670">
        <f t="shared" si="199"/>
        <v>0</v>
      </c>
      <c r="N892" s="665" t="e">
        <f>M892/M895</f>
        <v>#DIV/0!</v>
      </c>
      <c r="O892" s="401"/>
    </row>
    <row r="893" spans="2:15" ht="15.6">
      <c r="B893" s="396"/>
      <c r="C893" s="661" t="s">
        <v>315</v>
      </c>
      <c r="D893" s="438"/>
      <c r="E893" s="729"/>
      <c r="F893" s="438"/>
      <c r="G893" s="438"/>
      <c r="H893" s="438"/>
      <c r="I893" s="438"/>
      <c r="J893" s="438"/>
      <c r="K893" s="438"/>
      <c r="L893" s="438"/>
      <c r="M893" s="670">
        <f t="shared" si="199"/>
        <v>0</v>
      </c>
      <c r="N893" s="665" t="e">
        <f>M893/M895</f>
        <v>#DIV/0!</v>
      </c>
      <c r="O893" s="401"/>
    </row>
    <row r="894" spans="2:15" ht="14.4" customHeight="1">
      <c r="B894" s="396"/>
      <c r="C894" s="661" t="s">
        <v>62</v>
      </c>
      <c r="D894" s="438"/>
      <c r="E894" s="438"/>
      <c r="F894" s="438"/>
      <c r="G894" s="438"/>
      <c r="H894" s="438"/>
      <c r="I894" s="438"/>
      <c r="J894" s="438"/>
      <c r="K894" s="438"/>
      <c r="L894" s="438"/>
      <c r="M894" s="670">
        <f t="shared" si="199"/>
        <v>0</v>
      </c>
      <c r="N894" s="665" t="e">
        <f>M894/M895</f>
        <v>#DIV/0!</v>
      </c>
      <c r="O894" s="401"/>
    </row>
    <row r="895" spans="2:15" ht="15" customHeight="1">
      <c r="B895" s="397"/>
      <c r="C895" s="661" t="s">
        <v>199</v>
      </c>
      <c r="D895" s="671">
        <f t="shared" ref="D895:E895" si="200">SUM(D888:D894)</f>
        <v>0</v>
      </c>
      <c r="E895" s="671">
        <f t="shared" si="200"/>
        <v>0</v>
      </c>
      <c r="F895" s="671">
        <f>SUM(F888:F894)</f>
        <v>0</v>
      </c>
      <c r="G895" s="671">
        <f>SUM(G888:G894)</f>
        <v>0</v>
      </c>
      <c r="H895" s="671">
        <f t="shared" ref="H895:J895" si="201">SUM(H888:H894)</f>
        <v>0</v>
      </c>
      <c r="I895" s="671">
        <f t="shared" si="201"/>
        <v>0</v>
      </c>
      <c r="J895" s="671">
        <f t="shared" si="201"/>
        <v>0</v>
      </c>
      <c r="K895" s="671"/>
      <c r="L895" s="671"/>
      <c r="M895" s="670">
        <f t="shared" si="199"/>
        <v>0</v>
      </c>
      <c r="N895" s="665" t="e">
        <f>SUM(N888:N894)</f>
        <v>#DIV/0!</v>
      </c>
      <c r="O895" s="401"/>
    </row>
    <row r="896" spans="2:15" ht="15.6">
      <c r="B896" s="397"/>
      <c r="C896" s="672" t="s">
        <v>193</v>
      </c>
      <c r="D896" s="673"/>
      <c r="E896" s="673"/>
      <c r="F896" s="673"/>
      <c r="G896" s="673"/>
      <c r="H896" s="673"/>
      <c r="I896" s="674"/>
      <c r="J896" s="674"/>
      <c r="K896" s="674"/>
      <c r="L896" s="674"/>
      <c r="M896" s="675">
        <f t="shared" si="199"/>
        <v>0</v>
      </c>
      <c r="N896" s="665"/>
      <c r="O896" s="401"/>
    </row>
    <row r="897" spans="2:15" ht="15.6">
      <c r="B897" s="397"/>
      <c r="C897" s="662" t="s">
        <v>147</v>
      </c>
      <c r="D897" s="461">
        <f t="shared" ref="D897:E897" si="202">D896-D895</f>
        <v>0</v>
      </c>
      <c r="E897" s="461">
        <f t="shared" si="202"/>
        <v>0</v>
      </c>
      <c r="F897" s="461">
        <f>F896-F895</f>
        <v>0</v>
      </c>
      <c r="G897" s="461">
        <f>G896-G895</f>
        <v>0</v>
      </c>
      <c r="H897" s="461">
        <f t="shared" ref="H897:I897" si="203">H896-H895</f>
        <v>0</v>
      </c>
      <c r="I897" s="461">
        <f t="shared" si="203"/>
        <v>0</v>
      </c>
      <c r="J897" s="461">
        <f>J896-J895</f>
        <v>0</v>
      </c>
      <c r="K897" s="461"/>
      <c r="L897" s="461"/>
      <c r="M897" s="542">
        <f t="shared" si="199"/>
        <v>0</v>
      </c>
      <c r="N897" s="665"/>
      <c r="O897" s="401"/>
    </row>
    <row r="898" spans="2:15" ht="15.6">
      <c r="B898" s="396"/>
      <c r="C898" s="663" t="s">
        <v>65</v>
      </c>
      <c r="D898" s="462" t="e">
        <f>D896/M896</f>
        <v>#DIV/0!</v>
      </c>
      <c r="E898" s="462" t="e">
        <f>E896/M896</f>
        <v>#DIV/0!</v>
      </c>
      <c r="F898" s="462" t="e">
        <f>F896/M896</f>
        <v>#DIV/0!</v>
      </c>
      <c r="G898" s="462" t="e">
        <f>G896/M896</f>
        <v>#DIV/0!</v>
      </c>
      <c r="H898" s="462" t="e">
        <f>H896/M896</f>
        <v>#DIV/0!</v>
      </c>
      <c r="I898" s="462" t="e">
        <f>I896/M896</f>
        <v>#DIV/0!</v>
      </c>
      <c r="J898" s="462" t="e">
        <f>J896/M896</f>
        <v>#DIV/0!</v>
      </c>
      <c r="K898" s="462"/>
      <c r="L898" s="462"/>
      <c r="M898" s="520" t="e">
        <f t="shared" si="199"/>
        <v>#DIV/0!</v>
      </c>
      <c r="N898" s="666"/>
      <c r="O898" s="401"/>
    </row>
    <row r="899" spans="2:15" ht="16.2" thickBot="1">
      <c r="B899" s="396"/>
      <c r="C899" s="664"/>
      <c r="D899" s="668"/>
      <c r="E899" s="669"/>
      <c r="F899" s="866"/>
      <c r="G899" s="867"/>
      <c r="H899" s="866"/>
      <c r="I899" s="867"/>
      <c r="J899" s="849"/>
      <c r="K899" s="850"/>
      <c r="L899" s="851" t="s">
        <v>196</v>
      </c>
      <c r="M899" s="852"/>
      <c r="N899" s="676">
        <f>H876-M896</f>
        <v>-19984163.814160004</v>
      </c>
      <c r="O899" s="401"/>
    </row>
    <row r="900" spans="2:15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7"/>
      <c r="M900" s="367"/>
      <c r="N900" s="368"/>
      <c r="O900" s="401"/>
    </row>
    <row r="901" spans="2:15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399"/>
      <c r="N901" s="399"/>
      <c r="O901" s="400"/>
    </row>
    <row r="902" spans="2:15" ht="15" thickBot="1"/>
    <row r="903" spans="2:15" ht="46.8" thickBot="1">
      <c r="B903" s="853" t="s">
        <v>232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4"/>
      <c r="N903" s="854"/>
      <c r="O903" s="855"/>
    </row>
    <row r="904" spans="2:15" ht="26.4" thickBot="1">
      <c r="B904" s="396"/>
      <c r="C904" s="856"/>
      <c r="D904" s="857"/>
      <c r="E904" s="857"/>
      <c r="F904" s="857"/>
      <c r="G904" s="857"/>
      <c r="H904" s="857"/>
      <c r="I904" s="857"/>
      <c r="J904" s="857"/>
      <c r="K904" s="857"/>
      <c r="L904" s="857"/>
      <c r="M904" s="857"/>
      <c r="N904" s="858"/>
      <c r="O904" s="401"/>
    </row>
    <row r="905" spans="2:15" ht="15.6">
      <c r="B905" s="396"/>
      <c r="C905" s="403"/>
      <c r="D905" s="404"/>
      <c r="E905" s="405"/>
      <c r="F905" s="406"/>
      <c r="G905" s="406"/>
      <c r="H905" s="407"/>
      <c r="I905" s="408"/>
      <c r="J905" s="407"/>
      <c r="K905" s="721"/>
      <c r="L905" s="721"/>
      <c r="M905" s="184"/>
      <c r="N905" s="188"/>
      <c r="O905" s="401"/>
    </row>
    <row r="906" spans="2:15" ht="15.6">
      <c r="B906" s="396"/>
      <c r="C906" s="409"/>
      <c r="D906" s="596"/>
      <c r="E906" s="596"/>
      <c r="F906" s="526"/>
      <c r="G906" s="521"/>
      <c r="H906" s="410"/>
      <c r="I906" s="531"/>
      <c r="J906" s="411"/>
      <c r="K906" s="722"/>
      <c r="L906" s="722"/>
      <c r="M906" s="186"/>
      <c r="N906" s="359"/>
      <c r="O906" s="401"/>
    </row>
    <row r="907" spans="2:15" ht="15.6">
      <c r="B907" s="396"/>
      <c r="C907" s="412"/>
      <c r="D907" s="596"/>
      <c r="E907" s="596"/>
      <c r="F907" s="527"/>
      <c r="G907" s="522"/>
      <c r="H907" s="413"/>
      <c r="I907" s="532"/>
      <c r="J907" s="414"/>
      <c r="K907" s="723"/>
      <c r="L907" s="723"/>
      <c r="M907" s="186"/>
      <c r="N907" s="359"/>
      <c r="O907" s="401"/>
    </row>
    <row r="908" spans="2:15" ht="15.6">
      <c r="B908" s="396"/>
      <c r="C908" s="415"/>
      <c r="D908" s="597"/>
      <c r="E908" s="597"/>
      <c r="F908" s="528"/>
      <c r="G908" s="523"/>
      <c r="H908" s="416"/>
      <c r="I908" s="533"/>
      <c r="J908" s="417"/>
      <c r="K908" s="724"/>
      <c r="L908" s="724"/>
      <c r="M908" s="186"/>
      <c r="N908" s="359"/>
      <c r="O908" s="401"/>
    </row>
    <row r="909" spans="2:15" ht="15.6">
      <c r="B909" s="397"/>
      <c r="C909" s="183"/>
      <c r="D909" s="597"/>
      <c r="E909" s="597"/>
      <c r="F909" s="529"/>
      <c r="G909" s="524"/>
      <c r="H909" s="418"/>
      <c r="I909" s="534"/>
      <c r="J909" s="419"/>
      <c r="K909" s="725"/>
      <c r="L909" s="725"/>
      <c r="M909" s="186"/>
      <c r="N909" s="359"/>
      <c r="O909" s="401"/>
    </row>
    <row r="910" spans="2:15" ht="16.2" thickBot="1">
      <c r="B910" s="397"/>
      <c r="C910" s="420"/>
      <c r="D910" s="597"/>
      <c r="E910" s="597"/>
      <c r="F910" s="526"/>
      <c r="G910" s="859"/>
      <c r="H910" s="655"/>
      <c r="I910" s="535"/>
      <c r="J910" s="422"/>
      <c r="K910" s="726"/>
      <c r="L910" s="726"/>
      <c r="M910" s="186"/>
      <c r="N910" s="359"/>
      <c r="O910" s="401"/>
    </row>
    <row r="911" spans="2:15" ht="15.6">
      <c r="B911" s="397"/>
      <c r="C911" s="420"/>
      <c r="D911" s="597"/>
      <c r="E911" s="597"/>
      <c r="F911" s="526"/>
      <c r="G911" s="860"/>
      <c r="H911" s="656"/>
      <c r="I911" s="424"/>
      <c r="J911" s="425"/>
      <c r="K911" s="425"/>
      <c r="L911" s="425"/>
      <c r="M911" s="186"/>
      <c r="N911" s="359"/>
      <c r="O911" s="401"/>
    </row>
    <row r="912" spans="2:15" ht="16.2" thickBot="1">
      <c r="B912" s="397"/>
      <c r="C912" s="426"/>
      <c r="D912" s="427"/>
      <c r="E912" s="427"/>
      <c r="F912" s="530"/>
      <c r="G912" s="525"/>
      <c r="H912" s="428"/>
      <c r="I912" s="424"/>
      <c r="J912" s="425"/>
      <c r="K912" s="425"/>
      <c r="L912" s="425"/>
      <c r="M912" s="186"/>
      <c r="N912" s="359"/>
      <c r="O912" s="401"/>
    </row>
    <row r="913" spans="2:15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431"/>
      <c r="L913" s="431"/>
      <c r="M913" s="184"/>
      <c r="N913" s="188"/>
      <c r="O913" s="401"/>
    </row>
    <row r="914" spans="2:15" ht="15.6">
      <c r="B914" s="397"/>
      <c r="C914" s="432"/>
      <c r="D914" s="433"/>
      <c r="E914" s="433"/>
      <c r="F914" s="434"/>
      <c r="G914" s="554"/>
      <c r="H914" s="861"/>
      <c r="I914" s="862"/>
      <c r="J914" s="431"/>
      <c r="K914" s="431"/>
      <c r="L914" s="431"/>
      <c r="M914" s="184"/>
      <c r="N914" s="188"/>
      <c r="O914" s="401"/>
    </row>
    <row r="915" spans="2:15" ht="15.6">
      <c r="B915" s="397"/>
      <c r="C915" s="437"/>
      <c r="D915" s="438"/>
      <c r="E915" s="438"/>
      <c r="F915" s="438"/>
      <c r="G915" s="439"/>
      <c r="H915" s="590"/>
      <c r="I915" s="586"/>
      <c r="J915" s="431"/>
      <c r="K915" s="431"/>
      <c r="L915" s="431"/>
      <c r="M915" s="184"/>
      <c r="N915" s="188"/>
      <c r="O915" s="401"/>
    </row>
    <row r="916" spans="2:15" ht="15.6">
      <c r="B916" s="397"/>
      <c r="C916" s="437"/>
      <c r="D916" s="438"/>
      <c r="E916" s="438"/>
      <c r="F916" s="438"/>
      <c r="G916" s="439"/>
      <c r="H916" s="590"/>
      <c r="I916" s="586"/>
      <c r="J916" s="431"/>
      <c r="K916" s="431"/>
      <c r="L916" s="431"/>
      <c r="M916" s="184"/>
      <c r="N916" s="188"/>
      <c r="O916" s="401"/>
    </row>
    <row r="917" spans="2:15" ht="15.6">
      <c r="B917" s="397"/>
      <c r="C917" s="437"/>
      <c r="D917" s="438"/>
      <c r="E917" s="438"/>
      <c r="F917" s="438"/>
      <c r="G917" s="439"/>
      <c r="H917" s="590"/>
      <c r="I917" s="586"/>
      <c r="J917" s="431"/>
      <c r="K917" s="431"/>
      <c r="L917" s="431"/>
      <c r="M917" s="184"/>
      <c r="N917" s="188"/>
      <c r="O917" s="401"/>
    </row>
    <row r="918" spans="2:15" ht="15.6">
      <c r="B918" s="397"/>
      <c r="C918" s="437"/>
      <c r="D918" s="438"/>
      <c r="E918" s="438"/>
      <c r="F918" s="438"/>
      <c r="G918" s="439"/>
      <c r="H918" s="590"/>
      <c r="I918" s="586"/>
      <c r="J918" s="431"/>
      <c r="K918" s="431"/>
      <c r="L918" s="431"/>
      <c r="M918" s="184"/>
      <c r="N918" s="188"/>
      <c r="O918" s="401"/>
    </row>
    <row r="919" spans="2:15" ht="15.6">
      <c r="B919" s="397"/>
      <c r="C919" s="437"/>
      <c r="D919" s="438"/>
      <c r="E919" s="438"/>
      <c r="F919" s="438"/>
      <c r="G919" s="439"/>
      <c r="H919" s="584"/>
      <c r="I919" s="586"/>
      <c r="J919" s="431"/>
      <c r="K919" s="431"/>
      <c r="L919" s="431"/>
      <c r="M919" s="184"/>
      <c r="N919" s="188"/>
      <c r="O919" s="401"/>
    </row>
    <row r="920" spans="2:15" ht="16.2" thickBot="1">
      <c r="B920" s="397"/>
      <c r="C920" s="441"/>
      <c r="D920" s="442"/>
      <c r="E920" s="442"/>
      <c r="F920" s="443"/>
      <c r="G920" s="444"/>
      <c r="H920" s="585"/>
      <c r="I920" s="591"/>
      <c r="J920" s="431"/>
      <c r="K920" s="431"/>
      <c r="L920" s="431"/>
      <c r="M920" s="184"/>
      <c r="N920" s="188"/>
      <c r="O920" s="401"/>
    </row>
    <row r="921" spans="2:15" ht="15" thickBot="1">
      <c r="B921" s="397"/>
      <c r="C921" s="187"/>
      <c r="D921" s="186"/>
      <c r="E921" s="186"/>
      <c r="G921" s="186"/>
      <c r="H921" s="186"/>
      <c r="I921" s="184"/>
      <c r="J921" s="184"/>
      <c r="K921" s="184"/>
      <c r="L921" s="184"/>
      <c r="M921" s="184"/>
      <c r="N921" s="188"/>
      <c r="O921" s="401"/>
    </row>
    <row r="922" spans="2:15" ht="26.4" thickBot="1">
      <c r="B922" s="397"/>
      <c r="C922" s="863"/>
      <c r="D922" s="864"/>
      <c r="E922" s="864"/>
      <c r="F922" s="864"/>
      <c r="G922" s="864"/>
      <c r="H922" s="864"/>
      <c r="I922" s="864"/>
      <c r="J922" s="864"/>
      <c r="K922" s="864"/>
      <c r="L922" s="864"/>
      <c r="M922" s="864"/>
      <c r="N922" s="865"/>
      <c r="O922" s="401"/>
    </row>
    <row r="923" spans="2:15" ht="15.6">
      <c r="B923" s="396"/>
      <c r="C923" s="657"/>
      <c r="D923" s="658"/>
      <c r="E923" s="658"/>
      <c r="F923" s="658"/>
      <c r="G923" s="659"/>
      <c r="H923" s="658"/>
      <c r="I923" s="659"/>
      <c r="J923" s="658"/>
      <c r="K923" s="658"/>
      <c r="L923" s="658"/>
      <c r="M923" s="659"/>
      <c r="N923" s="660"/>
      <c r="O923" s="401"/>
    </row>
    <row r="924" spans="2:15" ht="15.6">
      <c r="B924" s="396"/>
      <c r="C924" s="661"/>
      <c r="D924" s="438"/>
      <c r="E924" s="438"/>
      <c r="F924" s="438"/>
      <c r="G924" s="438"/>
      <c r="H924" s="438"/>
      <c r="I924" s="438"/>
      <c r="J924" s="438"/>
      <c r="K924" s="438"/>
      <c r="L924" s="438"/>
      <c r="M924" s="670"/>
      <c r="N924" s="665"/>
      <c r="O924" s="401"/>
    </row>
    <row r="925" spans="2:15" ht="15.6">
      <c r="B925" s="396"/>
      <c r="C925" s="661"/>
      <c r="D925" s="438"/>
      <c r="E925" s="438"/>
      <c r="F925" s="438"/>
      <c r="G925" s="438"/>
      <c r="H925" s="438"/>
      <c r="I925" s="438"/>
      <c r="J925" s="438"/>
      <c r="K925" s="438"/>
      <c r="L925" s="438"/>
      <c r="M925" s="670"/>
      <c r="N925" s="665"/>
      <c r="O925" s="401"/>
    </row>
    <row r="926" spans="2:15" ht="15.6">
      <c r="B926" s="396"/>
      <c r="C926" s="661"/>
      <c r="D926" s="438"/>
      <c r="E926" s="438"/>
      <c r="F926" s="438"/>
      <c r="G926" s="438"/>
      <c r="H926" s="438"/>
      <c r="I926" s="438"/>
      <c r="J926" s="438"/>
      <c r="K926" s="438"/>
      <c r="L926" s="438"/>
      <c r="M926" s="670"/>
      <c r="N926" s="665"/>
      <c r="O926" s="401"/>
    </row>
    <row r="927" spans="2:15" ht="15.6">
      <c r="B927" s="396"/>
      <c r="C927" s="661"/>
      <c r="D927" s="438"/>
      <c r="E927" s="438"/>
      <c r="F927" s="438"/>
      <c r="G927" s="438"/>
      <c r="H927" s="438"/>
      <c r="I927" s="438"/>
      <c r="J927" s="438"/>
      <c r="K927" s="438"/>
      <c r="L927" s="438"/>
      <c r="M927" s="670"/>
      <c r="N927" s="665"/>
      <c r="O927" s="401"/>
    </row>
    <row r="928" spans="2:15" ht="15.6">
      <c r="B928" s="396"/>
      <c r="C928" s="661"/>
      <c r="D928" s="438"/>
      <c r="E928" s="438"/>
      <c r="F928" s="438"/>
      <c r="G928" s="438"/>
      <c r="H928" s="438"/>
      <c r="I928" s="438"/>
      <c r="J928" s="438"/>
      <c r="K928" s="438"/>
      <c r="L928" s="438"/>
      <c r="M928" s="670"/>
      <c r="N928" s="665"/>
      <c r="O928" s="401"/>
    </row>
    <row r="929" spans="2:15" ht="15.6">
      <c r="B929" s="396"/>
      <c r="C929" s="661"/>
      <c r="D929" s="438"/>
      <c r="E929" s="185"/>
      <c r="F929" s="438"/>
      <c r="G929" s="438"/>
      <c r="H929" s="438"/>
      <c r="I929" s="438"/>
      <c r="J929" s="438"/>
      <c r="K929" s="438"/>
      <c r="L929" s="438"/>
      <c r="M929" s="670"/>
      <c r="N929" s="665"/>
      <c r="O929" s="401"/>
    </row>
    <row r="930" spans="2:15" ht="15.6">
      <c r="B930" s="396"/>
      <c r="C930" s="661"/>
      <c r="D930" s="438"/>
      <c r="E930" s="438"/>
      <c r="F930" s="438"/>
      <c r="G930" s="438"/>
      <c r="H930" s="438"/>
      <c r="I930" s="438"/>
      <c r="J930" s="438"/>
      <c r="K930" s="438"/>
      <c r="L930" s="438"/>
      <c r="M930" s="670"/>
      <c r="N930" s="665"/>
      <c r="O930" s="401"/>
    </row>
    <row r="931" spans="2:15" ht="14.4" customHeight="1">
      <c r="B931" s="397"/>
      <c r="C931" s="661"/>
      <c r="D931" s="671"/>
      <c r="E931" s="671"/>
      <c r="F931" s="671"/>
      <c r="G931" s="671"/>
      <c r="H931" s="671"/>
      <c r="I931" s="671"/>
      <c r="J931" s="671"/>
      <c r="K931" s="671"/>
      <c r="L931" s="671"/>
      <c r="M931" s="670"/>
      <c r="N931" s="665"/>
      <c r="O931" s="401"/>
    </row>
    <row r="932" spans="2:15" ht="15" customHeight="1">
      <c r="B932" s="397"/>
      <c r="C932" s="672"/>
      <c r="D932" s="673"/>
      <c r="E932" s="673"/>
      <c r="F932" s="673"/>
      <c r="G932" s="674"/>
      <c r="H932" s="673"/>
      <c r="I932" s="674"/>
      <c r="J932" s="674"/>
      <c r="K932" s="674"/>
      <c r="L932" s="674"/>
      <c r="M932" s="675"/>
      <c r="N932" s="665"/>
      <c r="O932" s="401"/>
    </row>
    <row r="933" spans="2:15" ht="15.6">
      <c r="B933" s="397"/>
      <c r="C933" s="662"/>
      <c r="D933" s="461"/>
      <c r="E933" s="461"/>
      <c r="F933" s="461"/>
      <c r="G933" s="461"/>
      <c r="H933" s="461"/>
      <c r="I933" s="461"/>
      <c r="J933" s="461"/>
      <c r="K933" s="461"/>
      <c r="L933" s="461"/>
      <c r="M933" s="542"/>
      <c r="N933" s="665"/>
      <c r="O933" s="401"/>
    </row>
    <row r="934" spans="2:15" ht="15.6">
      <c r="B934" s="396"/>
      <c r="C934" s="663"/>
      <c r="D934" s="462"/>
      <c r="E934" s="462"/>
      <c r="F934" s="462"/>
      <c r="G934" s="462"/>
      <c r="H934" s="462"/>
      <c r="I934" s="462"/>
      <c r="J934" s="462"/>
      <c r="K934" s="462"/>
      <c r="L934" s="462"/>
      <c r="M934" s="520"/>
      <c r="N934" s="666"/>
      <c r="O934" s="401"/>
    </row>
    <row r="935" spans="2:15" ht="16.2" thickBot="1">
      <c r="B935" s="396"/>
      <c r="C935" s="664"/>
      <c r="D935" s="668"/>
      <c r="E935" s="669"/>
      <c r="F935" s="866"/>
      <c r="G935" s="867"/>
      <c r="H935" s="866"/>
      <c r="I935" s="867"/>
      <c r="J935" s="851"/>
      <c r="K935" s="868"/>
      <c r="L935" s="868"/>
      <c r="M935" s="852"/>
      <c r="N935" s="676"/>
      <c r="O935" s="401"/>
    </row>
    <row r="936" spans="2:15" ht="15" thickBot="1">
      <c r="B936" s="397"/>
      <c r="C936" s="393"/>
      <c r="D936" s="367"/>
      <c r="E936" s="367"/>
      <c r="F936" s="367"/>
      <c r="G936" s="367"/>
      <c r="H936" s="367"/>
      <c r="I936" s="367"/>
      <c r="J936" s="367"/>
      <c r="K936" s="367"/>
      <c r="L936" s="367"/>
      <c r="M936" s="367"/>
      <c r="N936" s="368"/>
      <c r="O936" s="401"/>
    </row>
    <row r="937" spans="2:15" ht="15" thickBot="1">
      <c r="B937" s="398"/>
      <c r="C937" s="399"/>
      <c r="D937" s="399"/>
      <c r="E937" s="399"/>
      <c r="F937" s="399"/>
      <c r="G937" s="399"/>
      <c r="H937" s="399"/>
      <c r="I937" s="399"/>
      <c r="J937" s="399"/>
      <c r="K937" s="399"/>
      <c r="L937" s="399"/>
      <c r="M937" s="399"/>
      <c r="N937" s="399"/>
      <c r="O937" s="400"/>
    </row>
    <row r="938" spans="2:15" ht="15" thickBot="1"/>
    <row r="939" spans="2:15" ht="46.8" thickBot="1">
      <c r="B939" s="853" t="s">
        <v>233</v>
      </c>
      <c r="C939" s="854"/>
      <c r="D939" s="854"/>
      <c r="E939" s="854"/>
      <c r="F939" s="854"/>
      <c r="G939" s="854"/>
      <c r="H939" s="854"/>
      <c r="I939" s="854"/>
      <c r="J939" s="854"/>
      <c r="K939" s="854"/>
      <c r="L939" s="854"/>
      <c r="M939" s="854"/>
      <c r="N939" s="854"/>
      <c r="O939" s="855"/>
    </row>
    <row r="940" spans="2:15" ht="26.4" thickBot="1">
      <c r="B940" s="396"/>
      <c r="C940" s="856"/>
      <c r="D940" s="857"/>
      <c r="E940" s="857"/>
      <c r="F940" s="857"/>
      <c r="G940" s="857"/>
      <c r="H940" s="857"/>
      <c r="I940" s="857"/>
      <c r="J940" s="857"/>
      <c r="K940" s="857"/>
      <c r="L940" s="857"/>
      <c r="M940" s="857"/>
      <c r="N940" s="858"/>
      <c r="O940" s="401"/>
    </row>
    <row r="941" spans="2:15" ht="15.6">
      <c r="B941" s="396"/>
      <c r="C941" s="403"/>
      <c r="D941" s="404"/>
      <c r="E941" s="405"/>
      <c r="F941" s="406"/>
      <c r="G941" s="406"/>
      <c r="H941" s="407"/>
      <c r="I941" s="408"/>
      <c r="J941" s="407"/>
      <c r="K941" s="721"/>
      <c r="L941" s="721"/>
      <c r="M941" s="184"/>
      <c r="N941" s="188"/>
      <c r="O941" s="401"/>
    </row>
    <row r="942" spans="2:15" ht="15.6">
      <c r="B942" s="396"/>
      <c r="C942" s="409"/>
      <c r="D942" s="596"/>
      <c r="E942" s="596"/>
      <c r="F942" s="526"/>
      <c r="G942" s="521"/>
      <c r="H942" s="410"/>
      <c r="I942" s="531"/>
      <c r="J942" s="411"/>
      <c r="K942" s="722"/>
      <c r="L942" s="722"/>
      <c r="M942" s="186"/>
      <c r="N942" s="359"/>
      <c r="O942" s="401"/>
    </row>
    <row r="943" spans="2:15" ht="15.6">
      <c r="B943" s="396"/>
      <c r="C943" s="412"/>
      <c r="D943" s="596"/>
      <c r="E943" s="596"/>
      <c r="F943" s="527"/>
      <c r="G943" s="522"/>
      <c r="H943" s="413"/>
      <c r="I943" s="532"/>
      <c r="J943" s="414"/>
      <c r="K943" s="723"/>
      <c r="L943" s="723"/>
      <c r="M943" s="186"/>
      <c r="N943" s="359"/>
      <c r="O943" s="401"/>
    </row>
    <row r="944" spans="2:15" ht="15.6">
      <c r="B944" s="396"/>
      <c r="C944" s="415"/>
      <c r="D944" s="597"/>
      <c r="E944" s="597"/>
      <c r="F944" s="528"/>
      <c r="G944" s="523"/>
      <c r="H944" s="416"/>
      <c r="I944" s="533"/>
      <c r="J944" s="417"/>
      <c r="K944" s="724"/>
      <c r="L944" s="724"/>
      <c r="M944" s="186"/>
      <c r="N944" s="359"/>
      <c r="O944" s="401"/>
    </row>
    <row r="945" spans="2:15" ht="15.6">
      <c r="B945" s="397"/>
      <c r="C945" s="183"/>
      <c r="D945" s="597"/>
      <c r="E945" s="597"/>
      <c r="F945" s="529"/>
      <c r="G945" s="524"/>
      <c r="H945" s="418"/>
      <c r="I945" s="534"/>
      <c r="J945" s="419"/>
      <c r="K945" s="725"/>
      <c r="L945" s="725"/>
      <c r="M945" s="186"/>
      <c r="N945" s="359"/>
      <c r="O945" s="401"/>
    </row>
    <row r="946" spans="2:15" ht="16.2" thickBot="1">
      <c r="B946" s="397"/>
      <c r="C946" s="420"/>
      <c r="D946" s="597"/>
      <c r="E946" s="597"/>
      <c r="F946" s="526"/>
      <c r="G946" s="859"/>
      <c r="H946" s="655"/>
      <c r="I946" s="535"/>
      <c r="J946" s="422"/>
      <c r="K946" s="726"/>
      <c r="L946" s="726"/>
      <c r="M946" s="186"/>
      <c r="N946" s="359"/>
      <c r="O946" s="401"/>
    </row>
    <row r="947" spans="2:15" ht="15.6">
      <c r="B947" s="397"/>
      <c r="C947" s="420"/>
      <c r="D947" s="597"/>
      <c r="E947" s="597"/>
      <c r="F947" s="526"/>
      <c r="G947" s="860"/>
      <c r="H947" s="656"/>
      <c r="I947" s="424"/>
      <c r="J947" s="425"/>
      <c r="K947" s="425"/>
      <c r="L947" s="425"/>
      <c r="M947" s="186"/>
      <c r="N947" s="359"/>
      <c r="O947" s="401"/>
    </row>
    <row r="948" spans="2:15" ht="16.2" thickBot="1">
      <c r="B948" s="397"/>
      <c r="C948" s="426"/>
      <c r="D948" s="427"/>
      <c r="E948" s="427"/>
      <c r="F948" s="530"/>
      <c r="G948" s="525"/>
      <c r="H948" s="428"/>
      <c r="I948" s="424"/>
      <c r="J948" s="425"/>
      <c r="K948" s="425"/>
      <c r="L948" s="425"/>
      <c r="M948" s="186"/>
      <c r="N948" s="359"/>
      <c r="O948" s="401"/>
    </row>
    <row r="949" spans="2:15" ht="16.2" thickBot="1">
      <c r="B949" s="397"/>
      <c r="C949" s="429"/>
      <c r="D949" s="425"/>
      <c r="E949" s="425"/>
      <c r="F949" s="430"/>
      <c r="G949" s="425"/>
      <c r="H949" s="425"/>
      <c r="I949" s="431"/>
      <c r="J949" s="431"/>
      <c r="K949" s="431"/>
      <c r="L949" s="431"/>
      <c r="M949" s="184"/>
      <c r="N949" s="188"/>
      <c r="O949" s="401"/>
    </row>
    <row r="950" spans="2:15" ht="15.6">
      <c r="B950" s="397"/>
      <c r="C950" s="432"/>
      <c r="D950" s="433"/>
      <c r="E950" s="433"/>
      <c r="F950" s="434"/>
      <c r="G950" s="554"/>
      <c r="H950" s="861"/>
      <c r="I950" s="862"/>
      <c r="J950" s="431"/>
      <c r="K950" s="431"/>
      <c r="L950" s="431"/>
      <c r="M950" s="184"/>
      <c r="N950" s="188"/>
      <c r="O950" s="401"/>
    </row>
    <row r="951" spans="2:15" ht="15.6">
      <c r="B951" s="397"/>
      <c r="C951" s="437"/>
      <c r="D951" s="438"/>
      <c r="E951" s="438"/>
      <c r="F951" s="438"/>
      <c r="G951" s="439"/>
      <c r="H951" s="590"/>
      <c r="I951" s="586"/>
      <c r="J951" s="431"/>
      <c r="K951" s="431"/>
      <c r="L951" s="431"/>
      <c r="M951" s="184"/>
      <c r="N951" s="188"/>
      <c r="O951" s="401"/>
    </row>
    <row r="952" spans="2:15" ht="15.6">
      <c r="B952" s="397"/>
      <c r="C952" s="437"/>
      <c r="D952" s="438"/>
      <c r="E952" s="438"/>
      <c r="F952" s="438"/>
      <c r="G952" s="439"/>
      <c r="H952" s="590"/>
      <c r="I952" s="586"/>
      <c r="J952" s="431"/>
      <c r="K952" s="431"/>
      <c r="L952" s="431"/>
      <c r="M952" s="184"/>
      <c r="N952" s="188"/>
      <c r="O952" s="401"/>
    </row>
    <row r="953" spans="2:15" ht="15.6">
      <c r="B953" s="397"/>
      <c r="C953" s="437"/>
      <c r="D953" s="438"/>
      <c r="E953" s="438"/>
      <c r="F953" s="438"/>
      <c r="G953" s="439"/>
      <c r="H953" s="590"/>
      <c r="I953" s="586"/>
      <c r="J953" s="431"/>
      <c r="K953" s="431"/>
      <c r="L953" s="431"/>
      <c r="M953" s="184"/>
      <c r="N953" s="188"/>
      <c r="O953" s="401"/>
    </row>
    <row r="954" spans="2:15" ht="15.6">
      <c r="B954" s="397"/>
      <c r="C954" s="437"/>
      <c r="D954" s="438"/>
      <c r="E954" s="438"/>
      <c r="F954" s="438"/>
      <c r="G954" s="439"/>
      <c r="H954" s="590"/>
      <c r="I954" s="586"/>
      <c r="J954" s="431"/>
      <c r="K954" s="431"/>
      <c r="L954" s="431"/>
      <c r="M954" s="184"/>
      <c r="N954" s="188"/>
      <c r="O954" s="401"/>
    </row>
    <row r="955" spans="2:15" ht="15.6">
      <c r="B955" s="397"/>
      <c r="C955" s="437"/>
      <c r="D955" s="438"/>
      <c r="E955" s="438"/>
      <c r="F955" s="438"/>
      <c r="G955" s="439"/>
      <c r="H955" s="584"/>
      <c r="I955" s="586"/>
      <c r="J955" s="431"/>
      <c r="K955" s="431"/>
      <c r="L955" s="431"/>
      <c r="M955" s="184"/>
      <c r="N955" s="188"/>
      <c r="O955" s="401"/>
    </row>
    <row r="956" spans="2:15" ht="16.2" thickBot="1">
      <c r="B956" s="397"/>
      <c r="C956" s="441"/>
      <c r="D956" s="442"/>
      <c r="E956" s="442"/>
      <c r="F956" s="443"/>
      <c r="G956" s="444"/>
      <c r="H956" s="585"/>
      <c r="I956" s="591"/>
      <c r="J956" s="431"/>
      <c r="K956" s="431"/>
      <c r="L956" s="431"/>
      <c r="M956" s="184"/>
      <c r="N956" s="188"/>
      <c r="O956" s="401"/>
    </row>
    <row r="957" spans="2:15" ht="15" thickBot="1">
      <c r="B957" s="397"/>
      <c r="C957" s="187"/>
      <c r="D957" s="186"/>
      <c r="E957" s="186"/>
      <c r="G957" s="186"/>
      <c r="H957" s="186"/>
      <c r="I957" s="184"/>
      <c r="J957" s="184"/>
      <c r="K957" s="184"/>
      <c r="L957" s="184"/>
      <c r="M957" s="184"/>
      <c r="N957" s="188"/>
      <c r="O957" s="401"/>
    </row>
    <row r="958" spans="2:15" ht="26.4" thickBot="1">
      <c r="B958" s="397"/>
      <c r="C958" s="863"/>
      <c r="D958" s="864"/>
      <c r="E958" s="864"/>
      <c r="F958" s="864"/>
      <c r="G958" s="864"/>
      <c r="H958" s="864"/>
      <c r="I958" s="864"/>
      <c r="J958" s="864"/>
      <c r="K958" s="864"/>
      <c r="L958" s="864"/>
      <c r="M958" s="864"/>
      <c r="N958" s="865"/>
      <c r="O958" s="401"/>
    </row>
    <row r="959" spans="2:15" ht="15.6">
      <c r="B959" s="396"/>
      <c r="C959" s="657"/>
      <c r="D959" s="658"/>
      <c r="E959" s="658"/>
      <c r="F959" s="658"/>
      <c r="G959" s="659"/>
      <c r="H959" s="658"/>
      <c r="I959" s="659"/>
      <c r="J959" s="658"/>
      <c r="K959" s="658"/>
      <c r="L959" s="658"/>
      <c r="M959" s="659"/>
      <c r="N959" s="660"/>
      <c r="O959" s="401"/>
    </row>
    <row r="960" spans="2:15" ht="15.6">
      <c r="B960" s="396"/>
      <c r="C960" s="661"/>
      <c r="D960" s="438"/>
      <c r="E960" s="438"/>
      <c r="F960" s="438"/>
      <c r="G960" s="438"/>
      <c r="H960" s="438"/>
      <c r="I960" s="438"/>
      <c r="J960" s="438"/>
      <c r="K960" s="438"/>
      <c r="L960" s="438"/>
      <c r="M960" s="670"/>
      <c r="N960" s="665"/>
      <c r="O960" s="401"/>
    </row>
    <row r="961" spans="2:15" ht="15.6">
      <c r="B961" s="396"/>
      <c r="C961" s="661"/>
      <c r="D961" s="438"/>
      <c r="E961" s="438"/>
      <c r="F961" s="438"/>
      <c r="G961" s="438"/>
      <c r="H961" s="438"/>
      <c r="I961" s="438"/>
      <c r="J961" s="438"/>
      <c r="K961" s="438"/>
      <c r="L961" s="438"/>
      <c r="M961" s="670"/>
      <c r="N961" s="665"/>
      <c r="O961" s="401"/>
    </row>
    <row r="962" spans="2:15" ht="15.6">
      <c r="B962" s="396"/>
      <c r="C962" s="661"/>
      <c r="D962" s="438"/>
      <c r="E962" s="438"/>
      <c r="F962" s="438"/>
      <c r="G962" s="438"/>
      <c r="H962" s="438"/>
      <c r="I962" s="438"/>
      <c r="J962" s="438"/>
      <c r="K962" s="438"/>
      <c r="L962" s="438"/>
      <c r="M962" s="670"/>
      <c r="N962" s="665"/>
      <c r="O962" s="401"/>
    </row>
    <row r="963" spans="2:15" ht="15.6">
      <c r="B963" s="396"/>
      <c r="C963" s="661"/>
      <c r="D963" s="438"/>
      <c r="E963" s="438"/>
      <c r="F963" s="438"/>
      <c r="G963" s="438"/>
      <c r="H963" s="438"/>
      <c r="I963" s="438"/>
      <c r="J963" s="438"/>
      <c r="K963" s="438"/>
      <c r="L963" s="438"/>
      <c r="M963" s="670"/>
      <c r="N963" s="665"/>
      <c r="O963" s="401"/>
    </row>
    <row r="964" spans="2:15" ht="15.6">
      <c r="B964" s="396"/>
      <c r="C964" s="661"/>
      <c r="D964" s="438"/>
      <c r="E964" s="438"/>
      <c r="F964" s="438"/>
      <c r="G964" s="438"/>
      <c r="H964" s="438"/>
      <c r="I964" s="438"/>
      <c r="J964" s="438"/>
      <c r="K964" s="438"/>
      <c r="L964" s="438"/>
      <c r="M964" s="670"/>
      <c r="N964" s="665"/>
      <c r="O964" s="401"/>
    </row>
    <row r="965" spans="2:15" ht="15.6">
      <c r="B965" s="396"/>
      <c r="C965" s="661"/>
      <c r="D965" s="438"/>
      <c r="E965" s="185"/>
      <c r="F965" s="438"/>
      <c r="G965" s="438"/>
      <c r="H965" s="438"/>
      <c r="I965" s="438"/>
      <c r="J965" s="438"/>
      <c r="K965" s="438"/>
      <c r="L965" s="438"/>
      <c r="M965" s="670"/>
      <c r="N965" s="665"/>
      <c r="O965" s="401"/>
    </row>
    <row r="966" spans="2:15" ht="15.6">
      <c r="B966" s="396"/>
      <c r="C966" s="661"/>
      <c r="D966" s="438"/>
      <c r="E966" s="438"/>
      <c r="F966" s="438"/>
      <c r="G966" s="438"/>
      <c r="H966" s="438"/>
      <c r="I966" s="438"/>
      <c r="J966" s="438"/>
      <c r="K966" s="438"/>
      <c r="L966" s="438"/>
      <c r="M966" s="670"/>
      <c r="N966" s="665"/>
      <c r="O966" s="401"/>
    </row>
    <row r="967" spans="2:15" ht="15.6">
      <c r="B967" s="397"/>
      <c r="C967" s="661"/>
      <c r="D967" s="671"/>
      <c r="E967" s="671"/>
      <c r="F967" s="671"/>
      <c r="G967" s="671"/>
      <c r="H967" s="671"/>
      <c r="I967" s="671"/>
      <c r="J967" s="671"/>
      <c r="K967" s="671"/>
      <c r="L967" s="671"/>
      <c r="M967" s="670"/>
      <c r="N967" s="665"/>
      <c r="O967" s="401"/>
    </row>
    <row r="968" spans="2:15" ht="14.4" customHeight="1">
      <c r="B968" s="397"/>
      <c r="C968" s="672"/>
      <c r="D968" s="673"/>
      <c r="E968" s="673"/>
      <c r="F968" s="673"/>
      <c r="G968" s="674"/>
      <c r="H968" s="673"/>
      <c r="I968" s="674"/>
      <c r="J968" s="674"/>
      <c r="K968" s="674"/>
      <c r="L968" s="674"/>
      <c r="M968" s="675"/>
      <c r="N968" s="665"/>
      <c r="O968" s="401"/>
    </row>
    <row r="969" spans="2:15" ht="15" customHeight="1">
      <c r="B969" s="397"/>
      <c r="C969" s="662"/>
      <c r="D969" s="461"/>
      <c r="E969" s="461"/>
      <c r="F969" s="461"/>
      <c r="G969" s="461"/>
      <c r="H969" s="461"/>
      <c r="I969" s="461"/>
      <c r="J969" s="461"/>
      <c r="K969" s="461"/>
      <c r="L969" s="461"/>
      <c r="M969" s="542"/>
      <c r="N969" s="665"/>
      <c r="O969" s="401"/>
    </row>
    <row r="970" spans="2:15" ht="15.6">
      <c r="B970" s="396"/>
      <c r="C970" s="663"/>
      <c r="D970" s="462"/>
      <c r="E970" s="462"/>
      <c r="F970" s="462"/>
      <c r="G970" s="462"/>
      <c r="H970" s="462"/>
      <c r="I970" s="462"/>
      <c r="J970" s="462"/>
      <c r="K970" s="462"/>
      <c r="L970" s="462"/>
      <c r="M970" s="520"/>
      <c r="N970" s="666"/>
      <c r="O970" s="401"/>
    </row>
    <row r="971" spans="2:15" ht="16.2" thickBot="1">
      <c r="B971" s="396"/>
      <c r="C971" s="664"/>
      <c r="D971" s="668"/>
      <c r="E971" s="669"/>
      <c r="F971" s="866"/>
      <c r="G971" s="867"/>
      <c r="H971" s="866"/>
      <c r="I971" s="867"/>
      <c r="J971" s="851"/>
      <c r="K971" s="868"/>
      <c r="L971" s="868"/>
      <c r="M971" s="852"/>
      <c r="N971" s="676"/>
      <c r="O971" s="401"/>
    </row>
    <row r="972" spans="2:15" ht="15" thickBot="1">
      <c r="B972" s="397"/>
      <c r="C972" s="393"/>
      <c r="D972" s="367"/>
      <c r="E972" s="367"/>
      <c r="F972" s="367"/>
      <c r="G972" s="367"/>
      <c r="H972" s="367"/>
      <c r="I972" s="367"/>
      <c r="J972" s="367"/>
      <c r="K972" s="367"/>
      <c r="L972" s="367"/>
      <c r="M972" s="367"/>
      <c r="N972" s="368"/>
      <c r="O972" s="401"/>
    </row>
    <row r="973" spans="2:15" ht="15" thickBot="1">
      <c r="B973" s="398"/>
      <c r="C973" s="399"/>
      <c r="D973" s="399"/>
      <c r="E973" s="399"/>
      <c r="F973" s="399"/>
      <c r="G973" s="399"/>
      <c r="H973" s="399"/>
      <c r="I973" s="399"/>
      <c r="J973" s="399"/>
      <c r="K973" s="399"/>
      <c r="L973" s="399"/>
      <c r="M973" s="399"/>
      <c r="N973" s="399"/>
      <c r="O973" s="400"/>
    </row>
    <row r="974" spans="2:15" ht="15" thickBot="1"/>
    <row r="975" spans="2:15" ht="46.8" thickBot="1">
      <c r="B975" s="853" t="s">
        <v>234</v>
      </c>
      <c r="C975" s="854"/>
      <c r="D975" s="854"/>
      <c r="E975" s="854"/>
      <c r="F975" s="854"/>
      <c r="G975" s="854"/>
      <c r="H975" s="854"/>
      <c r="I975" s="854"/>
      <c r="J975" s="854"/>
      <c r="K975" s="854"/>
      <c r="L975" s="854"/>
      <c r="M975" s="854"/>
      <c r="N975" s="854"/>
      <c r="O975" s="855"/>
    </row>
    <row r="976" spans="2:15" ht="26.4" thickBot="1">
      <c r="B976" s="396"/>
      <c r="C976" s="856"/>
      <c r="D976" s="857"/>
      <c r="E976" s="857"/>
      <c r="F976" s="857"/>
      <c r="G976" s="857"/>
      <c r="H976" s="857"/>
      <c r="I976" s="857"/>
      <c r="J976" s="857"/>
      <c r="K976" s="857"/>
      <c r="L976" s="857"/>
      <c r="M976" s="857"/>
      <c r="N976" s="858"/>
      <c r="O976" s="401"/>
    </row>
    <row r="977" spans="2:15" ht="15.6">
      <c r="B977" s="396"/>
      <c r="C977" s="403"/>
      <c r="D977" s="404"/>
      <c r="E977" s="405"/>
      <c r="F977" s="406"/>
      <c r="G977" s="406"/>
      <c r="H977" s="407"/>
      <c r="I977" s="408"/>
      <c r="J977" s="407"/>
      <c r="K977" s="721"/>
      <c r="L977" s="721"/>
      <c r="M977" s="184"/>
      <c r="N977" s="188"/>
      <c r="O977" s="401"/>
    </row>
    <row r="978" spans="2:15" ht="15.6">
      <c r="B978" s="396"/>
      <c r="C978" s="409"/>
      <c r="D978" s="596"/>
      <c r="E978" s="596"/>
      <c r="F978" s="526"/>
      <c r="G978" s="521"/>
      <c r="H978" s="410"/>
      <c r="I978" s="531"/>
      <c r="J978" s="411"/>
      <c r="K978" s="722"/>
      <c r="L978" s="722"/>
      <c r="M978" s="186"/>
      <c r="N978" s="359"/>
      <c r="O978" s="401"/>
    </row>
    <row r="979" spans="2:15" ht="15.6">
      <c r="B979" s="396"/>
      <c r="C979" s="412"/>
      <c r="D979" s="596"/>
      <c r="E979" s="596"/>
      <c r="F979" s="527"/>
      <c r="G979" s="522"/>
      <c r="H979" s="413"/>
      <c r="I979" s="532"/>
      <c r="J979" s="414"/>
      <c r="K979" s="723"/>
      <c r="L979" s="723"/>
      <c r="M979" s="186"/>
      <c r="N979" s="359"/>
      <c r="O979" s="401"/>
    </row>
    <row r="980" spans="2:15" ht="15.6">
      <c r="B980" s="396"/>
      <c r="C980" s="415"/>
      <c r="D980" s="597"/>
      <c r="E980" s="597"/>
      <c r="F980" s="528"/>
      <c r="G980" s="523"/>
      <c r="H980" s="416"/>
      <c r="I980" s="533"/>
      <c r="J980" s="417"/>
      <c r="K980" s="724"/>
      <c r="L980" s="724"/>
      <c r="M980" s="186"/>
      <c r="N980" s="359"/>
      <c r="O980" s="401"/>
    </row>
    <row r="981" spans="2:15" ht="15.6">
      <c r="B981" s="397"/>
      <c r="C981" s="183"/>
      <c r="D981" s="597"/>
      <c r="E981" s="597"/>
      <c r="F981" s="529"/>
      <c r="G981" s="524"/>
      <c r="H981" s="418"/>
      <c r="I981" s="534"/>
      <c r="J981" s="419"/>
      <c r="K981" s="725"/>
      <c r="L981" s="725"/>
      <c r="M981" s="186"/>
      <c r="N981" s="359"/>
      <c r="O981" s="401"/>
    </row>
    <row r="982" spans="2:15" ht="16.2" thickBot="1">
      <c r="B982" s="397"/>
      <c r="C982" s="420"/>
      <c r="D982" s="597"/>
      <c r="E982" s="597"/>
      <c r="F982" s="526"/>
      <c r="G982" s="859"/>
      <c r="H982" s="655"/>
      <c r="I982" s="535"/>
      <c r="J982" s="422"/>
      <c r="K982" s="726"/>
      <c r="L982" s="726"/>
      <c r="M982" s="186"/>
      <c r="N982" s="359"/>
      <c r="O982" s="401"/>
    </row>
    <row r="983" spans="2:15" ht="15.6">
      <c r="B983" s="397"/>
      <c r="C983" s="420"/>
      <c r="D983" s="597"/>
      <c r="E983" s="597"/>
      <c r="F983" s="526"/>
      <c r="G983" s="860"/>
      <c r="H983" s="656"/>
      <c r="I983" s="424"/>
      <c r="J983" s="425"/>
      <c r="K983" s="425"/>
      <c r="L983" s="425"/>
      <c r="M983" s="186"/>
      <c r="N983" s="359"/>
      <c r="O983" s="401"/>
    </row>
    <row r="984" spans="2:15" ht="16.2" thickBot="1">
      <c r="B984" s="397"/>
      <c r="C984" s="426"/>
      <c r="D984" s="427"/>
      <c r="E984" s="427"/>
      <c r="F984" s="530"/>
      <c r="G984" s="525"/>
      <c r="H984" s="428"/>
      <c r="I984" s="424"/>
      <c r="J984" s="425"/>
      <c r="K984" s="425"/>
      <c r="L984" s="425"/>
      <c r="M984" s="186"/>
      <c r="N984" s="359"/>
      <c r="O984" s="401"/>
    </row>
    <row r="985" spans="2:15" ht="16.2" thickBot="1">
      <c r="B985" s="397"/>
      <c r="C985" s="429"/>
      <c r="D985" s="425"/>
      <c r="E985" s="425"/>
      <c r="F985" s="430"/>
      <c r="G985" s="425"/>
      <c r="H985" s="425"/>
      <c r="I985" s="431"/>
      <c r="J985" s="431"/>
      <c r="K985" s="431"/>
      <c r="L985" s="431"/>
      <c r="M985" s="184"/>
      <c r="N985" s="188"/>
      <c r="O985" s="401"/>
    </row>
    <row r="986" spans="2:15" ht="15.6">
      <c r="B986" s="397"/>
      <c r="C986" s="432"/>
      <c r="D986" s="433"/>
      <c r="E986" s="433"/>
      <c r="F986" s="434"/>
      <c r="G986" s="554"/>
      <c r="H986" s="861"/>
      <c r="I986" s="862"/>
      <c r="J986" s="431"/>
      <c r="K986" s="431"/>
      <c r="L986" s="431"/>
      <c r="M986" s="184"/>
      <c r="N986" s="188"/>
      <c r="O986" s="401"/>
    </row>
    <row r="987" spans="2:15" ht="15.6">
      <c r="B987" s="397"/>
      <c r="C987" s="437"/>
      <c r="D987" s="438"/>
      <c r="E987" s="438"/>
      <c r="F987" s="438"/>
      <c r="G987" s="439"/>
      <c r="H987" s="590"/>
      <c r="I987" s="586"/>
      <c r="J987" s="431"/>
      <c r="K987" s="431"/>
      <c r="L987" s="431"/>
      <c r="M987" s="184"/>
      <c r="N987" s="188"/>
      <c r="O987" s="401"/>
    </row>
    <row r="988" spans="2:15" ht="15.6">
      <c r="B988" s="397"/>
      <c r="C988" s="437"/>
      <c r="D988" s="438"/>
      <c r="E988" s="438"/>
      <c r="F988" s="438"/>
      <c r="G988" s="439"/>
      <c r="H988" s="590"/>
      <c r="I988" s="586"/>
      <c r="J988" s="431"/>
      <c r="K988" s="431"/>
      <c r="L988" s="431"/>
      <c r="M988" s="184"/>
      <c r="N988" s="188"/>
      <c r="O988" s="401"/>
    </row>
    <row r="989" spans="2:15" ht="15.6">
      <c r="B989" s="397"/>
      <c r="C989" s="437"/>
      <c r="D989" s="438"/>
      <c r="E989" s="438"/>
      <c r="F989" s="438"/>
      <c r="G989" s="439"/>
      <c r="H989" s="590"/>
      <c r="I989" s="586"/>
      <c r="J989" s="431"/>
      <c r="K989" s="431"/>
      <c r="L989" s="431"/>
      <c r="M989" s="184"/>
      <c r="N989" s="188"/>
      <c r="O989" s="401"/>
    </row>
    <row r="990" spans="2:15" ht="15.6">
      <c r="B990" s="397"/>
      <c r="C990" s="437"/>
      <c r="D990" s="438"/>
      <c r="E990" s="438"/>
      <c r="F990" s="438"/>
      <c r="G990" s="439"/>
      <c r="H990" s="590"/>
      <c r="I990" s="586"/>
      <c r="J990" s="431"/>
      <c r="K990" s="431"/>
      <c r="L990" s="431"/>
      <c r="M990" s="184"/>
      <c r="N990" s="188"/>
      <c r="O990" s="401"/>
    </row>
    <row r="991" spans="2:15" ht="15.6">
      <c r="B991" s="397"/>
      <c r="C991" s="437"/>
      <c r="D991" s="438"/>
      <c r="E991" s="438"/>
      <c r="F991" s="438"/>
      <c r="G991" s="439"/>
      <c r="H991" s="584"/>
      <c r="I991" s="586"/>
      <c r="J991" s="431"/>
      <c r="K991" s="431"/>
      <c r="L991" s="431"/>
      <c r="M991" s="184"/>
      <c r="N991" s="188"/>
      <c r="O991" s="401"/>
    </row>
    <row r="992" spans="2:15" ht="16.2" thickBot="1">
      <c r="B992" s="397"/>
      <c r="C992" s="441"/>
      <c r="D992" s="442"/>
      <c r="E992" s="442"/>
      <c r="F992" s="443"/>
      <c r="G992" s="444"/>
      <c r="H992" s="585"/>
      <c r="I992" s="591"/>
      <c r="J992" s="431"/>
      <c r="K992" s="431"/>
      <c r="L992" s="431"/>
      <c r="M992" s="184"/>
      <c r="N992" s="188"/>
      <c r="O992" s="401"/>
    </row>
    <row r="993" spans="2:15" ht="15" thickBot="1">
      <c r="B993" s="397"/>
      <c r="C993" s="187"/>
      <c r="D993" s="186"/>
      <c r="E993" s="186"/>
      <c r="G993" s="186"/>
      <c r="H993" s="186"/>
      <c r="I993" s="184"/>
      <c r="J993" s="184"/>
      <c r="K993" s="184"/>
      <c r="L993" s="184"/>
      <c r="M993" s="184"/>
      <c r="N993" s="188"/>
      <c r="O993" s="401"/>
    </row>
    <row r="994" spans="2:15" ht="26.4" thickBot="1">
      <c r="B994" s="397"/>
      <c r="C994" s="863"/>
      <c r="D994" s="864"/>
      <c r="E994" s="864"/>
      <c r="F994" s="864"/>
      <c r="G994" s="864"/>
      <c r="H994" s="864"/>
      <c r="I994" s="864"/>
      <c r="J994" s="864"/>
      <c r="K994" s="864"/>
      <c r="L994" s="864"/>
      <c r="M994" s="864"/>
      <c r="N994" s="865"/>
      <c r="O994" s="401"/>
    </row>
    <row r="995" spans="2:15" ht="15.6">
      <c r="B995" s="396"/>
      <c r="C995" s="657"/>
      <c r="D995" s="658"/>
      <c r="E995" s="658"/>
      <c r="F995" s="658"/>
      <c r="G995" s="659"/>
      <c r="H995" s="658"/>
      <c r="I995" s="659"/>
      <c r="J995" s="658"/>
      <c r="K995" s="658"/>
      <c r="L995" s="658"/>
      <c r="M995" s="659"/>
      <c r="N995" s="660"/>
      <c r="O995" s="401"/>
    </row>
    <row r="996" spans="2:15" ht="15.6">
      <c r="B996" s="396"/>
      <c r="C996" s="739"/>
      <c r="D996" s="740"/>
      <c r="E996" s="740"/>
      <c r="F996" s="740"/>
      <c r="G996" s="741"/>
      <c r="H996" s="740"/>
      <c r="I996" s="741"/>
      <c r="J996" s="740"/>
      <c r="K996" s="740"/>
      <c r="L996" s="740"/>
      <c r="M996" s="741"/>
      <c r="N996" s="742"/>
      <c r="O996" s="401"/>
    </row>
    <row r="997" spans="2:15" ht="15.6">
      <c r="B997" s="396"/>
      <c r="C997" s="739"/>
      <c r="D997" s="740"/>
      <c r="E997" s="740"/>
      <c r="F997" s="740"/>
      <c r="G997" s="741"/>
      <c r="H997" s="740"/>
      <c r="I997" s="741"/>
      <c r="J997" s="740"/>
      <c r="K997" s="740"/>
      <c r="L997" s="740"/>
      <c r="M997" s="741"/>
      <c r="N997" s="742"/>
      <c r="O997" s="401"/>
    </row>
    <row r="998" spans="2:15" ht="15.6">
      <c r="B998" s="396"/>
      <c r="C998" s="739"/>
      <c r="D998" s="740"/>
      <c r="E998" s="740"/>
      <c r="F998" s="740"/>
      <c r="G998" s="741"/>
      <c r="H998" s="740"/>
      <c r="I998" s="741"/>
      <c r="J998" s="740"/>
      <c r="K998" s="740"/>
      <c r="L998" s="740"/>
      <c r="M998" s="741"/>
      <c r="N998" s="742"/>
      <c r="O998" s="401"/>
    </row>
    <row r="999" spans="2:15" ht="15.6">
      <c r="B999" s="396"/>
      <c r="C999" s="661"/>
      <c r="D999" s="438"/>
      <c r="E999" s="438"/>
      <c r="F999" s="438"/>
      <c r="G999" s="438"/>
      <c r="H999" s="438"/>
      <c r="I999" s="438"/>
      <c r="J999" s="438"/>
      <c r="K999" s="438"/>
      <c r="L999" s="438"/>
      <c r="M999" s="670"/>
      <c r="N999" s="665"/>
      <c r="O999" s="401"/>
    </row>
    <row r="1000" spans="2:15" ht="15.6">
      <c r="B1000" s="396"/>
      <c r="C1000" s="661"/>
      <c r="D1000" s="438"/>
      <c r="E1000" s="438"/>
      <c r="F1000" s="438"/>
      <c r="G1000" s="438"/>
      <c r="H1000" s="438"/>
      <c r="I1000" s="438"/>
      <c r="J1000" s="438"/>
      <c r="K1000" s="438"/>
      <c r="L1000" s="438"/>
      <c r="M1000" s="670"/>
      <c r="N1000" s="665"/>
      <c r="O1000" s="401"/>
    </row>
    <row r="1001" spans="2:15" ht="15.6">
      <c r="B1001" s="396"/>
      <c r="C1001" s="661"/>
      <c r="D1001" s="438"/>
      <c r="E1001" s="185"/>
      <c r="F1001" s="438"/>
      <c r="G1001" s="438"/>
      <c r="H1001" s="438"/>
      <c r="I1001" s="438"/>
      <c r="J1001" s="438"/>
      <c r="K1001" s="438"/>
      <c r="L1001" s="438"/>
      <c r="M1001" s="670"/>
      <c r="N1001" s="665"/>
      <c r="O1001" s="401"/>
    </row>
    <row r="1002" spans="2:15" ht="15.6">
      <c r="B1002" s="396"/>
      <c r="C1002" s="661"/>
      <c r="D1002" s="438"/>
      <c r="E1002" s="438"/>
      <c r="F1002" s="438"/>
      <c r="G1002" s="438"/>
      <c r="H1002" s="438"/>
      <c r="I1002" s="438"/>
      <c r="J1002" s="438"/>
      <c r="K1002" s="438"/>
      <c r="L1002" s="438"/>
      <c r="M1002" s="670"/>
      <c r="N1002" s="665"/>
      <c r="O1002" s="401"/>
    </row>
    <row r="1003" spans="2:15" ht="15.6">
      <c r="B1003" s="397"/>
      <c r="C1003" s="661"/>
      <c r="D1003" s="671"/>
      <c r="E1003" s="671"/>
      <c r="F1003" s="671"/>
      <c r="G1003" s="671"/>
      <c r="H1003" s="671"/>
      <c r="I1003" s="671"/>
      <c r="J1003" s="671"/>
      <c r="K1003" s="671"/>
      <c r="L1003" s="671"/>
      <c r="M1003" s="670"/>
      <c r="N1003" s="665"/>
      <c r="O1003" s="401"/>
    </row>
    <row r="1004" spans="2:15" ht="15.6">
      <c r="B1004" s="397"/>
      <c r="C1004" s="672"/>
      <c r="D1004" s="673"/>
      <c r="E1004" s="673"/>
      <c r="F1004" s="673"/>
      <c r="G1004" s="674"/>
      <c r="H1004" s="673"/>
      <c r="I1004" s="674"/>
      <c r="J1004" s="674"/>
      <c r="K1004" s="674"/>
      <c r="L1004" s="674"/>
      <c r="M1004" s="675"/>
      <c r="N1004" s="665"/>
      <c r="O1004" s="401"/>
    </row>
    <row r="1005" spans="2:15" ht="14.4" customHeight="1">
      <c r="B1005" s="397"/>
      <c r="C1005" s="662"/>
      <c r="D1005" s="461"/>
      <c r="E1005" s="461"/>
      <c r="F1005" s="461"/>
      <c r="G1005" s="461"/>
      <c r="H1005" s="461"/>
      <c r="I1005" s="461"/>
      <c r="J1005" s="461"/>
      <c r="K1005" s="461"/>
      <c r="L1005" s="461"/>
      <c r="M1005" s="542"/>
      <c r="N1005" s="665"/>
      <c r="O1005" s="401"/>
    </row>
    <row r="1006" spans="2:15" ht="15" customHeight="1">
      <c r="B1006" s="396"/>
      <c r="C1006" s="663"/>
      <c r="D1006" s="462"/>
      <c r="E1006" s="462"/>
      <c r="F1006" s="462"/>
      <c r="G1006" s="462"/>
      <c r="H1006" s="462"/>
      <c r="I1006" s="462"/>
      <c r="J1006" s="462"/>
      <c r="K1006" s="462"/>
      <c r="L1006" s="462"/>
      <c r="M1006" s="520"/>
      <c r="N1006" s="666"/>
      <c r="O1006" s="401"/>
    </row>
    <row r="1007" spans="2:15" ht="16.2" thickBot="1">
      <c r="B1007" s="396"/>
      <c r="C1007" s="664"/>
      <c r="D1007" s="668"/>
      <c r="E1007" s="669"/>
      <c r="F1007" s="866"/>
      <c r="G1007" s="867"/>
      <c r="H1007" s="866"/>
      <c r="I1007" s="867"/>
      <c r="J1007" s="851"/>
      <c r="K1007" s="868"/>
      <c r="L1007" s="868"/>
      <c r="M1007" s="852"/>
      <c r="N1007" s="676"/>
      <c r="O1007" s="401"/>
    </row>
    <row r="1008" spans="2:15" ht="15" thickBot="1">
      <c r="B1008" s="397"/>
      <c r="C1008" s="393"/>
      <c r="D1008" s="367"/>
      <c r="E1008" s="367"/>
      <c r="F1008" s="367"/>
      <c r="G1008" s="367"/>
      <c r="H1008" s="367"/>
      <c r="I1008" s="367"/>
      <c r="J1008" s="367"/>
      <c r="K1008" s="367"/>
      <c r="L1008" s="367"/>
      <c r="M1008" s="367"/>
      <c r="N1008" s="368"/>
      <c r="O1008" s="401"/>
    </row>
    <row r="1009" spans="2:15" ht="15" thickBot="1">
      <c r="B1009" s="398"/>
      <c r="C1009" s="399"/>
      <c r="D1009" s="399"/>
      <c r="E1009" s="399"/>
      <c r="F1009" s="399"/>
      <c r="G1009" s="399"/>
      <c r="H1009" s="399"/>
      <c r="I1009" s="399"/>
      <c r="J1009" s="399"/>
      <c r="K1009" s="399"/>
      <c r="L1009" s="399"/>
      <c r="M1009" s="399"/>
      <c r="N1009" s="399"/>
      <c r="O1009" s="400"/>
    </row>
    <row r="1010" spans="2:15" ht="15" thickBot="1"/>
    <row r="1011" spans="2:15" ht="46.8" thickBot="1">
      <c r="B1011" s="853" t="s">
        <v>235</v>
      </c>
      <c r="C1011" s="854"/>
      <c r="D1011" s="854"/>
      <c r="E1011" s="854"/>
      <c r="F1011" s="854"/>
      <c r="G1011" s="854"/>
      <c r="H1011" s="854"/>
      <c r="I1011" s="854"/>
      <c r="J1011" s="854"/>
      <c r="K1011" s="854"/>
      <c r="L1011" s="854"/>
      <c r="M1011" s="854"/>
      <c r="N1011" s="854"/>
      <c r="O1011" s="855"/>
    </row>
    <row r="1012" spans="2:15" ht="26.4" thickBot="1">
      <c r="B1012" s="396"/>
      <c r="C1012" s="856"/>
      <c r="D1012" s="857"/>
      <c r="E1012" s="857"/>
      <c r="F1012" s="857"/>
      <c r="G1012" s="857"/>
      <c r="H1012" s="857"/>
      <c r="I1012" s="857"/>
      <c r="J1012" s="857"/>
      <c r="K1012" s="857"/>
      <c r="L1012" s="857"/>
      <c r="M1012" s="857"/>
      <c r="N1012" s="858"/>
      <c r="O1012" s="401"/>
    </row>
    <row r="1013" spans="2:15" ht="15.6">
      <c r="B1013" s="396"/>
      <c r="C1013" s="403"/>
      <c r="D1013" s="404"/>
      <c r="E1013" s="405"/>
      <c r="F1013" s="406"/>
      <c r="G1013" s="406"/>
      <c r="H1013" s="407"/>
      <c r="I1013" s="408"/>
      <c r="J1013" s="407"/>
      <c r="K1013" s="721"/>
      <c r="L1013" s="721"/>
      <c r="M1013" s="184"/>
      <c r="N1013" s="188"/>
      <c r="O1013" s="401"/>
    </row>
    <row r="1014" spans="2:15" ht="15.6">
      <c r="B1014" s="396"/>
      <c r="C1014" s="409"/>
      <c r="D1014" s="596"/>
      <c r="E1014" s="596"/>
      <c r="F1014" s="526"/>
      <c r="G1014" s="521"/>
      <c r="H1014" s="410"/>
      <c r="I1014" s="531"/>
      <c r="J1014" s="411"/>
      <c r="K1014" s="722"/>
      <c r="L1014" s="722"/>
      <c r="M1014" s="186"/>
      <c r="N1014" s="359"/>
      <c r="O1014" s="401"/>
    </row>
    <row r="1015" spans="2:15" ht="15.6">
      <c r="B1015" s="396"/>
      <c r="C1015" s="412"/>
      <c r="D1015" s="596"/>
      <c r="E1015" s="596"/>
      <c r="F1015" s="527"/>
      <c r="G1015" s="522"/>
      <c r="H1015" s="413"/>
      <c r="I1015" s="532"/>
      <c r="J1015" s="414"/>
      <c r="K1015" s="723"/>
      <c r="L1015" s="723"/>
      <c r="M1015" s="186"/>
      <c r="N1015" s="359"/>
      <c r="O1015" s="401"/>
    </row>
    <row r="1016" spans="2:15" ht="15.6">
      <c r="B1016" s="396"/>
      <c r="C1016" s="415"/>
      <c r="D1016" s="597"/>
      <c r="E1016" s="597"/>
      <c r="F1016" s="528"/>
      <c r="G1016" s="523"/>
      <c r="H1016" s="416"/>
      <c r="I1016" s="533"/>
      <c r="J1016" s="417"/>
      <c r="K1016" s="724"/>
      <c r="L1016" s="724"/>
      <c r="M1016" s="186"/>
      <c r="N1016" s="359"/>
      <c r="O1016" s="401"/>
    </row>
    <row r="1017" spans="2:15" ht="15.6">
      <c r="B1017" s="397"/>
      <c r="C1017" s="183"/>
      <c r="D1017" s="597"/>
      <c r="E1017" s="597"/>
      <c r="F1017" s="529"/>
      <c r="G1017" s="524"/>
      <c r="H1017" s="418"/>
      <c r="I1017" s="534"/>
      <c r="J1017" s="419"/>
      <c r="K1017" s="725"/>
      <c r="L1017" s="725"/>
      <c r="M1017" s="186"/>
      <c r="N1017" s="359"/>
      <c r="O1017" s="401"/>
    </row>
    <row r="1018" spans="2:15" ht="16.2" thickBot="1">
      <c r="B1018" s="397"/>
      <c r="C1018" s="420"/>
      <c r="D1018" s="597"/>
      <c r="E1018" s="597"/>
      <c r="F1018" s="526"/>
      <c r="G1018" s="859"/>
      <c r="H1018" s="655"/>
      <c r="I1018" s="535"/>
      <c r="J1018" s="422"/>
      <c r="K1018" s="726"/>
      <c r="L1018" s="726"/>
      <c r="M1018" s="186"/>
      <c r="N1018" s="359"/>
      <c r="O1018" s="401"/>
    </row>
    <row r="1019" spans="2:15" ht="15.6">
      <c r="B1019" s="397"/>
      <c r="C1019" s="420"/>
      <c r="D1019" s="597"/>
      <c r="E1019" s="597"/>
      <c r="F1019" s="526"/>
      <c r="G1019" s="860"/>
      <c r="H1019" s="656"/>
      <c r="I1019" s="424"/>
      <c r="J1019" s="425"/>
      <c r="K1019" s="425"/>
      <c r="L1019" s="425"/>
      <c r="M1019" s="186"/>
      <c r="N1019" s="359"/>
      <c r="O1019" s="401"/>
    </row>
    <row r="1020" spans="2:15" ht="16.2" thickBot="1">
      <c r="B1020" s="397"/>
      <c r="C1020" s="426"/>
      <c r="D1020" s="427"/>
      <c r="E1020" s="427"/>
      <c r="F1020" s="530"/>
      <c r="G1020" s="525"/>
      <c r="H1020" s="428"/>
      <c r="I1020" s="424"/>
      <c r="J1020" s="425"/>
      <c r="K1020" s="425"/>
      <c r="L1020" s="425"/>
      <c r="M1020" s="186"/>
      <c r="N1020" s="359"/>
      <c r="O1020" s="401"/>
    </row>
    <row r="1021" spans="2:15" ht="16.2" thickBot="1">
      <c r="B1021" s="397"/>
      <c r="C1021" s="429"/>
      <c r="D1021" s="425"/>
      <c r="E1021" s="425"/>
      <c r="F1021" s="430"/>
      <c r="G1021" s="425"/>
      <c r="H1021" s="425"/>
      <c r="I1021" s="431"/>
      <c r="J1021" s="431"/>
      <c r="K1021" s="431"/>
      <c r="L1021" s="431"/>
      <c r="M1021" s="184"/>
      <c r="N1021" s="188"/>
      <c r="O1021" s="401"/>
    </row>
    <row r="1022" spans="2:15" ht="15.6">
      <c r="B1022" s="397"/>
      <c r="C1022" s="432"/>
      <c r="D1022" s="433"/>
      <c r="E1022" s="433"/>
      <c r="F1022" s="434"/>
      <c r="G1022" s="554"/>
      <c r="H1022" s="861"/>
      <c r="I1022" s="862"/>
      <c r="J1022" s="431"/>
      <c r="K1022" s="431"/>
      <c r="L1022" s="431"/>
      <c r="M1022" s="184"/>
      <c r="N1022" s="188"/>
      <c r="O1022" s="401"/>
    </row>
    <row r="1023" spans="2:15" ht="15.6">
      <c r="B1023" s="397"/>
      <c r="C1023" s="437"/>
      <c r="D1023" s="438"/>
      <c r="E1023" s="438"/>
      <c r="F1023" s="438"/>
      <c r="G1023" s="439"/>
      <c r="H1023" s="590"/>
      <c r="I1023" s="586"/>
      <c r="J1023" s="431"/>
      <c r="K1023" s="431"/>
      <c r="L1023" s="431"/>
      <c r="M1023" s="184"/>
      <c r="N1023" s="188"/>
      <c r="O1023" s="401"/>
    </row>
    <row r="1024" spans="2:15" ht="15.6">
      <c r="B1024" s="397"/>
      <c r="C1024" s="437"/>
      <c r="D1024" s="438"/>
      <c r="E1024" s="438"/>
      <c r="F1024" s="438"/>
      <c r="G1024" s="439"/>
      <c r="H1024" s="590"/>
      <c r="I1024" s="586"/>
      <c r="J1024" s="431"/>
      <c r="K1024" s="431"/>
      <c r="L1024" s="431"/>
      <c r="M1024" s="184"/>
      <c r="N1024" s="188"/>
      <c r="O1024" s="401"/>
    </row>
    <row r="1025" spans="2:15" ht="15.6">
      <c r="B1025" s="397"/>
      <c r="C1025" s="437"/>
      <c r="D1025" s="438"/>
      <c r="E1025" s="438"/>
      <c r="F1025" s="438"/>
      <c r="G1025" s="439"/>
      <c r="H1025" s="590"/>
      <c r="I1025" s="586"/>
      <c r="J1025" s="431"/>
      <c r="K1025" s="431"/>
      <c r="L1025" s="431"/>
      <c r="M1025" s="184"/>
      <c r="N1025" s="188"/>
      <c r="O1025" s="401"/>
    </row>
    <row r="1026" spans="2:15" ht="15.6">
      <c r="B1026" s="397"/>
      <c r="C1026" s="437"/>
      <c r="D1026" s="438"/>
      <c r="E1026" s="438"/>
      <c r="F1026" s="438"/>
      <c r="G1026" s="439"/>
      <c r="H1026" s="590"/>
      <c r="I1026" s="586"/>
      <c r="J1026" s="431"/>
      <c r="K1026" s="431"/>
      <c r="L1026" s="431"/>
      <c r="M1026" s="184"/>
      <c r="N1026" s="188"/>
      <c r="O1026" s="401"/>
    </row>
    <row r="1027" spans="2:15" ht="15.6">
      <c r="B1027" s="397"/>
      <c r="C1027" s="437"/>
      <c r="D1027" s="438"/>
      <c r="E1027" s="438"/>
      <c r="F1027" s="438"/>
      <c r="G1027" s="439"/>
      <c r="H1027" s="584"/>
      <c r="I1027" s="586"/>
      <c r="J1027" s="431"/>
      <c r="K1027" s="431"/>
      <c r="L1027" s="431"/>
      <c r="M1027" s="184"/>
      <c r="N1027" s="188"/>
      <c r="O1027" s="401"/>
    </row>
    <row r="1028" spans="2:15" ht="16.2" thickBot="1">
      <c r="B1028" s="397"/>
      <c r="C1028" s="441"/>
      <c r="D1028" s="442"/>
      <c r="E1028" s="442"/>
      <c r="F1028" s="443"/>
      <c r="G1028" s="444"/>
      <c r="H1028" s="585"/>
      <c r="I1028" s="591"/>
      <c r="J1028" s="431"/>
      <c r="K1028" s="431"/>
      <c r="L1028" s="431"/>
      <c r="M1028" s="184"/>
      <c r="N1028" s="188"/>
      <c r="O1028" s="401"/>
    </row>
    <row r="1029" spans="2:15" ht="15" thickBot="1">
      <c r="B1029" s="397"/>
      <c r="C1029" s="187"/>
      <c r="D1029" s="186"/>
      <c r="E1029" s="186"/>
      <c r="G1029" s="186"/>
      <c r="H1029" s="186"/>
      <c r="I1029" s="184"/>
      <c r="J1029" s="184"/>
      <c r="K1029" s="184"/>
      <c r="L1029" s="184"/>
      <c r="M1029" s="184"/>
      <c r="N1029" s="188"/>
      <c r="O1029" s="401"/>
    </row>
    <row r="1030" spans="2:15" ht="26.4" thickBot="1">
      <c r="B1030" s="397"/>
      <c r="C1030" s="863"/>
      <c r="D1030" s="864"/>
      <c r="E1030" s="864"/>
      <c r="F1030" s="864"/>
      <c r="G1030" s="864"/>
      <c r="H1030" s="864"/>
      <c r="I1030" s="864"/>
      <c r="J1030" s="864"/>
      <c r="K1030" s="864"/>
      <c r="L1030" s="864"/>
      <c r="M1030" s="864"/>
      <c r="N1030" s="865"/>
      <c r="O1030" s="401"/>
    </row>
    <row r="1031" spans="2:15" ht="15.6">
      <c r="B1031" s="396"/>
      <c r="C1031" s="657"/>
      <c r="D1031" s="658"/>
      <c r="E1031" s="658"/>
      <c r="F1031" s="658"/>
      <c r="G1031" s="659"/>
      <c r="H1031" s="658"/>
      <c r="I1031" s="659"/>
      <c r="J1031" s="658"/>
      <c r="K1031" s="658"/>
      <c r="L1031" s="658"/>
      <c r="M1031" s="659"/>
      <c r="N1031" s="660"/>
      <c r="O1031" s="401"/>
    </row>
    <row r="1032" spans="2:15" ht="15.6">
      <c r="B1032" s="396"/>
      <c r="C1032" s="661"/>
      <c r="D1032" s="438"/>
      <c r="E1032" s="438"/>
      <c r="F1032" s="438"/>
      <c r="G1032" s="438"/>
      <c r="H1032" s="438"/>
      <c r="I1032" s="438"/>
      <c r="J1032" s="438"/>
      <c r="K1032" s="438"/>
      <c r="L1032" s="438"/>
      <c r="M1032" s="670"/>
      <c r="N1032" s="665"/>
      <c r="O1032" s="401"/>
    </row>
    <row r="1033" spans="2:15" ht="15.6">
      <c r="B1033" s="396"/>
      <c r="C1033" s="661"/>
      <c r="D1033" s="438"/>
      <c r="E1033" s="438"/>
      <c r="F1033" s="438"/>
      <c r="G1033" s="438"/>
      <c r="H1033" s="438"/>
      <c r="I1033" s="438"/>
      <c r="J1033" s="438"/>
      <c r="K1033" s="438"/>
      <c r="L1033" s="438"/>
      <c r="M1033" s="670"/>
      <c r="N1033" s="665"/>
      <c r="O1033" s="401"/>
    </row>
    <row r="1034" spans="2:15" ht="15.6">
      <c r="B1034" s="396"/>
      <c r="C1034" s="661"/>
      <c r="D1034" s="438"/>
      <c r="E1034" s="438"/>
      <c r="F1034" s="438"/>
      <c r="G1034" s="438"/>
      <c r="H1034" s="438"/>
      <c r="I1034" s="438"/>
      <c r="J1034" s="438"/>
      <c r="K1034" s="438"/>
      <c r="L1034" s="438"/>
      <c r="M1034" s="670"/>
      <c r="N1034" s="665"/>
      <c r="O1034" s="401"/>
    </row>
    <row r="1035" spans="2:15" ht="15.6">
      <c r="B1035" s="396"/>
      <c r="C1035" s="661"/>
      <c r="D1035" s="438"/>
      <c r="E1035" s="438"/>
      <c r="F1035" s="438"/>
      <c r="G1035" s="438"/>
      <c r="H1035" s="438"/>
      <c r="I1035" s="438"/>
      <c r="J1035" s="438"/>
      <c r="K1035" s="438"/>
      <c r="L1035" s="438"/>
      <c r="M1035" s="670"/>
      <c r="N1035" s="665"/>
      <c r="O1035" s="401"/>
    </row>
    <row r="1036" spans="2:15" ht="15.6">
      <c r="B1036" s="396"/>
      <c r="C1036" s="661"/>
      <c r="D1036" s="438"/>
      <c r="E1036" s="438"/>
      <c r="F1036" s="438"/>
      <c r="G1036" s="438"/>
      <c r="H1036" s="438"/>
      <c r="I1036" s="438"/>
      <c r="J1036" s="438"/>
      <c r="K1036" s="438"/>
      <c r="L1036" s="438"/>
      <c r="M1036" s="670"/>
      <c r="N1036" s="665"/>
      <c r="O1036" s="401"/>
    </row>
    <row r="1037" spans="2:15" ht="15.6">
      <c r="B1037" s="396"/>
      <c r="C1037" s="661"/>
      <c r="D1037" s="438"/>
      <c r="E1037" s="438"/>
      <c r="F1037" s="438"/>
      <c r="G1037" s="438"/>
      <c r="H1037" s="438"/>
      <c r="I1037" s="438"/>
      <c r="J1037" s="438"/>
      <c r="K1037" s="438"/>
      <c r="L1037" s="438"/>
      <c r="M1037" s="670"/>
      <c r="N1037" s="665"/>
      <c r="O1037" s="401"/>
    </row>
    <row r="1038" spans="2:15" ht="15.6">
      <c r="B1038" s="396"/>
      <c r="C1038" s="661"/>
      <c r="D1038" s="438"/>
      <c r="E1038" s="185"/>
      <c r="F1038" s="438"/>
      <c r="G1038" s="438"/>
      <c r="H1038" s="438"/>
      <c r="I1038" s="438"/>
      <c r="J1038" s="438"/>
      <c r="K1038" s="438"/>
      <c r="L1038" s="438"/>
      <c r="M1038" s="670"/>
      <c r="N1038" s="665"/>
      <c r="O1038" s="401"/>
    </row>
    <row r="1039" spans="2:15" ht="15.6">
      <c r="B1039" s="396"/>
      <c r="C1039" s="661"/>
      <c r="D1039" s="438"/>
      <c r="E1039" s="438"/>
      <c r="F1039" s="438"/>
      <c r="G1039" s="438"/>
      <c r="H1039" s="438"/>
      <c r="I1039" s="438"/>
      <c r="J1039" s="438"/>
      <c r="K1039" s="438"/>
      <c r="L1039" s="438"/>
      <c r="M1039" s="670"/>
      <c r="N1039" s="665"/>
      <c r="O1039" s="401"/>
    </row>
    <row r="1040" spans="2:15" ht="15.6">
      <c r="B1040" s="397"/>
      <c r="C1040" s="661"/>
      <c r="D1040" s="671"/>
      <c r="E1040" s="671"/>
      <c r="F1040" s="671"/>
      <c r="G1040" s="671"/>
      <c r="H1040" s="671"/>
      <c r="I1040" s="671"/>
      <c r="J1040" s="671"/>
      <c r="K1040" s="671"/>
      <c r="L1040" s="671"/>
      <c r="M1040" s="670"/>
      <c r="N1040" s="665"/>
      <c r="O1040" s="401"/>
    </row>
    <row r="1041" spans="2:15" ht="15.6">
      <c r="B1041" s="397"/>
      <c r="C1041" s="672"/>
      <c r="D1041" s="673"/>
      <c r="E1041" s="673"/>
      <c r="F1041" s="673"/>
      <c r="G1041" s="674"/>
      <c r="H1041" s="673"/>
      <c r="I1041" s="674"/>
      <c r="J1041" s="674"/>
      <c r="K1041" s="674"/>
      <c r="L1041" s="674"/>
      <c r="M1041" s="675"/>
      <c r="N1041" s="665"/>
      <c r="O1041" s="401"/>
    </row>
    <row r="1042" spans="2:15" ht="15.6">
      <c r="B1042" s="397"/>
      <c r="C1042" s="662"/>
      <c r="D1042" s="461"/>
      <c r="E1042" s="461"/>
      <c r="F1042" s="461"/>
      <c r="G1042" s="461"/>
      <c r="H1042" s="461"/>
      <c r="I1042" s="461"/>
      <c r="J1042" s="461"/>
      <c r="K1042" s="461"/>
      <c r="L1042" s="461"/>
      <c r="M1042" s="542"/>
      <c r="N1042" s="665"/>
      <c r="O1042" s="401"/>
    </row>
    <row r="1043" spans="2:15" ht="14.4" customHeight="1">
      <c r="B1043" s="396"/>
      <c r="C1043" s="663"/>
      <c r="D1043" s="462"/>
      <c r="E1043" s="462"/>
      <c r="F1043" s="462"/>
      <c r="G1043" s="462"/>
      <c r="H1043" s="462"/>
      <c r="I1043" s="462"/>
      <c r="J1043" s="462"/>
      <c r="K1043" s="462"/>
      <c r="L1043" s="462"/>
      <c r="M1043" s="520"/>
      <c r="N1043" s="666"/>
      <c r="O1043" s="401"/>
    </row>
    <row r="1044" spans="2:15" ht="15" customHeight="1" thickBot="1">
      <c r="B1044" s="396"/>
      <c r="C1044" s="664"/>
      <c r="D1044" s="668"/>
      <c r="E1044" s="669"/>
      <c r="F1044" s="866"/>
      <c r="G1044" s="867"/>
      <c r="H1044" s="866"/>
      <c r="I1044" s="867"/>
      <c r="J1044" s="851"/>
      <c r="K1044" s="868"/>
      <c r="L1044" s="868"/>
      <c r="M1044" s="852"/>
      <c r="N1044" s="676"/>
      <c r="O1044" s="401"/>
    </row>
    <row r="1045" spans="2:15" ht="15" thickBot="1">
      <c r="B1045" s="397"/>
      <c r="C1045" s="393"/>
      <c r="D1045" s="367"/>
      <c r="E1045" s="367"/>
      <c r="F1045" s="367"/>
      <c r="G1045" s="367"/>
      <c r="H1045" s="367"/>
      <c r="I1045" s="367"/>
      <c r="J1045" s="367"/>
      <c r="K1045" s="367"/>
      <c r="L1045" s="367"/>
      <c r="M1045" s="367"/>
      <c r="N1045" s="368"/>
      <c r="O1045" s="401"/>
    </row>
    <row r="1046" spans="2:15" ht="15" thickBot="1">
      <c r="B1046" s="398"/>
      <c r="C1046" s="399"/>
      <c r="D1046" s="399"/>
      <c r="E1046" s="399"/>
      <c r="F1046" s="399"/>
      <c r="G1046" s="399"/>
      <c r="H1046" s="399"/>
      <c r="I1046" s="399"/>
      <c r="J1046" s="399"/>
      <c r="K1046" s="399"/>
      <c r="L1046" s="399"/>
      <c r="M1046" s="399"/>
      <c r="N1046" s="399"/>
      <c r="O1046" s="400"/>
    </row>
    <row r="1047" spans="2:15" ht="15" thickBot="1"/>
    <row r="1048" spans="2:15" ht="46.8" thickBot="1">
      <c r="B1048" s="853" t="s">
        <v>236</v>
      </c>
      <c r="C1048" s="854"/>
      <c r="D1048" s="854"/>
      <c r="E1048" s="854"/>
      <c r="F1048" s="854"/>
      <c r="G1048" s="854"/>
      <c r="H1048" s="854"/>
      <c r="I1048" s="854"/>
      <c r="J1048" s="854"/>
      <c r="K1048" s="854"/>
      <c r="L1048" s="854"/>
      <c r="M1048" s="854"/>
      <c r="N1048" s="854"/>
      <c r="O1048" s="855"/>
    </row>
    <row r="1049" spans="2:15" ht="26.4" thickBot="1">
      <c r="B1049" s="396"/>
      <c r="C1049" s="856"/>
      <c r="D1049" s="857"/>
      <c r="E1049" s="857"/>
      <c r="F1049" s="857"/>
      <c r="G1049" s="857"/>
      <c r="H1049" s="857"/>
      <c r="I1049" s="857"/>
      <c r="J1049" s="857"/>
      <c r="K1049" s="857"/>
      <c r="L1049" s="857"/>
      <c r="M1049" s="857"/>
      <c r="N1049" s="858"/>
      <c r="O1049" s="401"/>
    </row>
    <row r="1050" spans="2:15" ht="15.6">
      <c r="B1050" s="396"/>
      <c r="C1050" s="403"/>
      <c r="D1050" s="404"/>
      <c r="E1050" s="405"/>
      <c r="F1050" s="406"/>
      <c r="G1050" s="406"/>
      <c r="H1050" s="407"/>
      <c r="I1050" s="408"/>
      <c r="J1050" s="407"/>
      <c r="K1050" s="721"/>
      <c r="L1050" s="721"/>
      <c r="M1050" s="184"/>
      <c r="N1050" s="188"/>
      <c r="O1050" s="401"/>
    </row>
    <row r="1051" spans="2:15" ht="15.6">
      <c r="B1051" s="396"/>
      <c r="C1051" s="409"/>
      <c r="D1051" s="596"/>
      <c r="E1051" s="596"/>
      <c r="F1051" s="526"/>
      <c r="G1051" s="521"/>
      <c r="H1051" s="410"/>
      <c r="I1051" s="531"/>
      <c r="J1051" s="411"/>
      <c r="K1051" s="722"/>
      <c r="L1051" s="722"/>
      <c r="M1051" s="186"/>
      <c r="N1051" s="359"/>
      <c r="O1051" s="401"/>
    </row>
    <row r="1052" spans="2:15" ht="15.6">
      <c r="B1052" s="396"/>
      <c r="C1052" s="412"/>
      <c r="D1052" s="596"/>
      <c r="E1052" s="596"/>
      <c r="F1052" s="527"/>
      <c r="G1052" s="522"/>
      <c r="H1052" s="413"/>
      <c r="I1052" s="532"/>
      <c r="J1052" s="414"/>
      <c r="K1052" s="723"/>
      <c r="L1052" s="723"/>
      <c r="M1052" s="186"/>
      <c r="N1052" s="359"/>
      <c r="O1052" s="401"/>
    </row>
    <row r="1053" spans="2:15" ht="15.6">
      <c r="B1053" s="396"/>
      <c r="C1053" s="415"/>
      <c r="D1053" s="597"/>
      <c r="E1053" s="597"/>
      <c r="F1053" s="528"/>
      <c r="G1053" s="523"/>
      <c r="H1053" s="416"/>
      <c r="I1053" s="533"/>
      <c r="J1053" s="417"/>
      <c r="K1053" s="724"/>
      <c r="L1053" s="724"/>
      <c r="M1053" s="186"/>
      <c r="N1053" s="359"/>
      <c r="O1053" s="401"/>
    </row>
    <row r="1054" spans="2:15" ht="15.6">
      <c r="B1054" s="397"/>
      <c r="C1054" s="183"/>
      <c r="D1054" s="597"/>
      <c r="E1054" s="597"/>
      <c r="F1054" s="529"/>
      <c r="G1054" s="524"/>
      <c r="H1054" s="418"/>
      <c r="I1054" s="534"/>
      <c r="J1054" s="419"/>
      <c r="K1054" s="725"/>
      <c r="L1054" s="725"/>
      <c r="M1054" s="186"/>
      <c r="N1054" s="359"/>
      <c r="O1054" s="401"/>
    </row>
    <row r="1055" spans="2:15" ht="16.2" thickBot="1">
      <c r="B1055" s="397"/>
      <c r="C1055" s="420"/>
      <c r="D1055" s="597"/>
      <c r="E1055" s="597"/>
      <c r="F1055" s="526"/>
      <c r="G1055" s="859"/>
      <c r="H1055" s="655"/>
      <c r="I1055" s="535"/>
      <c r="J1055" s="422"/>
      <c r="K1055" s="726"/>
      <c r="L1055" s="726"/>
      <c r="M1055" s="186"/>
      <c r="N1055" s="359"/>
      <c r="O1055" s="401"/>
    </row>
    <row r="1056" spans="2:15" ht="15.6">
      <c r="B1056" s="397"/>
      <c r="C1056" s="420"/>
      <c r="D1056" s="597"/>
      <c r="E1056" s="597"/>
      <c r="F1056" s="526"/>
      <c r="G1056" s="860"/>
      <c r="H1056" s="656"/>
      <c r="I1056" s="424"/>
      <c r="J1056" s="425"/>
      <c r="K1056" s="425"/>
      <c r="L1056" s="425"/>
      <c r="M1056" s="186"/>
      <c r="N1056" s="359"/>
      <c r="O1056" s="401"/>
    </row>
    <row r="1057" spans="2:15" ht="16.2" thickBot="1">
      <c r="B1057" s="397"/>
      <c r="C1057" s="426"/>
      <c r="D1057" s="427"/>
      <c r="E1057" s="427"/>
      <c r="F1057" s="530"/>
      <c r="G1057" s="525"/>
      <c r="H1057" s="428"/>
      <c r="I1057" s="424"/>
      <c r="J1057" s="425"/>
      <c r="K1057" s="425"/>
      <c r="L1057" s="425"/>
      <c r="M1057" s="186"/>
      <c r="N1057" s="359"/>
      <c r="O1057" s="401"/>
    </row>
    <row r="1058" spans="2:15" ht="16.2" thickBot="1">
      <c r="B1058" s="397"/>
      <c r="C1058" s="429"/>
      <c r="D1058" s="425"/>
      <c r="E1058" s="425"/>
      <c r="F1058" s="430"/>
      <c r="G1058" s="425"/>
      <c r="H1058" s="425"/>
      <c r="I1058" s="431"/>
      <c r="J1058" s="431"/>
      <c r="K1058" s="431"/>
      <c r="L1058" s="431"/>
      <c r="M1058" s="184"/>
      <c r="N1058" s="188"/>
      <c r="O1058" s="401"/>
    </row>
    <row r="1059" spans="2:15" ht="15.6">
      <c r="B1059" s="397"/>
      <c r="C1059" s="432"/>
      <c r="D1059" s="433"/>
      <c r="E1059" s="433"/>
      <c r="F1059" s="434"/>
      <c r="G1059" s="554"/>
      <c r="H1059" s="861"/>
      <c r="I1059" s="862"/>
      <c r="J1059" s="431"/>
      <c r="K1059" s="431"/>
      <c r="L1059" s="431"/>
      <c r="M1059" s="184"/>
      <c r="N1059" s="188"/>
      <c r="O1059" s="401"/>
    </row>
    <row r="1060" spans="2:15" ht="15.6">
      <c r="B1060" s="397"/>
      <c r="C1060" s="437"/>
      <c r="D1060" s="438"/>
      <c r="E1060" s="438"/>
      <c r="F1060" s="438"/>
      <c r="G1060" s="439"/>
      <c r="H1060" s="590"/>
      <c r="I1060" s="586"/>
      <c r="J1060" s="431"/>
      <c r="K1060" s="431"/>
      <c r="L1060" s="431"/>
      <c r="M1060" s="184"/>
      <c r="N1060" s="188"/>
      <c r="O1060" s="401"/>
    </row>
    <row r="1061" spans="2:15" ht="15.6">
      <c r="B1061" s="397"/>
      <c r="C1061" s="437"/>
      <c r="D1061" s="438"/>
      <c r="E1061" s="438"/>
      <c r="F1061" s="438"/>
      <c r="G1061" s="439"/>
      <c r="H1061" s="590"/>
      <c r="I1061" s="586"/>
      <c r="J1061" s="431"/>
      <c r="K1061" s="431"/>
      <c r="L1061" s="431"/>
      <c r="M1061" s="184"/>
      <c r="N1061" s="188"/>
      <c r="O1061" s="401"/>
    </row>
    <row r="1062" spans="2:15" ht="15.6">
      <c r="B1062" s="397"/>
      <c r="C1062" s="437"/>
      <c r="D1062" s="438"/>
      <c r="E1062" s="438"/>
      <c r="F1062" s="438"/>
      <c r="G1062" s="439"/>
      <c r="H1062" s="590"/>
      <c r="I1062" s="586"/>
      <c r="J1062" s="431"/>
      <c r="K1062" s="431"/>
      <c r="L1062" s="431"/>
      <c r="M1062" s="184"/>
      <c r="N1062" s="188"/>
      <c r="O1062" s="401"/>
    </row>
    <row r="1063" spans="2:15" ht="15.6">
      <c r="B1063" s="397"/>
      <c r="C1063" s="437"/>
      <c r="D1063" s="438"/>
      <c r="E1063" s="438"/>
      <c r="F1063" s="438"/>
      <c r="G1063" s="439"/>
      <c r="H1063" s="590"/>
      <c r="I1063" s="586"/>
      <c r="J1063" s="431"/>
      <c r="K1063" s="431"/>
      <c r="L1063" s="431"/>
      <c r="M1063" s="184"/>
      <c r="N1063" s="188"/>
      <c r="O1063" s="401"/>
    </row>
    <row r="1064" spans="2:15" ht="15.6">
      <c r="B1064" s="397"/>
      <c r="C1064" s="437"/>
      <c r="D1064" s="438"/>
      <c r="E1064" s="438"/>
      <c r="F1064" s="438"/>
      <c r="G1064" s="439"/>
      <c r="H1064" s="584"/>
      <c r="I1064" s="586"/>
      <c r="J1064" s="431"/>
      <c r="K1064" s="431"/>
      <c r="L1064" s="431"/>
      <c r="M1064" s="184"/>
      <c r="N1064" s="188"/>
      <c r="O1064" s="401"/>
    </row>
    <row r="1065" spans="2:15" ht="16.2" thickBot="1">
      <c r="B1065" s="397"/>
      <c r="C1065" s="441"/>
      <c r="D1065" s="442"/>
      <c r="E1065" s="442"/>
      <c r="F1065" s="443"/>
      <c r="G1065" s="444"/>
      <c r="H1065" s="585"/>
      <c r="I1065" s="591"/>
      <c r="J1065" s="431"/>
      <c r="K1065" s="431"/>
      <c r="L1065" s="431"/>
      <c r="M1065" s="184"/>
      <c r="N1065" s="188"/>
      <c r="O1065" s="401"/>
    </row>
    <row r="1066" spans="2:15" ht="15" thickBot="1">
      <c r="B1066" s="397"/>
      <c r="C1066" s="187"/>
      <c r="D1066" s="186"/>
      <c r="E1066" s="186"/>
      <c r="G1066" s="186"/>
      <c r="H1066" s="186"/>
      <c r="I1066" s="184"/>
      <c r="J1066" s="184"/>
      <c r="K1066" s="184"/>
      <c r="L1066" s="184"/>
      <c r="M1066" s="184"/>
      <c r="N1066" s="188"/>
      <c r="O1066" s="401"/>
    </row>
    <row r="1067" spans="2:15" ht="26.4" thickBot="1">
      <c r="B1067" s="397"/>
      <c r="C1067" s="863"/>
      <c r="D1067" s="864"/>
      <c r="E1067" s="864"/>
      <c r="F1067" s="864"/>
      <c r="G1067" s="864"/>
      <c r="H1067" s="864"/>
      <c r="I1067" s="864"/>
      <c r="J1067" s="864"/>
      <c r="K1067" s="864"/>
      <c r="L1067" s="864"/>
      <c r="M1067" s="864"/>
      <c r="N1067" s="865"/>
      <c r="O1067" s="401"/>
    </row>
    <row r="1068" spans="2:15" ht="15.6">
      <c r="B1068" s="396"/>
      <c r="C1068" s="657"/>
      <c r="D1068" s="658"/>
      <c r="E1068" s="658"/>
      <c r="F1068" s="658"/>
      <c r="G1068" s="659"/>
      <c r="H1068" s="658"/>
      <c r="I1068" s="659"/>
      <c r="J1068" s="658"/>
      <c r="K1068" s="658"/>
      <c r="L1068" s="658"/>
      <c r="M1068" s="659"/>
      <c r="N1068" s="660"/>
      <c r="O1068" s="401"/>
    </row>
    <row r="1069" spans="2:15" ht="15.6">
      <c r="B1069" s="396"/>
      <c r="C1069" s="661"/>
      <c r="D1069" s="438"/>
      <c r="E1069" s="438"/>
      <c r="F1069" s="438"/>
      <c r="G1069" s="438"/>
      <c r="H1069" s="438"/>
      <c r="I1069" s="438"/>
      <c r="J1069" s="438"/>
      <c r="K1069" s="438"/>
      <c r="L1069" s="438"/>
      <c r="M1069" s="670"/>
      <c r="N1069" s="665"/>
      <c r="O1069" s="401"/>
    </row>
    <row r="1070" spans="2:15" ht="15.6">
      <c r="B1070" s="396"/>
      <c r="C1070" s="661"/>
      <c r="D1070" s="438"/>
      <c r="E1070" s="438"/>
      <c r="F1070" s="438"/>
      <c r="G1070" s="438"/>
      <c r="H1070" s="438"/>
      <c r="I1070" s="438"/>
      <c r="J1070" s="438"/>
      <c r="K1070" s="438"/>
      <c r="L1070" s="438"/>
      <c r="M1070" s="670"/>
      <c r="N1070" s="665"/>
      <c r="O1070" s="401"/>
    </row>
    <row r="1071" spans="2:15" ht="15.6">
      <c r="B1071" s="396"/>
      <c r="C1071" s="661"/>
      <c r="D1071" s="438"/>
      <c r="E1071" s="438"/>
      <c r="F1071" s="438"/>
      <c r="G1071" s="438"/>
      <c r="H1071" s="438"/>
      <c r="I1071" s="438"/>
      <c r="J1071" s="438"/>
      <c r="K1071" s="438"/>
      <c r="L1071" s="438"/>
      <c r="M1071" s="670"/>
      <c r="N1071" s="665"/>
      <c r="O1071" s="401"/>
    </row>
    <row r="1072" spans="2:15" ht="15.6">
      <c r="B1072" s="396"/>
      <c r="C1072" s="661"/>
      <c r="D1072" s="438"/>
      <c r="E1072" s="438"/>
      <c r="F1072" s="438"/>
      <c r="G1072" s="438"/>
      <c r="H1072" s="438"/>
      <c r="I1072" s="438"/>
      <c r="J1072" s="438"/>
      <c r="K1072" s="438"/>
      <c r="L1072" s="438"/>
      <c r="M1072" s="670"/>
      <c r="N1072" s="665"/>
      <c r="O1072" s="401"/>
    </row>
    <row r="1073" spans="2:15" ht="15.6">
      <c r="B1073" s="396"/>
      <c r="C1073" s="661"/>
      <c r="D1073" s="438"/>
      <c r="E1073" s="438"/>
      <c r="F1073" s="438"/>
      <c r="G1073" s="438"/>
      <c r="H1073" s="438"/>
      <c r="I1073" s="438"/>
      <c r="J1073" s="438"/>
      <c r="K1073" s="438"/>
      <c r="L1073" s="438"/>
      <c r="M1073" s="670"/>
      <c r="N1073" s="665"/>
      <c r="O1073" s="401"/>
    </row>
    <row r="1074" spans="2:15" ht="15.6">
      <c r="B1074" s="396"/>
      <c r="C1074" s="661"/>
      <c r="D1074" s="438"/>
      <c r="E1074" s="185"/>
      <c r="F1074" s="438"/>
      <c r="G1074" s="438"/>
      <c r="H1074" s="438"/>
      <c r="I1074" s="438"/>
      <c r="J1074" s="438"/>
      <c r="K1074" s="438"/>
      <c r="L1074" s="438"/>
      <c r="M1074" s="670"/>
      <c r="N1074" s="665"/>
      <c r="O1074" s="401"/>
    </row>
    <row r="1075" spans="2:15" ht="15.6">
      <c r="B1075" s="396"/>
      <c r="C1075" s="661"/>
      <c r="D1075" s="438"/>
      <c r="E1075" s="438"/>
      <c r="F1075" s="438"/>
      <c r="G1075" s="438"/>
      <c r="H1075" s="438"/>
      <c r="I1075" s="438"/>
      <c r="J1075" s="438"/>
      <c r="K1075" s="438"/>
      <c r="L1075" s="438"/>
      <c r="M1075" s="670"/>
      <c r="N1075" s="665"/>
      <c r="O1075" s="401"/>
    </row>
    <row r="1076" spans="2:15" ht="15.6">
      <c r="B1076" s="397"/>
      <c r="C1076" s="661"/>
      <c r="D1076" s="671"/>
      <c r="E1076" s="671"/>
      <c r="F1076" s="671"/>
      <c r="G1076" s="671"/>
      <c r="H1076" s="671"/>
      <c r="I1076" s="671"/>
      <c r="J1076" s="671"/>
      <c r="K1076" s="671"/>
      <c r="L1076" s="671"/>
      <c r="M1076" s="670"/>
      <c r="N1076" s="665"/>
      <c r="O1076" s="401"/>
    </row>
    <row r="1077" spans="2:15" ht="15.6">
      <c r="B1077" s="397"/>
      <c r="C1077" s="672"/>
      <c r="D1077" s="673"/>
      <c r="E1077" s="673"/>
      <c r="F1077" s="673"/>
      <c r="G1077" s="674"/>
      <c r="H1077" s="673"/>
      <c r="I1077" s="674"/>
      <c r="J1077" s="674"/>
      <c r="K1077" s="674"/>
      <c r="L1077" s="674"/>
      <c r="M1077" s="675"/>
      <c r="N1077" s="665"/>
      <c r="O1077" s="401"/>
    </row>
    <row r="1078" spans="2:15" ht="15.6">
      <c r="B1078" s="397"/>
      <c r="C1078" s="662"/>
      <c r="D1078" s="461"/>
      <c r="E1078" s="461"/>
      <c r="F1078" s="461"/>
      <c r="G1078" s="461"/>
      <c r="H1078" s="461"/>
      <c r="I1078" s="461"/>
      <c r="J1078" s="461"/>
      <c r="K1078" s="461"/>
      <c r="L1078" s="461"/>
      <c r="M1078" s="542"/>
      <c r="N1078" s="665"/>
      <c r="O1078" s="401"/>
    </row>
    <row r="1079" spans="2:15" ht="15.6">
      <c r="B1079" s="396"/>
      <c r="C1079" s="663"/>
      <c r="D1079" s="462"/>
      <c r="E1079" s="462"/>
      <c r="F1079" s="462"/>
      <c r="G1079" s="462"/>
      <c r="H1079" s="462"/>
      <c r="I1079" s="462"/>
      <c r="J1079" s="462"/>
      <c r="K1079" s="462"/>
      <c r="L1079" s="462"/>
      <c r="M1079" s="520"/>
      <c r="N1079" s="666"/>
      <c r="O1079" s="401"/>
    </row>
    <row r="1080" spans="2:15" ht="14.4" customHeight="1" thickBot="1">
      <c r="B1080" s="396"/>
      <c r="C1080" s="664"/>
      <c r="D1080" s="668"/>
      <c r="E1080" s="669"/>
      <c r="F1080" s="866"/>
      <c r="G1080" s="867"/>
      <c r="H1080" s="866"/>
      <c r="I1080" s="867"/>
      <c r="J1080" s="851"/>
      <c r="K1080" s="868"/>
      <c r="L1080" s="868"/>
      <c r="M1080" s="852"/>
      <c r="N1080" s="676"/>
      <c r="O1080" s="401"/>
    </row>
    <row r="1081" spans="2:15" ht="15" customHeight="1" thickBot="1">
      <c r="B1081" s="397"/>
      <c r="C1081" s="393"/>
      <c r="D1081" s="367"/>
      <c r="E1081" s="367"/>
      <c r="F1081" s="367"/>
      <c r="G1081" s="367"/>
      <c r="H1081" s="367"/>
      <c r="I1081" s="367"/>
      <c r="J1081" s="367"/>
      <c r="K1081" s="367"/>
      <c r="L1081" s="367"/>
      <c r="M1081" s="367"/>
      <c r="N1081" s="368"/>
      <c r="O1081" s="401"/>
    </row>
    <row r="1082" spans="2:15" ht="15" thickBot="1">
      <c r="B1082" s="398"/>
      <c r="C1082" s="399"/>
      <c r="D1082" s="399"/>
      <c r="E1082" s="399"/>
      <c r="F1082" s="399"/>
      <c r="G1082" s="399"/>
      <c r="H1082" s="399"/>
      <c r="I1082" s="399"/>
      <c r="J1082" s="399"/>
      <c r="K1082" s="399"/>
      <c r="L1082" s="399"/>
      <c r="M1082" s="399"/>
      <c r="N1082" s="399"/>
      <c r="O1082" s="400"/>
    </row>
    <row r="1083" spans="2:15" ht="15" thickBot="1"/>
    <row r="1084" spans="2:15" ht="46.8" thickBot="1">
      <c r="B1084" s="853" t="s">
        <v>237</v>
      </c>
      <c r="C1084" s="854"/>
      <c r="D1084" s="854"/>
      <c r="E1084" s="854"/>
      <c r="F1084" s="854"/>
      <c r="G1084" s="854"/>
      <c r="H1084" s="854"/>
      <c r="I1084" s="854"/>
      <c r="J1084" s="854"/>
      <c r="K1084" s="854"/>
      <c r="L1084" s="854"/>
      <c r="M1084" s="854"/>
      <c r="N1084" s="854"/>
      <c r="O1084" s="855"/>
    </row>
    <row r="1085" spans="2:15" ht="26.4" thickBot="1">
      <c r="B1085" s="396"/>
      <c r="C1085" s="856"/>
      <c r="D1085" s="857"/>
      <c r="E1085" s="857"/>
      <c r="F1085" s="857"/>
      <c r="G1085" s="857"/>
      <c r="H1085" s="857"/>
      <c r="I1085" s="857"/>
      <c r="J1085" s="857"/>
      <c r="K1085" s="857"/>
      <c r="L1085" s="857"/>
      <c r="M1085" s="857"/>
      <c r="N1085" s="858"/>
      <c r="O1085" s="401"/>
    </row>
    <row r="1086" spans="2:15" ht="15.6">
      <c r="B1086" s="396"/>
      <c r="C1086" s="403"/>
      <c r="D1086" s="404"/>
      <c r="E1086" s="405"/>
      <c r="F1086" s="406"/>
      <c r="G1086" s="406"/>
      <c r="H1086" s="407"/>
      <c r="I1086" s="408"/>
      <c r="J1086" s="407"/>
      <c r="K1086" s="721"/>
      <c r="L1086" s="721"/>
      <c r="M1086" s="184"/>
      <c r="N1086" s="188"/>
      <c r="O1086" s="401"/>
    </row>
    <row r="1087" spans="2:15" ht="15.6">
      <c r="B1087" s="396"/>
      <c r="C1087" s="409"/>
      <c r="D1087" s="596"/>
      <c r="E1087" s="596"/>
      <c r="F1087" s="526"/>
      <c r="G1087" s="521"/>
      <c r="H1087" s="410"/>
      <c r="I1087" s="531"/>
      <c r="J1087" s="411"/>
      <c r="K1087" s="722"/>
      <c r="L1087" s="722"/>
      <c r="M1087" s="186"/>
      <c r="N1087" s="359"/>
      <c r="O1087" s="401"/>
    </row>
    <row r="1088" spans="2:15" ht="15.6">
      <c r="B1088" s="396"/>
      <c r="C1088" s="412"/>
      <c r="D1088" s="596"/>
      <c r="E1088" s="596"/>
      <c r="F1088" s="527"/>
      <c r="G1088" s="522"/>
      <c r="H1088" s="413"/>
      <c r="I1088" s="532"/>
      <c r="J1088" s="414"/>
      <c r="K1088" s="723"/>
      <c r="L1088" s="723"/>
      <c r="M1088" s="186"/>
      <c r="N1088" s="359"/>
      <c r="O1088" s="401"/>
    </row>
    <row r="1089" spans="2:15" ht="15.6">
      <c r="B1089" s="396"/>
      <c r="C1089" s="415"/>
      <c r="D1089" s="597"/>
      <c r="E1089" s="597"/>
      <c r="F1089" s="528"/>
      <c r="G1089" s="523"/>
      <c r="H1089" s="416"/>
      <c r="I1089" s="533"/>
      <c r="J1089" s="417"/>
      <c r="K1089" s="724"/>
      <c r="L1089" s="724"/>
      <c r="M1089" s="186"/>
      <c r="N1089" s="359"/>
      <c r="O1089" s="401"/>
    </row>
    <row r="1090" spans="2:15" ht="15.6">
      <c r="B1090" s="397"/>
      <c r="C1090" s="183"/>
      <c r="D1090" s="597"/>
      <c r="E1090" s="597"/>
      <c r="F1090" s="529"/>
      <c r="G1090" s="524"/>
      <c r="H1090" s="418"/>
      <c r="I1090" s="534"/>
      <c r="J1090" s="419"/>
      <c r="K1090" s="725"/>
      <c r="L1090" s="725"/>
      <c r="M1090" s="186"/>
      <c r="N1090" s="359"/>
      <c r="O1090" s="401"/>
    </row>
    <row r="1091" spans="2:15" ht="16.2" thickBot="1">
      <c r="B1091" s="397"/>
      <c r="C1091" s="420"/>
      <c r="D1091" s="597"/>
      <c r="E1091" s="597"/>
      <c r="F1091" s="526"/>
      <c r="G1091" s="859"/>
      <c r="H1091" s="655"/>
      <c r="I1091" s="535"/>
      <c r="J1091" s="422"/>
      <c r="K1091" s="726"/>
      <c r="L1091" s="726"/>
      <c r="M1091" s="186"/>
      <c r="N1091" s="359"/>
      <c r="O1091" s="401"/>
    </row>
    <row r="1092" spans="2:15" ht="15.6">
      <c r="B1092" s="397"/>
      <c r="C1092" s="420"/>
      <c r="D1092" s="597"/>
      <c r="E1092" s="597"/>
      <c r="F1092" s="526"/>
      <c r="G1092" s="860"/>
      <c r="H1092" s="656"/>
      <c r="I1092" s="424"/>
      <c r="J1092" s="425"/>
      <c r="K1092" s="425"/>
      <c r="L1092" s="425"/>
      <c r="M1092" s="186"/>
      <c r="N1092" s="359"/>
      <c r="O1092" s="401"/>
    </row>
    <row r="1093" spans="2:15" ht="16.2" thickBot="1">
      <c r="B1093" s="397"/>
      <c r="C1093" s="426"/>
      <c r="D1093" s="427"/>
      <c r="E1093" s="427"/>
      <c r="F1093" s="530"/>
      <c r="G1093" s="525"/>
      <c r="H1093" s="428"/>
      <c r="I1093" s="424"/>
      <c r="J1093" s="425"/>
      <c r="K1093" s="425"/>
      <c r="L1093" s="425"/>
      <c r="M1093" s="186"/>
      <c r="N1093" s="359"/>
      <c r="O1093" s="401"/>
    </row>
    <row r="1094" spans="2:15" ht="16.2" thickBot="1">
      <c r="B1094" s="397"/>
      <c r="C1094" s="429"/>
      <c r="D1094" s="425"/>
      <c r="E1094" s="425"/>
      <c r="F1094" s="430"/>
      <c r="G1094" s="425"/>
      <c r="H1094" s="425"/>
      <c r="I1094" s="431"/>
      <c r="J1094" s="431"/>
      <c r="K1094" s="431"/>
      <c r="L1094" s="431"/>
      <c r="M1094" s="184"/>
      <c r="N1094" s="188"/>
      <c r="O1094" s="401"/>
    </row>
    <row r="1095" spans="2:15" ht="15.6">
      <c r="B1095" s="397"/>
      <c r="C1095" s="432"/>
      <c r="D1095" s="433"/>
      <c r="E1095" s="433"/>
      <c r="F1095" s="434"/>
      <c r="G1095" s="554"/>
      <c r="H1095" s="861"/>
      <c r="I1095" s="862"/>
      <c r="J1095" s="431"/>
      <c r="K1095" s="431"/>
      <c r="L1095" s="431"/>
      <c r="M1095" s="184"/>
      <c r="N1095" s="188"/>
      <c r="O1095" s="401"/>
    </row>
    <row r="1096" spans="2:15" ht="15.6">
      <c r="B1096" s="397"/>
      <c r="C1096" s="437"/>
      <c r="D1096" s="438"/>
      <c r="E1096" s="438"/>
      <c r="F1096" s="438"/>
      <c r="G1096" s="439"/>
      <c r="H1096" s="590"/>
      <c r="I1096" s="586"/>
      <c r="J1096" s="431"/>
      <c r="K1096" s="431"/>
      <c r="L1096" s="431"/>
      <c r="M1096" s="184"/>
      <c r="N1096" s="188"/>
      <c r="O1096" s="401"/>
    </row>
    <row r="1097" spans="2:15" ht="15.6">
      <c r="B1097" s="397"/>
      <c r="C1097" s="437"/>
      <c r="D1097" s="438"/>
      <c r="E1097" s="438"/>
      <c r="F1097" s="438"/>
      <c r="G1097" s="439"/>
      <c r="H1097" s="590"/>
      <c r="I1097" s="586"/>
      <c r="J1097" s="431"/>
      <c r="K1097" s="431"/>
      <c r="L1097" s="431"/>
      <c r="M1097" s="184"/>
      <c r="N1097" s="188"/>
      <c r="O1097" s="401"/>
    </row>
    <row r="1098" spans="2:15" ht="15.6">
      <c r="B1098" s="397"/>
      <c r="C1098" s="437"/>
      <c r="D1098" s="438"/>
      <c r="E1098" s="438"/>
      <c r="F1098" s="438"/>
      <c r="G1098" s="439"/>
      <c r="H1098" s="590"/>
      <c r="I1098" s="586"/>
      <c r="J1098" s="431"/>
      <c r="K1098" s="431"/>
      <c r="L1098" s="431"/>
      <c r="M1098" s="184"/>
      <c r="N1098" s="188"/>
      <c r="O1098" s="401"/>
    </row>
    <row r="1099" spans="2:15" ht="15.6">
      <c r="B1099" s="397"/>
      <c r="C1099" s="437"/>
      <c r="D1099" s="438"/>
      <c r="E1099" s="438"/>
      <c r="F1099" s="438"/>
      <c r="G1099" s="439"/>
      <c r="H1099" s="590"/>
      <c r="I1099" s="586"/>
      <c r="J1099" s="431"/>
      <c r="K1099" s="431"/>
      <c r="L1099" s="431"/>
      <c r="M1099" s="184"/>
      <c r="N1099" s="188"/>
      <c r="O1099" s="401"/>
    </row>
    <row r="1100" spans="2:15" ht="15.6">
      <c r="B1100" s="397"/>
      <c r="C1100" s="437"/>
      <c r="D1100" s="438"/>
      <c r="E1100" s="438"/>
      <c r="F1100" s="438"/>
      <c r="G1100" s="439"/>
      <c r="H1100" s="584"/>
      <c r="I1100" s="586"/>
      <c r="J1100" s="431"/>
      <c r="K1100" s="431"/>
      <c r="L1100" s="431"/>
      <c r="M1100" s="184"/>
      <c r="N1100" s="188"/>
      <c r="O1100" s="401"/>
    </row>
    <row r="1101" spans="2:15" ht="16.2" thickBot="1">
      <c r="B1101" s="397"/>
      <c r="C1101" s="441"/>
      <c r="D1101" s="442"/>
      <c r="E1101" s="442"/>
      <c r="F1101" s="443"/>
      <c r="G1101" s="444"/>
      <c r="H1101" s="585"/>
      <c r="I1101" s="591"/>
      <c r="J1101" s="431"/>
      <c r="K1101" s="431"/>
      <c r="L1101" s="431"/>
      <c r="M1101" s="184"/>
      <c r="N1101" s="188"/>
      <c r="O1101" s="401"/>
    </row>
    <row r="1102" spans="2:15" ht="15" thickBot="1">
      <c r="B1102" s="397"/>
      <c r="C1102" s="187"/>
      <c r="D1102" s="186"/>
      <c r="E1102" s="186"/>
      <c r="G1102" s="186"/>
      <c r="H1102" s="186"/>
      <c r="I1102" s="184"/>
      <c r="J1102" s="184"/>
      <c r="K1102" s="184"/>
      <c r="L1102" s="184"/>
      <c r="M1102" s="184"/>
      <c r="N1102" s="188"/>
      <c r="O1102" s="401"/>
    </row>
    <row r="1103" spans="2:15" ht="26.4" thickBot="1">
      <c r="B1103" s="397"/>
      <c r="C1103" s="863"/>
      <c r="D1103" s="864"/>
      <c r="E1103" s="864"/>
      <c r="F1103" s="864"/>
      <c r="G1103" s="864"/>
      <c r="H1103" s="864"/>
      <c r="I1103" s="864"/>
      <c r="J1103" s="864"/>
      <c r="K1103" s="864"/>
      <c r="L1103" s="864"/>
      <c r="M1103" s="864"/>
      <c r="N1103" s="865"/>
      <c r="O1103" s="401"/>
    </row>
    <row r="1104" spans="2:15" ht="15.6">
      <c r="B1104" s="396"/>
      <c r="C1104" s="657"/>
      <c r="D1104" s="658"/>
      <c r="E1104" s="658"/>
      <c r="F1104" s="658"/>
      <c r="G1104" s="659"/>
      <c r="H1104" s="658"/>
      <c r="I1104" s="659"/>
      <c r="J1104" s="658"/>
      <c r="K1104" s="658"/>
      <c r="L1104" s="658"/>
      <c r="M1104" s="659"/>
      <c r="N1104" s="660"/>
      <c r="O1104" s="401"/>
    </row>
    <row r="1105" spans="2:15" ht="15.6">
      <c r="B1105" s="396"/>
      <c r="C1105" s="661"/>
      <c r="D1105" s="438"/>
      <c r="E1105" s="438"/>
      <c r="F1105" s="438"/>
      <c r="G1105" s="438"/>
      <c r="H1105" s="438"/>
      <c r="I1105" s="438"/>
      <c r="J1105" s="438"/>
      <c r="K1105" s="438"/>
      <c r="L1105" s="438"/>
      <c r="M1105" s="670"/>
      <c r="N1105" s="665"/>
      <c r="O1105" s="401"/>
    </row>
    <row r="1106" spans="2:15" ht="15.6">
      <c r="B1106" s="396"/>
      <c r="C1106" s="661"/>
      <c r="D1106" s="438"/>
      <c r="E1106" s="438"/>
      <c r="F1106" s="438"/>
      <c r="G1106" s="438"/>
      <c r="H1106" s="438"/>
      <c r="I1106" s="438"/>
      <c r="J1106" s="438"/>
      <c r="K1106" s="438"/>
      <c r="L1106" s="438"/>
      <c r="M1106" s="670"/>
      <c r="N1106" s="665"/>
      <c r="O1106" s="401"/>
    </row>
    <row r="1107" spans="2:15" ht="15.6">
      <c r="B1107" s="396"/>
      <c r="C1107" s="661"/>
      <c r="D1107" s="438"/>
      <c r="E1107" s="438"/>
      <c r="F1107" s="438"/>
      <c r="G1107" s="438"/>
      <c r="H1107" s="438"/>
      <c r="I1107" s="438"/>
      <c r="J1107" s="438"/>
      <c r="K1107" s="438"/>
      <c r="L1107" s="438"/>
      <c r="M1107" s="670"/>
      <c r="N1107" s="665"/>
      <c r="O1107" s="401"/>
    </row>
    <row r="1108" spans="2:15" ht="15.6">
      <c r="B1108" s="396"/>
      <c r="C1108" s="661"/>
      <c r="D1108" s="438"/>
      <c r="E1108" s="438"/>
      <c r="F1108" s="438"/>
      <c r="G1108" s="438"/>
      <c r="H1108" s="438"/>
      <c r="I1108" s="438"/>
      <c r="J1108" s="438"/>
      <c r="K1108" s="438"/>
      <c r="L1108" s="438"/>
      <c r="M1108" s="670"/>
      <c r="N1108" s="665"/>
      <c r="O1108" s="401"/>
    </row>
    <row r="1109" spans="2:15" ht="15.6">
      <c r="B1109" s="396"/>
      <c r="C1109" s="661"/>
      <c r="D1109" s="438"/>
      <c r="E1109" s="438"/>
      <c r="F1109" s="438"/>
      <c r="G1109" s="438"/>
      <c r="H1109" s="438"/>
      <c r="I1109" s="438"/>
      <c r="J1109" s="438"/>
      <c r="K1109" s="438"/>
      <c r="L1109" s="438"/>
      <c r="M1109" s="670"/>
      <c r="N1109" s="665"/>
      <c r="O1109" s="401"/>
    </row>
    <row r="1110" spans="2:15" ht="15.6">
      <c r="B1110" s="396"/>
      <c r="C1110" s="661"/>
      <c r="D1110" s="438"/>
      <c r="E1110" s="185"/>
      <c r="F1110" s="438"/>
      <c r="G1110" s="438"/>
      <c r="H1110" s="438"/>
      <c r="I1110" s="438"/>
      <c r="J1110" s="438"/>
      <c r="K1110" s="438"/>
      <c r="L1110" s="438"/>
      <c r="M1110" s="670"/>
      <c r="N1110" s="665"/>
      <c r="O1110" s="401"/>
    </row>
    <row r="1111" spans="2:15" ht="15.6">
      <c r="B1111" s="396"/>
      <c r="C1111" s="661"/>
      <c r="D1111" s="438"/>
      <c r="E1111" s="438"/>
      <c r="F1111" s="438"/>
      <c r="G1111" s="438"/>
      <c r="H1111" s="438"/>
      <c r="I1111" s="438"/>
      <c r="J1111" s="438"/>
      <c r="K1111" s="438"/>
      <c r="L1111" s="438"/>
      <c r="M1111" s="670"/>
      <c r="N1111" s="665"/>
      <c r="O1111" s="401"/>
    </row>
    <row r="1112" spans="2:15" ht="15.6">
      <c r="B1112" s="397"/>
      <c r="C1112" s="661"/>
      <c r="D1112" s="671"/>
      <c r="E1112" s="671"/>
      <c r="F1112" s="671"/>
      <c r="G1112" s="671"/>
      <c r="H1112" s="671"/>
      <c r="I1112" s="671"/>
      <c r="J1112" s="671"/>
      <c r="K1112" s="671"/>
      <c r="L1112" s="671"/>
      <c r="M1112" s="670"/>
      <c r="N1112" s="665"/>
      <c r="O1112" s="401"/>
    </row>
    <row r="1113" spans="2:15" ht="15.6">
      <c r="B1113" s="397"/>
      <c r="C1113" s="672"/>
      <c r="D1113" s="673"/>
      <c r="E1113" s="673"/>
      <c r="F1113" s="673"/>
      <c r="G1113" s="674"/>
      <c r="H1113" s="673"/>
      <c r="I1113" s="674"/>
      <c r="J1113" s="674"/>
      <c r="K1113" s="674"/>
      <c r="L1113" s="674"/>
      <c r="M1113" s="675"/>
      <c r="N1113" s="665"/>
      <c r="O1113" s="401"/>
    </row>
    <row r="1114" spans="2:15" ht="15.6">
      <c r="B1114" s="397"/>
      <c r="C1114" s="662"/>
      <c r="D1114" s="461"/>
      <c r="E1114" s="461"/>
      <c r="F1114" s="461"/>
      <c r="G1114" s="461"/>
      <c r="H1114" s="461"/>
      <c r="I1114" s="461"/>
      <c r="J1114" s="461"/>
      <c r="K1114" s="461"/>
      <c r="L1114" s="461"/>
      <c r="M1114" s="542"/>
      <c r="N1114" s="665"/>
      <c r="O1114" s="401"/>
    </row>
    <row r="1115" spans="2:15" ht="15.6">
      <c r="B1115" s="396"/>
      <c r="C1115" s="663"/>
      <c r="D1115" s="462"/>
      <c r="E1115" s="462"/>
      <c r="F1115" s="462"/>
      <c r="G1115" s="462"/>
      <c r="H1115" s="462"/>
      <c r="I1115" s="462"/>
      <c r="J1115" s="462"/>
      <c r="K1115" s="462"/>
      <c r="L1115" s="462"/>
      <c r="M1115" s="520"/>
      <c r="N1115" s="666"/>
      <c r="O1115" s="401"/>
    </row>
    <row r="1116" spans="2:15" ht="16.2" thickBot="1">
      <c r="B1116" s="396"/>
      <c r="C1116" s="664"/>
      <c r="D1116" s="668"/>
      <c r="E1116" s="669"/>
      <c r="F1116" s="866"/>
      <c r="G1116" s="867"/>
      <c r="H1116" s="866"/>
      <c r="I1116" s="867"/>
      <c r="J1116" s="851"/>
      <c r="K1116" s="868"/>
      <c r="L1116" s="868"/>
      <c r="M1116" s="852"/>
      <c r="N1116" s="676"/>
      <c r="O1116" s="401"/>
    </row>
    <row r="1117" spans="2:15" ht="14.4" customHeight="1" thickBot="1">
      <c r="B1117" s="397"/>
      <c r="C1117" s="393"/>
      <c r="D1117" s="367"/>
      <c r="E1117" s="367"/>
      <c r="F1117" s="367"/>
      <c r="G1117" s="367"/>
      <c r="H1117" s="367"/>
      <c r="I1117" s="367"/>
      <c r="J1117" s="367"/>
      <c r="K1117" s="367"/>
      <c r="L1117" s="367"/>
      <c r="M1117" s="367"/>
      <c r="N1117" s="368"/>
      <c r="O1117" s="401"/>
    </row>
    <row r="1118" spans="2:15" ht="15" customHeight="1" thickBot="1">
      <c r="B1118" s="398"/>
      <c r="C1118" s="399"/>
      <c r="D1118" s="399"/>
      <c r="E1118" s="399"/>
      <c r="F1118" s="399"/>
      <c r="G1118" s="399"/>
      <c r="H1118" s="399"/>
      <c r="I1118" s="399"/>
      <c r="J1118" s="399"/>
      <c r="K1118" s="399"/>
      <c r="L1118" s="399"/>
      <c r="M1118" s="399"/>
      <c r="N1118" s="399"/>
      <c r="O1118" s="400"/>
    </row>
    <row r="1120" spans="2:15" ht="15" thickBot="1"/>
    <row r="1121" spans="2:15" ht="46.8" thickBot="1">
      <c r="B1121" s="872" t="s">
        <v>262</v>
      </c>
      <c r="C1121" s="873"/>
      <c r="D1121" s="873"/>
      <c r="E1121" s="873"/>
      <c r="F1121" s="873"/>
      <c r="G1121" s="873"/>
      <c r="H1121" s="873"/>
      <c r="I1121" s="873"/>
      <c r="J1121" s="873"/>
      <c r="K1121" s="873"/>
      <c r="L1121" s="873"/>
      <c r="M1121" s="873"/>
      <c r="N1121" s="873"/>
      <c r="O1121" s="874"/>
    </row>
    <row r="1122" spans="2:15" ht="26.4" thickBot="1">
      <c r="B1122" s="555"/>
      <c r="C1122" s="856" t="s">
        <v>193</v>
      </c>
      <c r="D1122" s="857"/>
      <c r="E1122" s="857"/>
      <c r="F1122" s="857"/>
      <c r="G1122" s="857"/>
      <c r="H1122" s="857"/>
      <c r="I1122" s="857"/>
      <c r="J1122" s="857"/>
      <c r="K1122" s="857"/>
      <c r="L1122" s="857"/>
      <c r="M1122" s="857"/>
      <c r="N1122" s="858"/>
      <c r="O1122" s="560"/>
    </row>
    <row r="1123" spans="2:15" ht="15.6">
      <c r="B1123" s="555"/>
      <c r="C1123" s="743" t="s">
        <v>7</v>
      </c>
      <c r="D1123" s="744" t="s">
        <v>38</v>
      </c>
      <c r="E1123" s="745" t="s">
        <v>39</v>
      </c>
      <c r="F1123" s="746" t="s">
        <v>40</v>
      </c>
      <c r="G1123" s="746" t="s">
        <v>8</v>
      </c>
      <c r="H1123" s="747" t="s">
        <v>60</v>
      </c>
      <c r="I1123" s="748" t="s">
        <v>40</v>
      </c>
      <c r="J1123" s="747" t="s">
        <v>65</v>
      </c>
      <c r="K1123" s="184"/>
      <c r="L1123" s="731"/>
      <c r="M1123" s="731"/>
      <c r="N1123" s="188"/>
      <c r="O1123" s="560"/>
    </row>
    <row r="1124" spans="2:15" ht="15.6">
      <c r="B1124" s="555"/>
      <c r="C1124" s="409" t="s">
        <v>42</v>
      </c>
      <c r="D1124" s="596">
        <v>1694105.5419999999</v>
      </c>
      <c r="E1124" s="596">
        <v>1716778.963</v>
      </c>
      <c r="F1124" s="526">
        <f t="shared" ref="F1124:F1129" si="204">E1124-D1124</f>
        <v>22673.421000000089</v>
      </c>
      <c r="G1124" s="521">
        <v>6.28</v>
      </c>
      <c r="H1124" s="410">
        <f>F1124*G1124</f>
        <v>142389.08388000057</v>
      </c>
      <c r="I1124" s="531">
        <f>F1124+F1128+F1129</f>
        <v>28928.652000000089</v>
      </c>
      <c r="J1124" s="411">
        <f>I1124/I1128</f>
        <v>0.58868365828367542</v>
      </c>
      <c r="K1124" s="186"/>
      <c r="L1124" s="186"/>
      <c r="M1124" s="186"/>
      <c r="N1124" s="359"/>
      <c r="O1124" s="560"/>
    </row>
    <row r="1125" spans="2:15" ht="15.6">
      <c r="B1125" s="555"/>
      <c r="C1125" s="412" t="s">
        <v>43</v>
      </c>
      <c r="D1125" s="596">
        <v>645709.46299999999</v>
      </c>
      <c r="E1125" s="596">
        <v>652606.43200000003</v>
      </c>
      <c r="F1125" s="527">
        <f t="shared" si="204"/>
        <v>6896.969000000041</v>
      </c>
      <c r="G1125" s="522">
        <v>6.28</v>
      </c>
      <c r="H1125" s="413">
        <f>G1125*F1125</f>
        <v>43312.965320000258</v>
      </c>
      <c r="I1125" s="532">
        <f>F1125</f>
        <v>6896.969000000041</v>
      </c>
      <c r="J1125" s="414">
        <f>I1125/I1128</f>
        <v>0.14034988363747866</v>
      </c>
      <c r="K1125" s="186"/>
      <c r="L1125" s="186"/>
      <c r="M1125" s="186"/>
      <c r="N1125" s="359"/>
      <c r="O1125" s="560"/>
    </row>
    <row r="1126" spans="2:15" ht="15.6">
      <c r="B1126" s="555"/>
      <c r="C1126" s="415" t="s">
        <v>44</v>
      </c>
      <c r="D1126" s="597">
        <v>400904.50199999998</v>
      </c>
      <c r="E1126" s="597">
        <v>410611.22200000001</v>
      </c>
      <c r="F1126" s="528">
        <f t="shared" si="204"/>
        <v>9706.7200000000303</v>
      </c>
      <c r="G1126" s="523">
        <v>4.58</v>
      </c>
      <c r="H1126" s="416">
        <f>G1126*F1126</f>
        <v>44456.77760000014</v>
      </c>
      <c r="I1126" s="533">
        <f>F1126</f>
        <v>9706.7200000000303</v>
      </c>
      <c r="J1126" s="417">
        <f>I1126/I1128</f>
        <v>0.19752691689662272</v>
      </c>
      <c r="K1126" s="186"/>
      <c r="L1126" s="186"/>
      <c r="M1126" s="186"/>
      <c r="N1126" s="359"/>
      <c r="O1126" s="560"/>
    </row>
    <row r="1127" spans="2:15" ht="15.6">
      <c r="B1127" s="556"/>
      <c r="C1127" s="183" t="s">
        <v>139</v>
      </c>
      <c r="D1127" s="597">
        <v>352266.01199999999</v>
      </c>
      <c r="E1127" s="597">
        <v>355874.92300000001</v>
      </c>
      <c r="F1127" s="529">
        <f t="shared" si="204"/>
        <v>3608.9110000000219</v>
      </c>
      <c r="G1127" s="524">
        <v>6.28</v>
      </c>
      <c r="H1127" s="418">
        <f>G1127*F1127</f>
        <v>22663.961080000139</v>
      </c>
      <c r="I1127" s="534">
        <f>F1127</f>
        <v>3608.9110000000219</v>
      </c>
      <c r="J1127" s="419">
        <f>I1127/I1128</f>
        <v>7.3439541182223206E-2</v>
      </c>
      <c r="K1127" s="186"/>
      <c r="L1127" s="186"/>
      <c r="M1127" s="186"/>
      <c r="N1127" s="359"/>
      <c r="O1127" s="560"/>
    </row>
    <row r="1128" spans="2:15" ht="16.2" thickBot="1">
      <c r="B1128" s="556"/>
      <c r="C1128" s="420" t="s">
        <v>45</v>
      </c>
      <c r="D1128" s="597">
        <v>4414.1809999999996</v>
      </c>
      <c r="E1128" s="597">
        <v>8549.0419999999995</v>
      </c>
      <c r="F1128" s="526">
        <f t="shared" si="204"/>
        <v>4134.8609999999999</v>
      </c>
      <c r="G1128" s="859">
        <v>6.28</v>
      </c>
      <c r="H1128" s="421">
        <f>G1128*F1128</f>
        <v>25966.927080000001</v>
      </c>
      <c r="I1128" s="535">
        <f t="shared" ref="I1128" si="205">SUM(I1124:I1127)</f>
        <v>49141.252000000182</v>
      </c>
      <c r="J1128" s="422">
        <f t="shared" ref="J1128" si="206">SUM(J1124:J1127)</f>
        <v>1</v>
      </c>
      <c r="K1128" s="186"/>
      <c r="L1128" s="186"/>
      <c r="M1128" s="186"/>
      <c r="N1128" s="359"/>
      <c r="O1128" s="560"/>
    </row>
    <row r="1129" spans="2:15" ht="15.6">
      <c r="B1129" s="556"/>
      <c r="C1129" s="420" t="s">
        <v>46</v>
      </c>
      <c r="D1129" s="597">
        <v>2446.0410000000002</v>
      </c>
      <c r="E1129" s="597">
        <v>4566.4110000000001</v>
      </c>
      <c r="F1129" s="526">
        <f t="shared" si="204"/>
        <v>2120.37</v>
      </c>
      <c r="G1129" s="860"/>
      <c r="H1129" s="423">
        <f>G1128*F1129</f>
        <v>13315.9236</v>
      </c>
      <c r="I1129" s="424"/>
      <c r="J1129" s="425"/>
      <c r="K1129" s="186"/>
      <c r="L1129" s="186"/>
      <c r="M1129" s="186"/>
      <c r="N1129" s="359"/>
      <c r="O1129" s="560"/>
    </row>
    <row r="1130" spans="2:15" ht="16.2" thickBot="1">
      <c r="B1130" s="556"/>
      <c r="C1130" s="426" t="s">
        <v>21</v>
      </c>
      <c r="D1130" s="427"/>
      <c r="E1130" s="427"/>
      <c r="F1130" s="530">
        <f>F1124+F1125+F1126+F1127+F1128+F1129</f>
        <v>49141.252000000182</v>
      </c>
      <c r="G1130" s="525">
        <f>H1130/F1130</f>
        <v>5.9442042412757417</v>
      </c>
      <c r="H1130" s="428">
        <f>SUM(H1124:H1129)</f>
        <v>292105.6385600011</v>
      </c>
      <c r="I1130" s="424"/>
      <c r="J1130" s="425"/>
      <c r="K1130" s="186"/>
      <c r="L1130" s="186"/>
      <c r="M1130" s="186"/>
      <c r="N1130" s="359"/>
      <c r="O1130" s="560"/>
    </row>
    <row r="1131" spans="2:15" ht="16.2" thickBot="1">
      <c r="B1131" s="556"/>
      <c r="C1131" s="429"/>
      <c r="D1131" s="425"/>
      <c r="E1131" s="425"/>
      <c r="F1131" s="430"/>
      <c r="G1131" s="425"/>
      <c r="H1131" s="425"/>
      <c r="I1131" s="431"/>
      <c r="J1131" s="184"/>
      <c r="K1131" s="184"/>
      <c r="L1131" s="731"/>
      <c r="M1131" s="731"/>
      <c r="N1131" s="188"/>
      <c r="O1131" s="560"/>
    </row>
    <row r="1132" spans="2:15" ht="15.6">
      <c r="B1132" s="556"/>
      <c r="C1132" s="432"/>
      <c r="D1132" s="433" t="s">
        <v>298</v>
      </c>
      <c r="E1132" s="433" t="s">
        <v>254</v>
      </c>
      <c r="F1132" s="434" t="s">
        <v>1</v>
      </c>
      <c r="G1132" s="554" t="s">
        <v>65</v>
      </c>
      <c r="H1132" s="861" t="s">
        <v>243</v>
      </c>
      <c r="I1132" s="862"/>
      <c r="J1132" s="646" t="s">
        <v>295</v>
      </c>
      <c r="K1132" s="184"/>
      <c r="L1132" s="731"/>
      <c r="M1132" s="731"/>
      <c r="N1132" s="188"/>
      <c r="O1132" s="560"/>
    </row>
    <row r="1133" spans="2:15" ht="15.6">
      <c r="B1133" s="556"/>
      <c r="C1133" s="437" t="s">
        <v>80</v>
      </c>
      <c r="D1133" s="438">
        <f t="shared" ref="D1133:E1137" si="207">D14+D50+D86+D122+D158+D194+D230+D266+D302+D338+D374+D410+D446+D482+D518+D555+D591++D627+D663+D699+D735+D771+D807+D843+D879+D915+D951+D987+D1023+D1060+D1096</f>
        <v>0</v>
      </c>
      <c r="E1133" s="438">
        <f t="shared" si="207"/>
        <v>29252.82</v>
      </c>
      <c r="F1133" s="438">
        <f>D1133+E1133</f>
        <v>29252.82</v>
      </c>
      <c r="G1133" s="439">
        <f>F1133/F1138</f>
        <v>0.2465986990959762</v>
      </c>
      <c r="H1133" s="590">
        <v>7.0000000000000001E-3</v>
      </c>
      <c r="I1133" s="586">
        <f>F1133*H1133</f>
        <v>204.76974000000001</v>
      </c>
      <c r="J1133" s="647">
        <f>F1133-I1133</f>
        <v>29048.05026</v>
      </c>
      <c r="K1133" s="186"/>
      <c r="L1133" s="731"/>
      <c r="M1133" s="186"/>
      <c r="N1133" s="188"/>
      <c r="O1133" s="560"/>
    </row>
    <row r="1134" spans="2:15" ht="15.6">
      <c r="B1134" s="556"/>
      <c r="C1134" s="437" t="s">
        <v>81</v>
      </c>
      <c r="D1134" s="438">
        <f t="shared" si="207"/>
        <v>0</v>
      </c>
      <c r="E1134" s="438">
        <f t="shared" si="207"/>
        <v>31865.450000000004</v>
      </c>
      <c r="F1134" s="438">
        <f t="shared" ref="F1134:F1137" si="208">D1134+E1134</f>
        <v>31865.450000000004</v>
      </c>
      <c r="G1134" s="439">
        <f>F1134/F1138</f>
        <v>0.26862294015099658</v>
      </c>
      <c r="H1134" s="590">
        <v>2.5000000000000001E-2</v>
      </c>
      <c r="I1134" s="586">
        <f>F1134*H1134</f>
        <v>796.63625000000013</v>
      </c>
      <c r="J1134" s="647">
        <f t="shared" ref="J1134:J1137" si="209">F1134-I1134</f>
        <v>31068.813750000005</v>
      </c>
      <c r="K1134" s="186"/>
      <c r="L1134" s="731"/>
      <c r="M1134" s="186"/>
      <c r="N1134" s="188"/>
      <c r="O1134" s="560"/>
    </row>
    <row r="1135" spans="2:15" ht="15.6">
      <c r="B1135" s="556"/>
      <c r="C1135" s="437" t="s">
        <v>58</v>
      </c>
      <c r="D1135" s="438">
        <f t="shared" si="207"/>
        <v>0</v>
      </c>
      <c r="E1135" s="438">
        <f t="shared" si="207"/>
        <v>29266.28</v>
      </c>
      <c r="F1135" s="438">
        <f t="shared" si="208"/>
        <v>29266.28</v>
      </c>
      <c r="G1135" s="439">
        <f>F1135/F1138</f>
        <v>0.2467121657118386</v>
      </c>
      <c r="H1135" s="590"/>
      <c r="I1135" s="586"/>
      <c r="J1135" s="647">
        <f t="shared" si="209"/>
        <v>29266.28</v>
      </c>
      <c r="K1135" s="186"/>
      <c r="L1135" s="731"/>
      <c r="M1135" s="186"/>
      <c r="N1135" s="188"/>
      <c r="O1135" s="560"/>
    </row>
    <row r="1136" spans="2:15" ht="15.6">
      <c r="B1136" s="556"/>
      <c r="C1136" s="437" t="s">
        <v>275</v>
      </c>
      <c r="D1136" s="438">
        <f t="shared" si="207"/>
        <v>0</v>
      </c>
      <c r="E1136" s="438">
        <f t="shared" si="207"/>
        <v>28240.65</v>
      </c>
      <c r="F1136" s="438">
        <f t="shared" si="208"/>
        <v>28240.65</v>
      </c>
      <c r="G1136" s="439">
        <f>F1136/F1138</f>
        <v>0.23806619504118853</v>
      </c>
      <c r="H1136" s="590">
        <v>1.9E-2</v>
      </c>
      <c r="I1136" s="586">
        <f>F1136*H1136</f>
        <v>536.57235000000003</v>
      </c>
      <c r="J1136" s="647">
        <f t="shared" si="209"/>
        <v>27704.077650000003</v>
      </c>
      <c r="K1136" s="186"/>
      <c r="L1136" s="731"/>
      <c r="M1136" s="186"/>
      <c r="N1136" s="188"/>
      <c r="O1136" s="560"/>
    </row>
    <row r="1137" spans="2:15" ht="15.6">
      <c r="B1137" s="556"/>
      <c r="C1137" s="437" t="s">
        <v>276</v>
      </c>
      <c r="D1137" s="438">
        <f t="shared" si="207"/>
        <v>0</v>
      </c>
      <c r="E1137" s="438">
        <f t="shared" si="207"/>
        <v>0</v>
      </c>
      <c r="F1137" s="438">
        <f t="shared" si="208"/>
        <v>0</v>
      </c>
      <c r="G1137" s="439">
        <f>F1137/F1138</f>
        <v>0</v>
      </c>
      <c r="H1137" s="584"/>
      <c r="I1137" s="586"/>
      <c r="J1137" s="647">
        <f t="shared" si="209"/>
        <v>0</v>
      </c>
      <c r="K1137" s="186"/>
      <c r="L1137" s="731"/>
      <c r="M1137" s="186"/>
      <c r="N1137" s="188"/>
      <c r="O1137" s="560"/>
    </row>
    <row r="1138" spans="2:15" ht="16.2" thickBot="1">
      <c r="B1138" s="556"/>
      <c r="C1138" s="441" t="s">
        <v>1</v>
      </c>
      <c r="D1138" s="442">
        <f>SUM(D1133:D1137)</f>
        <v>0</v>
      </c>
      <c r="E1138" s="442">
        <f>SUM(E1133:E1137)</f>
        <v>118625.20000000001</v>
      </c>
      <c r="F1138" s="443">
        <f>D1138+E1138</f>
        <v>118625.20000000001</v>
      </c>
      <c r="G1138" s="444">
        <f>SUM(G1133:G1137)</f>
        <v>1</v>
      </c>
      <c r="H1138" s="585" t="s">
        <v>21</v>
      </c>
      <c r="I1138" s="591">
        <f>SUM(I1133:I1137)</f>
        <v>1537.9783400000001</v>
      </c>
      <c r="J1138" s="648">
        <f>SUM(J1133:J1137)</f>
        <v>117087.22166000001</v>
      </c>
      <c r="K1138" s="184"/>
      <c r="L1138" s="731"/>
      <c r="M1138" s="731"/>
      <c r="N1138" s="188"/>
      <c r="O1138" s="560"/>
    </row>
    <row r="1139" spans="2:15" ht="15" thickBot="1">
      <c r="B1139" s="556"/>
      <c r="C1139" s="187"/>
      <c r="D1139" s="186"/>
      <c r="E1139" s="186"/>
      <c r="F1139" s="185"/>
      <c r="G1139" s="186"/>
      <c r="H1139" s="186"/>
      <c r="I1139" s="184"/>
      <c r="J1139" s="184"/>
      <c r="K1139" s="184"/>
      <c r="L1139" s="184"/>
      <c r="M1139" s="184"/>
      <c r="N1139" s="188"/>
      <c r="O1139" s="560"/>
    </row>
    <row r="1140" spans="2:15" ht="26.4" thickBot="1">
      <c r="B1140" s="556"/>
      <c r="C1140" s="869" t="s">
        <v>194</v>
      </c>
      <c r="D1140" s="870"/>
      <c r="E1140" s="870"/>
      <c r="F1140" s="870"/>
      <c r="G1140" s="870"/>
      <c r="H1140" s="870"/>
      <c r="I1140" s="870"/>
      <c r="J1140" s="870"/>
      <c r="K1140" s="870"/>
      <c r="L1140" s="870"/>
      <c r="M1140" s="870"/>
      <c r="N1140" s="871"/>
      <c r="O1140" s="560"/>
    </row>
    <row r="1141" spans="2:15" ht="15.6">
      <c r="B1141" s="555"/>
      <c r="C1141" s="446"/>
      <c r="D1141" s="447" t="s">
        <v>260</v>
      </c>
      <c r="E1141" s="447" t="s">
        <v>68</v>
      </c>
      <c r="F1141" s="447" t="s">
        <v>290</v>
      </c>
      <c r="G1141" s="448" t="s">
        <v>256</v>
      </c>
      <c r="H1141" s="447" t="s">
        <v>130</v>
      </c>
      <c r="I1141" s="448" t="s">
        <v>64</v>
      </c>
      <c r="J1141" s="447" t="s">
        <v>270</v>
      </c>
      <c r="K1141" s="447"/>
      <c r="L1141" s="447"/>
      <c r="M1141" s="448" t="s">
        <v>195</v>
      </c>
      <c r="N1141" s="449" t="s">
        <v>65</v>
      </c>
      <c r="O1141" s="560"/>
    </row>
    <row r="1142" spans="2:15" ht="15.6">
      <c r="B1142" s="555"/>
      <c r="C1142" s="450" t="s">
        <v>58</v>
      </c>
      <c r="D1142" s="438">
        <f t="shared" ref="D1142:J1142" si="210">D23+D59+D95+D131+D170+D203+D239+D275+D311+D347+D383+D422+D455+D491+D530+D564+D600+D639+D675+D711+D747+D783+D819+D855+D888+D924+D960+D999+D1032+D1069+D1105</f>
        <v>3900.3599999999997</v>
      </c>
      <c r="E1142" s="438">
        <f t="shared" si="210"/>
        <v>4838.5200000000004</v>
      </c>
      <c r="F1142" s="438">
        <f t="shared" si="210"/>
        <v>2920.91</v>
      </c>
      <c r="G1142" s="438">
        <f t="shared" si="210"/>
        <v>2630.93</v>
      </c>
      <c r="H1142" s="438">
        <f t="shared" si="210"/>
        <v>911.48</v>
      </c>
      <c r="I1142" s="438">
        <f t="shared" si="210"/>
        <v>1158.24</v>
      </c>
      <c r="J1142" s="438">
        <f t="shared" si="210"/>
        <v>1300.1399999999999</v>
      </c>
      <c r="K1142" s="438"/>
      <c r="L1142" s="438"/>
      <c r="M1142" s="438">
        <f>M23+M59+M95+M131+M170+M203+M239+M275+M311+M347+M383+M422+M455+M491+M530+M564+M600+M639+M675+M711+M747+M783+M819+M855+M888+M924+M960+M999+M1032+M1069+M1105</f>
        <v>17660.580000000002</v>
      </c>
      <c r="N1142" s="452">
        <f>M1142/M1146</f>
        <v>8.0186182022648628E-2</v>
      </c>
      <c r="O1142" s="560"/>
    </row>
    <row r="1143" spans="2:15" ht="15.6">
      <c r="B1143" s="555"/>
      <c r="C1143" s="450" t="s">
        <v>148</v>
      </c>
      <c r="D1143" s="438">
        <f t="shared" ref="D1143:J1143" si="211">D24+D60+D96+D135+D171+D207+D240+D276+D312+D351+D387+D423+D459+D495+D531+D568+D604+D640+D676+D712+D748+D784+D820+D856+D892+D928+D964+D1000+D1037+D1073+D1109</f>
        <v>13149.310000000001</v>
      </c>
      <c r="E1143" s="438">
        <f t="shared" si="211"/>
        <v>9834.99</v>
      </c>
      <c r="F1143" s="438">
        <f t="shared" si="211"/>
        <v>4079.37</v>
      </c>
      <c r="G1143" s="438">
        <f t="shared" si="211"/>
        <v>8831.6099999999988</v>
      </c>
      <c r="H1143" s="438">
        <f t="shared" si="211"/>
        <v>954.98</v>
      </c>
      <c r="I1143" s="438">
        <f t="shared" si="211"/>
        <v>2801.38</v>
      </c>
      <c r="J1143" s="438">
        <f t="shared" si="211"/>
        <v>1947.6</v>
      </c>
      <c r="K1143" s="438"/>
      <c r="L1143" s="438"/>
      <c r="M1143" s="438">
        <f>M24+M60+M96+M135+M171+M207+M240+M276+M312+M351+M387+M423+M459+M495+M531+M568+M604+M640+M676+M712+M748+M784+M820+M856+M892+M928+M964+M1000+M1037+M1073+M1109</f>
        <v>41599.240000000005</v>
      </c>
      <c r="N1143" s="452">
        <f>M1143/M1146</f>
        <v>0.18887738854804575</v>
      </c>
      <c r="O1143" s="560"/>
    </row>
    <row r="1144" spans="2:15" ht="15.6">
      <c r="B1144" s="555"/>
      <c r="C1144" s="450" t="s">
        <v>61</v>
      </c>
      <c r="D1144" s="438">
        <f t="shared" ref="D1144:J1144" si="212">D27+D63+D99+D136+D172+D208+D241+D280+D313+D352+D388+D424+D460+D496+D532+D569+D605+D641+D677+D713+D749+D785+D821+D857+D893+D929+D965+D1001+D1038+D1074+D1110</f>
        <v>12808.570000000002</v>
      </c>
      <c r="E1144" s="438">
        <f t="shared" si="212"/>
        <v>5861.7800000000007</v>
      </c>
      <c r="F1144" s="438">
        <f t="shared" si="212"/>
        <v>4876.3099999999995</v>
      </c>
      <c r="G1144" s="438">
        <f t="shared" si="212"/>
        <v>3197</v>
      </c>
      <c r="H1144" s="438">
        <f t="shared" si="212"/>
        <v>1089.1499999999999</v>
      </c>
      <c r="I1144" s="438">
        <f t="shared" si="212"/>
        <v>1713.0400000000002</v>
      </c>
      <c r="J1144" s="438">
        <f t="shared" si="212"/>
        <v>1538.84</v>
      </c>
      <c r="K1144" s="438"/>
      <c r="L1144" s="438"/>
      <c r="M1144" s="438">
        <f>M27+M63+M99+M136+M172+M208+M241+M280+M313+M352+M388+M424+M460+M496+M532+M569+M605+M641+M677+M713+M749+M785+M821+M857+M893+M929+M965+M1001+M1038+M1074+M1110</f>
        <v>31084.690000000002</v>
      </c>
      <c r="N1144" s="452">
        <f>M1144/M1146</f>
        <v>0.14113707536545264</v>
      </c>
      <c r="O1144" s="560"/>
    </row>
    <row r="1145" spans="2:15" ht="15.6">
      <c r="B1145" s="555"/>
      <c r="C1145" s="450" t="s">
        <v>62</v>
      </c>
      <c r="D1145" s="438">
        <f t="shared" ref="D1145:J1147" si="213">D29+D65+D101+D137+D173+D209+D242+D281+D317+D353+D389+D425+D461+D497+D533+D570+D606+D642+D678+D714+D750+D786+D822+D858+D894+D930+D966+D1002+D1039+D1075+D1111</f>
        <v>16252.219999999996</v>
      </c>
      <c r="E1145" s="438">
        <f t="shared" si="213"/>
        <v>17080.139999999996</v>
      </c>
      <c r="F1145" s="438">
        <f t="shared" si="213"/>
        <v>8694.6</v>
      </c>
      <c r="G1145" s="438">
        <f t="shared" si="213"/>
        <v>14441.26</v>
      </c>
      <c r="H1145" s="438">
        <f t="shared" si="213"/>
        <v>2982.3100000000004</v>
      </c>
      <c r="I1145" s="438">
        <f t="shared" si="213"/>
        <v>9802.2000000000007</v>
      </c>
      <c r="J1145" s="438">
        <f t="shared" si="213"/>
        <v>4830.47</v>
      </c>
      <c r="K1145" s="438"/>
      <c r="L1145" s="438"/>
      <c r="M1145" s="438">
        <f>M29+M65+M101+M137+M173+M209+M242+M281+M317+M353+M389+M425+M461+M497+M533+M570+M606+M642+M678+M714+M750+M786+M822+M858+M894+M930+M966+M1002+M1039+M1075+M1111</f>
        <v>74083.199999999983</v>
      </c>
      <c r="N1145" s="452">
        <f>M1145/M1146</f>
        <v>0.3363677161237219</v>
      </c>
      <c r="O1145" s="560"/>
    </row>
    <row r="1146" spans="2:15" ht="15.6">
      <c r="B1146" s="556"/>
      <c r="C1146" s="546" t="s">
        <v>199</v>
      </c>
      <c r="D1146" s="561">
        <f t="shared" si="213"/>
        <v>59925.690000000017</v>
      </c>
      <c r="E1146" s="561">
        <f t="shared" si="213"/>
        <v>49761.450000000004</v>
      </c>
      <c r="F1146" s="561">
        <f t="shared" si="213"/>
        <v>29308.390000000003</v>
      </c>
      <c r="G1146" s="561">
        <f t="shared" si="213"/>
        <v>36667.660000000003</v>
      </c>
      <c r="H1146" s="561">
        <f t="shared" si="213"/>
        <v>9537.61</v>
      </c>
      <c r="I1146" s="561">
        <f t="shared" si="213"/>
        <v>22846.799999999999</v>
      </c>
      <c r="J1146" s="561">
        <f t="shared" si="213"/>
        <v>12197.079999999998</v>
      </c>
      <c r="K1146" s="561"/>
      <c r="L1146" s="561"/>
      <c r="M1146" s="550">
        <f>D1146+E1146+F1146+G1146+H1146+I1146+J1146</f>
        <v>220244.68000000002</v>
      </c>
      <c r="N1146" s="452">
        <f>SUM(N1142:N1145)</f>
        <v>0.74656836205986887</v>
      </c>
      <c r="O1146" s="560"/>
    </row>
    <row r="1147" spans="2:15" ht="15.6">
      <c r="B1147" s="556"/>
      <c r="C1147" s="547" t="s">
        <v>193</v>
      </c>
      <c r="D1147" s="548">
        <f t="shared" si="213"/>
        <v>60193.210000000014</v>
      </c>
      <c r="E1147" s="548">
        <f t="shared" si="213"/>
        <v>49712.84</v>
      </c>
      <c r="F1147" s="548">
        <f t="shared" si="213"/>
        <v>29228.070000000003</v>
      </c>
      <c r="G1147" s="548">
        <f t="shared" si="213"/>
        <v>36878.33</v>
      </c>
      <c r="H1147" s="548">
        <f t="shared" si="213"/>
        <v>9667.2100000000028</v>
      </c>
      <c r="I1147" s="548">
        <f t="shared" si="213"/>
        <v>22963.66</v>
      </c>
      <c r="J1147" s="548">
        <f t="shared" si="213"/>
        <v>11920.989999999998</v>
      </c>
      <c r="K1147" s="548"/>
      <c r="L1147" s="548"/>
      <c r="M1147" s="549">
        <f t="shared" ref="M1147" si="214">D1147+E1147+F1147+G1147+H1147+I1147+J1147</f>
        <v>220564.31</v>
      </c>
      <c r="N1147" s="452"/>
      <c r="O1147" s="560"/>
    </row>
    <row r="1148" spans="2:15" ht="15.6">
      <c r="B1148" s="556"/>
      <c r="C1148" s="460" t="s">
        <v>147</v>
      </c>
      <c r="D1148" s="461">
        <f>D1147-D1146</f>
        <v>267.5199999999968</v>
      </c>
      <c r="E1148" s="461">
        <f>E1147-E1146</f>
        <v>-48.610000000007858</v>
      </c>
      <c r="F1148" s="461">
        <f t="shared" ref="F1148:H1148" si="215">F1147-F1146</f>
        <v>-80.319999999999709</v>
      </c>
      <c r="G1148" s="461">
        <f t="shared" si="215"/>
        <v>210.66999999999825</v>
      </c>
      <c r="H1148" s="461">
        <f t="shared" si="215"/>
        <v>129.60000000000218</v>
      </c>
      <c r="I1148" s="461">
        <f>I1147-I1146</f>
        <v>116.86000000000058</v>
      </c>
      <c r="J1148" s="461">
        <f t="shared" ref="J1148" si="216">J1147-J1146</f>
        <v>-276.09000000000015</v>
      </c>
      <c r="K1148" s="461"/>
      <c r="L1148" s="461"/>
      <c r="M1148" s="542">
        <f>D1148+E1148+F1148+G1148+H1148+I1148+J1148</f>
        <v>319.6299999999901</v>
      </c>
      <c r="N1148" s="452"/>
      <c r="O1148" s="560"/>
    </row>
    <row r="1149" spans="2:15" ht="15.6">
      <c r="B1149" s="555"/>
      <c r="C1149" s="450" t="s">
        <v>65</v>
      </c>
      <c r="D1149" s="570">
        <f>D1147/M1147</f>
        <v>0.27290548502611334</v>
      </c>
      <c r="E1149" s="570">
        <f>E1147/M1147</f>
        <v>0.2253893206929081</v>
      </c>
      <c r="F1149" s="570">
        <f>F1147/M1147</f>
        <v>0.1325149567488956</v>
      </c>
      <c r="G1149" s="570">
        <f>G1147/M1147</f>
        <v>0.16719989739047084</v>
      </c>
      <c r="H1149" s="570">
        <f>H1147/M1147</f>
        <v>4.3829439132740934E-2</v>
      </c>
      <c r="I1149" s="570">
        <f>I1147/M1147</f>
        <v>0.10411321759173095</v>
      </c>
      <c r="J1149" s="570">
        <f>J1147/M1147</f>
        <v>5.4047683417140328E-2</v>
      </c>
      <c r="K1149" s="570"/>
      <c r="L1149" s="570"/>
      <c r="M1149" s="571">
        <f>D1149+E1149+F1149+G1149+H1149+I1149+J1149</f>
        <v>1</v>
      </c>
      <c r="N1149" s="452"/>
      <c r="O1149" s="560"/>
    </row>
    <row r="1150" spans="2:15" ht="15.6">
      <c r="B1150" s="555"/>
      <c r="C1150" s="572" t="s">
        <v>267</v>
      </c>
      <c r="D1150" s="565">
        <v>100000</v>
      </c>
      <c r="E1150" s="565">
        <v>100000</v>
      </c>
      <c r="F1150" s="565">
        <v>100000</v>
      </c>
      <c r="G1150" s="565">
        <v>100000</v>
      </c>
      <c r="H1150" s="565">
        <v>100000</v>
      </c>
      <c r="I1150" s="565">
        <v>100000</v>
      </c>
      <c r="J1150" s="565">
        <v>100000</v>
      </c>
      <c r="K1150" s="727"/>
      <c r="L1150" s="727"/>
      <c r="M1150" s="615" t="s">
        <v>196</v>
      </c>
      <c r="N1150" s="573">
        <f>H1130-M1147</f>
        <v>71541.3285600011</v>
      </c>
      <c r="O1150" s="560"/>
    </row>
    <row r="1151" spans="2:15" ht="14.4" customHeight="1">
      <c r="B1151" s="555"/>
      <c r="C1151" s="577" t="s">
        <v>239</v>
      </c>
      <c r="D1151" s="563">
        <f>D1146/G1130</f>
        <v>10081.364564138665</v>
      </c>
      <c r="E1151" s="563">
        <f>E1146/G1130</f>
        <v>8371.4233192835636</v>
      </c>
      <c r="F1151" s="563">
        <f>F1146/G1130</f>
        <v>4930.5825995154319</v>
      </c>
      <c r="G1151" s="563">
        <f>G1146/G1130</f>
        <v>6168.6406643608889</v>
      </c>
      <c r="H1151" s="563">
        <f>H1146/G1130</f>
        <v>1604.5225925738118</v>
      </c>
      <c r="I1151" s="563">
        <f>G1130</f>
        <v>5.9442042412757417</v>
      </c>
      <c r="J1151" s="563">
        <f>J1146/G1130</f>
        <v>2051.9281479773426</v>
      </c>
      <c r="K1151" s="563"/>
      <c r="L1151" s="563"/>
      <c r="M1151" s="563">
        <f>M1146/G1130</f>
        <v>37052.004113629053</v>
      </c>
      <c r="N1151" s="574"/>
      <c r="O1151" s="560"/>
    </row>
    <row r="1152" spans="2:15" ht="15" customHeight="1">
      <c r="B1152" s="555"/>
      <c r="C1152" s="578" t="s">
        <v>169</v>
      </c>
      <c r="D1152" s="568">
        <f>D1151*0.003</f>
        <v>30.244093692415994</v>
      </c>
      <c r="E1152" s="568">
        <f>E1151*0.003</f>
        <v>25.114269957850691</v>
      </c>
      <c r="F1152" s="568">
        <f t="shared" ref="F1152:I1152" si="217">F1151*0.003</f>
        <v>14.791747798546297</v>
      </c>
      <c r="G1152" s="568">
        <f>G1151*0.003</f>
        <v>18.505921993082666</v>
      </c>
      <c r="H1152" s="568">
        <f>H1151*0.003</f>
        <v>4.8135677777214356</v>
      </c>
      <c r="I1152" s="568">
        <f t="shared" si="217"/>
        <v>1.7832612723827225E-2</v>
      </c>
      <c r="J1152" s="568">
        <f>J1151*0.003</f>
        <v>6.1557844439320277</v>
      </c>
      <c r="K1152" s="568"/>
      <c r="L1152" s="568"/>
      <c r="M1152" s="564">
        <f>D1152+E1152+F1152+G1152+H1152+I1152+J1152</f>
        <v>99.643218276272933</v>
      </c>
      <c r="N1152" s="608"/>
      <c r="O1152" s="560"/>
    </row>
    <row r="1153" spans="2:15" ht="15.6">
      <c r="B1153" s="555"/>
      <c r="C1153" s="718" t="s">
        <v>240</v>
      </c>
      <c r="D1153" s="719">
        <f>D1152-D1148</f>
        <v>-237.27590630758081</v>
      </c>
      <c r="E1153" s="719">
        <f t="shared" ref="E1153:I1153" si="218">E1152-E1148</f>
        <v>73.724269957858553</v>
      </c>
      <c r="F1153" s="719">
        <f t="shared" si="218"/>
        <v>95.111747798546006</v>
      </c>
      <c r="G1153" s="719">
        <f>G1152-G1148</f>
        <v>-192.16407800691559</v>
      </c>
      <c r="H1153" s="719">
        <f>H1152-H1148</f>
        <v>-124.78643222228075</v>
      </c>
      <c r="I1153" s="719">
        <f t="shared" si="218"/>
        <v>-116.84216738727676</v>
      </c>
      <c r="J1153" s="719">
        <f>J1152-J1148</f>
        <v>282.24578444393217</v>
      </c>
      <c r="K1153" s="719"/>
      <c r="L1153" s="719"/>
      <c r="M1153" s="720">
        <f>D1153+E1153+F1153+G1153+H1153+I1153+J1153</f>
        <v>-219.98678172371717</v>
      </c>
      <c r="N1153" s="575"/>
      <c r="O1153" s="560"/>
    </row>
    <row r="1154" spans="2:15" ht="15.6">
      <c r="B1154" s="555"/>
      <c r="C1154" s="577" t="s">
        <v>242</v>
      </c>
      <c r="D1154" s="568">
        <f>1500+D1153</f>
        <v>1262.7240936924193</v>
      </c>
      <c r="E1154" s="569">
        <f>1550+E1153</f>
        <v>1623.7242699578585</v>
      </c>
      <c r="F1154" s="569">
        <f t="shared" ref="F1154" si="219">1500+F1153</f>
        <v>1595.111747798546</v>
      </c>
      <c r="G1154" s="569">
        <f>1500+G1153</f>
        <v>1307.8359219930844</v>
      </c>
      <c r="H1154" s="569">
        <f>1600+H1153</f>
        <v>1475.2135677777192</v>
      </c>
      <c r="I1154" s="569">
        <f>1500+I1153</f>
        <v>1383.1578326127233</v>
      </c>
      <c r="J1154" s="569">
        <f>1500+J1153</f>
        <v>1782.2457844439323</v>
      </c>
      <c r="K1154" s="569"/>
      <c r="L1154" s="569"/>
      <c r="M1154" s="583">
        <f>D1154+E1154+F1154+G1154+H1154+I1154</f>
        <v>8647.7674338323504</v>
      </c>
      <c r="N1154" s="576"/>
      <c r="O1154" s="560"/>
    </row>
    <row r="1155" spans="2:15" ht="15" thickBot="1">
      <c r="B1155" s="556"/>
      <c r="C1155" s="579"/>
      <c r="D1155" s="580">
        <f>D1151/M1151</f>
        <v>0.27208688990807861</v>
      </c>
      <c r="E1155" s="580">
        <f>E1151/M1151</f>
        <v>0.22593712592740037</v>
      </c>
      <c r="F1155" s="580">
        <f>F1151/M1151</f>
        <v>0.13307195433733063</v>
      </c>
      <c r="G1155" s="580">
        <f>G1151/M1151</f>
        <v>0.16648601909476313</v>
      </c>
      <c r="H1155" s="580">
        <f>H1151/M1151</f>
        <v>4.3304610127245749E-2</v>
      </c>
      <c r="I1155" s="580">
        <f>I1151/M1151</f>
        <v>1.6042868350781735E-4</v>
      </c>
      <c r="J1155" s="580">
        <f>I1151/M1151</f>
        <v>1.6042868350781735E-4</v>
      </c>
      <c r="K1155" s="580"/>
      <c r="L1155" s="580"/>
      <c r="M1155" s="581">
        <f>J1155+I1155+H1155+G1155+F1155+E1155+D1155</f>
        <v>0.84120745676183406</v>
      </c>
      <c r="N1155" s="582"/>
      <c r="O1155" s="560"/>
    </row>
    <row r="1156" spans="2:15" ht="15" thickBot="1">
      <c r="B1156" s="557"/>
      <c r="C1156" s="558"/>
      <c r="D1156" s="558"/>
      <c r="E1156" s="558"/>
      <c r="F1156" s="558"/>
      <c r="G1156" s="558"/>
      <c r="H1156" s="558"/>
      <c r="I1156" s="558"/>
      <c r="J1156" s="558"/>
      <c r="K1156" s="558"/>
      <c r="L1156" s="558"/>
      <c r="M1156" s="558"/>
      <c r="N1156" s="558"/>
      <c r="O1156" s="559"/>
    </row>
    <row r="1185" ht="14.4" customHeight="1"/>
    <row r="1186" ht="15" customHeight="1"/>
    <row r="1219" spans="1:1" ht="14.4" customHeight="1"/>
    <row r="1220" spans="1:1" ht="15" customHeight="1"/>
    <row r="1223" spans="1:1">
      <c r="A1223" s="366"/>
    </row>
    <row r="1256" ht="15.6" customHeight="1"/>
  </sheetData>
  <mergeCells count="253">
    <mergeCell ref="B975:O975"/>
    <mergeCell ref="C688:N688"/>
    <mergeCell ref="G694:G695"/>
    <mergeCell ref="C742:N742"/>
    <mergeCell ref="F755:G755"/>
    <mergeCell ref="H755:I755"/>
    <mergeCell ref="B759:O759"/>
    <mergeCell ref="C760:N760"/>
    <mergeCell ref="G766:G767"/>
    <mergeCell ref="H878:I878"/>
    <mergeCell ref="C886:N886"/>
    <mergeCell ref="F899:G899"/>
    <mergeCell ref="C904:N904"/>
    <mergeCell ref="G910:G911"/>
    <mergeCell ref="H914:I914"/>
    <mergeCell ref="C922:N922"/>
    <mergeCell ref="F935:G935"/>
    <mergeCell ref="H935:I935"/>
    <mergeCell ref="J935:M935"/>
    <mergeCell ref="F791:G791"/>
    <mergeCell ref="H791:I791"/>
    <mergeCell ref="B795:O795"/>
    <mergeCell ref="L791:M791"/>
    <mergeCell ref="H770:I770"/>
    <mergeCell ref="B543:O543"/>
    <mergeCell ref="C544:N544"/>
    <mergeCell ref="G550:G551"/>
    <mergeCell ref="H554:I554"/>
    <mergeCell ref="G658:G659"/>
    <mergeCell ref="H611:I611"/>
    <mergeCell ref="B615:O615"/>
    <mergeCell ref="C616:N616"/>
    <mergeCell ref="G622:G623"/>
    <mergeCell ref="H626:I626"/>
    <mergeCell ref="C634:N634"/>
    <mergeCell ref="L611:M611"/>
    <mergeCell ref="L575:M575"/>
    <mergeCell ref="L899:M899"/>
    <mergeCell ref="H950:I950"/>
    <mergeCell ref="C958:N958"/>
    <mergeCell ref="C580:N580"/>
    <mergeCell ref="G586:G587"/>
    <mergeCell ref="C598:N598"/>
    <mergeCell ref="F611:G611"/>
    <mergeCell ref="L647:M647"/>
    <mergeCell ref="L683:M683"/>
    <mergeCell ref="L719:M719"/>
    <mergeCell ref="L827:M827"/>
    <mergeCell ref="L863:M863"/>
    <mergeCell ref="C796:N796"/>
    <mergeCell ref="G802:G803"/>
    <mergeCell ref="H806:I806"/>
    <mergeCell ref="H698:I698"/>
    <mergeCell ref="C706:N706"/>
    <mergeCell ref="F719:G719"/>
    <mergeCell ref="H719:I719"/>
    <mergeCell ref="B723:O723"/>
    <mergeCell ref="C724:N724"/>
    <mergeCell ref="G730:G731"/>
    <mergeCell ref="L755:M755"/>
    <mergeCell ref="H734:I734"/>
    <mergeCell ref="C778:N778"/>
    <mergeCell ref="B687:O687"/>
    <mergeCell ref="F647:G647"/>
    <mergeCell ref="H647:I647"/>
    <mergeCell ref="B651:O651"/>
    <mergeCell ref="C652:N652"/>
    <mergeCell ref="H662:I662"/>
    <mergeCell ref="C670:N670"/>
    <mergeCell ref="F683:G683"/>
    <mergeCell ref="H683:I683"/>
    <mergeCell ref="C976:N976"/>
    <mergeCell ref="G982:G983"/>
    <mergeCell ref="H986:I986"/>
    <mergeCell ref="C814:N814"/>
    <mergeCell ref="F827:G827"/>
    <mergeCell ref="H827:I827"/>
    <mergeCell ref="B831:O831"/>
    <mergeCell ref="C832:N832"/>
    <mergeCell ref="G838:G839"/>
    <mergeCell ref="H842:I842"/>
    <mergeCell ref="C850:N850"/>
    <mergeCell ref="B939:O939"/>
    <mergeCell ref="C940:N940"/>
    <mergeCell ref="G946:G947"/>
    <mergeCell ref="F863:G863"/>
    <mergeCell ref="H863:I863"/>
    <mergeCell ref="B867:O867"/>
    <mergeCell ref="C868:N868"/>
    <mergeCell ref="G874:G875"/>
    <mergeCell ref="H899:I899"/>
    <mergeCell ref="B903:O903"/>
    <mergeCell ref="F971:G971"/>
    <mergeCell ref="H971:I971"/>
    <mergeCell ref="J971:M971"/>
    <mergeCell ref="C363:N363"/>
    <mergeCell ref="G405:G406"/>
    <mergeCell ref="H590:I590"/>
    <mergeCell ref="C562:N562"/>
    <mergeCell ref="F575:G575"/>
    <mergeCell ref="H575:I575"/>
    <mergeCell ref="B579:O579"/>
    <mergeCell ref="B470:O470"/>
    <mergeCell ref="C471:N471"/>
    <mergeCell ref="G477:G478"/>
    <mergeCell ref="H481:I481"/>
    <mergeCell ref="H517:I517"/>
    <mergeCell ref="C525:N525"/>
    <mergeCell ref="F538:G538"/>
    <mergeCell ref="H538:I538"/>
    <mergeCell ref="C489:N489"/>
    <mergeCell ref="F502:G502"/>
    <mergeCell ref="H502:I502"/>
    <mergeCell ref="B506:O506"/>
    <mergeCell ref="C507:N507"/>
    <mergeCell ref="G513:G514"/>
    <mergeCell ref="G369:G370"/>
    <mergeCell ref="L502:M502"/>
    <mergeCell ref="H373:I373"/>
    <mergeCell ref="C381:N381"/>
    <mergeCell ref="F394:G394"/>
    <mergeCell ref="C399:N399"/>
    <mergeCell ref="H394:I394"/>
    <mergeCell ref="B398:O398"/>
    <mergeCell ref="L394:M394"/>
    <mergeCell ref="L430:M430"/>
    <mergeCell ref="H445:I445"/>
    <mergeCell ref="C453:N453"/>
    <mergeCell ref="F466:G466"/>
    <mergeCell ref="H466:I466"/>
    <mergeCell ref="G441:G442"/>
    <mergeCell ref="H286:I286"/>
    <mergeCell ref="B290:O290"/>
    <mergeCell ref="C291:N291"/>
    <mergeCell ref="G297:G298"/>
    <mergeCell ref="H301:I301"/>
    <mergeCell ref="C309:N309"/>
    <mergeCell ref="F322:G322"/>
    <mergeCell ref="H322:I322"/>
    <mergeCell ref="L322:M322"/>
    <mergeCell ref="L286:M286"/>
    <mergeCell ref="L358:M358"/>
    <mergeCell ref="B362:O362"/>
    <mergeCell ref="H409:I409"/>
    <mergeCell ref="C417:N417"/>
    <mergeCell ref="F430:G430"/>
    <mergeCell ref="H430:I430"/>
    <mergeCell ref="B434:O434"/>
    <mergeCell ref="L466:M466"/>
    <mergeCell ref="C435:N435"/>
    <mergeCell ref="C327:N327"/>
    <mergeCell ref="G333:G334"/>
    <mergeCell ref="C1140:N1140"/>
    <mergeCell ref="F1044:G1044"/>
    <mergeCell ref="H1044:I1044"/>
    <mergeCell ref="J1044:M1044"/>
    <mergeCell ref="B1048:O1048"/>
    <mergeCell ref="C1049:N1049"/>
    <mergeCell ref="G1055:G1056"/>
    <mergeCell ref="H1059:I1059"/>
    <mergeCell ref="C1067:N1067"/>
    <mergeCell ref="F1080:G1080"/>
    <mergeCell ref="H1080:I1080"/>
    <mergeCell ref="J1080:M1080"/>
    <mergeCell ref="B1084:O1084"/>
    <mergeCell ref="C1085:N1085"/>
    <mergeCell ref="G1091:G1092"/>
    <mergeCell ref="H1095:I1095"/>
    <mergeCell ref="C1103:N1103"/>
    <mergeCell ref="F1116:G1116"/>
    <mergeCell ref="H1116:I1116"/>
    <mergeCell ref="J1116:M1116"/>
    <mergeCell ref="B1121:O1121"/>
    <mergeCell ref="C1122:N1122"/>
    <mergeCell ref="G1128:G1129"/>
    <mergeCell ref="H1132:I1132"/>
    <mergeCell ref="C994:N994"/>
    <mergeCell ref="F1007:G1007"/>
    <mergeCell ref="H1007:I1007"/>
    <mergeCell ref="J1007:M1007"/>
    <mergeCell ref="B1011:O1011"/>
    <mergeCell ref="C1012:N1012"/>
    <mergeCell ref="G1018:G1019"/>
    <mergeCell ref="H1022:I1022"/>
    <mergeCell ref="C1030:N1030"/>
    <mergeCell ref="F70:G70"/>
    <mergeCell ref="H70:I70"/>
    <mergeCell ref="B74:O74"/>
    <mergeCell ref="C75:N75"/>
    <mergeCell ref="C147:N147"/>
    <mergeCell ref="H337:I337"/>
    <mergeCell ref="C345:N345"/>
    <mergeCell ref="F358:G358"/>
    <mergeCell ref="H358:I358"/>
    <mergeCell ref="G153:G154"/>
    <mergeCell ref="H157:I157"/>
    <mergeCell ref="C165:N165"/>
    <mergeCell ref="F178:G178"/>
    <mergeCell ref="H178:I178"/>
    <mergeCell ref="B182:O182"/>
    <mergeCell ref="C183:N183"/>
    <mergeCell ref="G189:G190"/>
    <mergeCell ref="H193:I193"/>
    <mergeCell ref="H229:I229"/>
    <mergeCell ref="C237:N237"/>
    <mergeCell ref="B254:O254"/>
    <mergeCell ref="C255:N255"/>
    <mergeCell ref="G261:G262"/>
    <mergeCell ref="B326:O326"/>
    <mergeCell ref="B218:O218"/>
    <mergeCell ref="C219:N219"/>
    <mergeCell ref="G225:G226"/>
    <mergeCell ref="H265:I265"/>
    <mergeCell ref="C273:N273"/>
    <mergeCell ref="F286:G286"/>
    <mergeCell ref="F250:G250"/>
    <mergeCell ref="H250:I250"/>
    <mergeCell ref="L250:M250"/>
    <mergeCell ref="H121:I121"/>
    <mergeCell ref="C129:N129"/>
    <mergeCell ref="F142:G142"/>
    <mergeCell ref="H142:I142"/>
    <mergeCell ref="B146:O146"/>
    <mergeCell ref="F214:G214"/>
    <mergeCell ref="H214:I214"/>
    <mergeCell ref="L214:M214"/>
    <mergeCell ref="L178:M178"/>
    <mergeCell ref="L142:M142"/>
    <mergeCell ref="C201:N201"/>
    <mergeCell ref="L538:M538"/>
    <mergeCell ref="L106:M106"/>
    <mergeCell ref="L70:M70"/>
    <mergeCell ref="L34:M34"/>
    <mergeCell ref="B2:O2"/>
    <mergeCell ref="C3:N3"/>
    <mergeCell ref="G9:G10"/>
    <mergeCell ref="H13:I13"/>
    <mergeCell ref="C21:N21"/>
    <mergeCell ref="F34:G34"/>
    <mergeCell ref="H34:I34"/>
    <mergeCell ref="B38:O38"/>
    <mergeCell ref="G81:G82"/>
    <mergeCell ref="H85:I85"/>
    <mergeCell ref="C93:N93"/>
    <mergeCell ref="F106:G106"/>
    <mergeCell ref="H106:I106"/>
    <mergeCell ref="C39:N39"/>
    <mergeCell ref="G45:G46"/>
    <mergeCell ref="H49:I49"/>
    <mergeCell ref="C57:N57"/>
    <mergeCell ref="B110:O110"/>
    <mergeCell ref="C111:N111"/>
    <mergeCell ref="G117:G1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09" zoomScale="110" zoomScaleNormal="110" workbookViewId="0">
      <selection activeCell="I15" sqref="I15"/>
    </sheetView>
  </sheetViews>
  <sheetFormatPr defaultRowHeight="14.4"/>
  <cols>
    <col min="1" max="1" width="1.21875" customWidth="1"/>
    <col min="2" max="2" width="6" customWidth="1"/>
    <col min="3" max="3" width="17.44140625" customWidth="1"/>
    <col min="4" max="4" width="19.109375" customWidth="1"/>
    <col min="5" max="5" width="20.44140625" customWidth="1"/>
    <col min="6" max="6" width="16.5546875" customWidth="1"/>
    <col min="7" max="7" width="16.88671875" customWidth="1"/>
    <col min="8" max="8" width="18.109375" customWidth="1"/>
    <col min="9" max="9" width="17.88671875" customWidth="1"/>
    <col min="10" max="11" width="17.6640625" customWidth="1"/>
    <col min="12" max="12" width="13.77734375" customWidth="1"/>
    <col min="13" max="13" width="5.6640625" customWidth="1"/>
    <col min="14" max="14" width="12.5546875" customWidth="1"/>
    <col min="15" max="15" width="19.44140625" customWidth="1"/>
    <col min="16" max="16" width="13.44140625" customWidth="1"/>
    <col min="17" max="17" width="15.5546875" customWidth="1"/>
    <col min="18" max="18" width="13.554687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181">
        <v>1498938.743</v>
      </c>
      <c r="E5" s="181">
        <v>1499672.243</v>
      </c>
      <c r="F5" s="526">
        <f t="shared" ref="F5:F10" si="0">E5-D5</f>
        <v>733.5</v>
      </c>
      <c r="G5" s="521">
        <v>6.48</v>
      </c>
      <c r="H5" s="410">
        <f>F5*G5</f>
        <v>4753.08</v>
      </c>
      <c r="I5" s="531">
        <f>F5+F9+F10</f>
        <v>1203.5599999999977</v>
      </c>
      <c r="J5" s="411">
        <f>I5/I9</f>
        <v>0.60884318984542807</v>
      </c>
      <c r="K5" s="186"/>
      <c r="L5" s="359"/>
      <c r="M5" s="401"/>
    </row>
    <row r="6" spans="2:13" ht="15.6">
      <c r="B6" s="396"/>
      <c r="C6" s="412" t="s">
        <v>43</v>
      </c>
      <c r="D6" s="181">
        <v>579795.02300000004</v>
      </c>
      <c r="E6" s="181">
        <v>579796.44299999997</v>
      </c>
      <c r="F6" s="527">
        <f t="shared" si="0"/>
        <v>1.4199999999254942</v>
      </c>
      <c r="G6" s="522">
        <v>6.48</v>
      </c>
      <c r="H6" s="413">
        <f>G6*F6</f>
        <v>9.2015999995172031</v>
      </c>
      <c r="I6" s="532">
        <f>F6</f>
        <v>1.4199999999254942</v>
      </c>
      <c r="J6" s="414">
        <f>I6/I9</f>
        <v>7.1833338556876868E-4</v>
      </c>
      <c r="K6" s="186"/>
      <c r="L6" s="359"/>
      <c r="M6" s="401"/>
    </row>
    <row r="7" spans="2:13" ht="15.6">
      <c r="B7" s="396"/>
      <c r="C7" s="415" t="s">
        <v>44</v>
      </c>
      <c r="D7" s="182">
        <v>331666.31300000002</v>
      </c>
      <c r="E7" s="182">
        <v>332007.51199999999</v>
      </c>
      <c r="F7" s="528">
        <f t="shared" si="0"/>
        <v>341.19899999996414</v>
      </c>
      <c r="G7" s="523">
        <v>4.58</v>
      </c>
      <c r="H7" s="416">
        <f>G7*F7</f>
        <v>1562.6914199998357</v>
      </c>
      <c r="I7" s="533">
        <f>F7</f>
        <v>341.19899999996414</v>
      </c>
      <c r="J7" s="417">
        <f>I7/I9</f>
        <v>0.17260185410951576</v>
      </c>
      <c r="K7" s="186"/>
      <c r="L7" s="359"/>
      <c r="M7" s="401"/>
    </row>
    <row r="8" spans="2:13" ht="15.6">
      <c r="B8" s="397"/>
      <c r="C8" s="183" t="s">
        <v>139</v>
      </c>
      <c r="D8" s="182">
        <v>379863.71399999998</v>
      </c>
      <c r="E8" s="182">
        <v>380294.33299999998</v>
      </c>
      <c r="F8" s="529">
        <f t="shared" si="0"/>
        <v>430.61900000000605</v>
      </c>
      <c r="G8" s="524">
        <v>6.28</v>
      </c>
      <c r="H8" s="418">
        <f>G8*F8</f>
        <v>2704.2873200000381</v>
      </c>
      <c r="I8" s="534">
        <f>F8</f>
        <v>430.61900000000605</v>
      </c>
      <c r="J8" s="419">
        <f>I8/I9</f>
        <v>0.21783662265948736</v>
      </c>
      <c r="K8" s="186"/>
      <c r="L8" s="359"/>
      <c r="M8" s="401"/>
    </row>
    <row r="9" spans="2:13" ht="16.2" thickBot="1">
      <c r="B9" s="397"/>
      <c r="C9" s="420" t="s">
        <v>45</v>
      </c>
      <c r="D9" s="182">
        <v>365507.772</v>
      </c>
      <c r="E9" s="182">
        <v>365849.022</v>
      </c>
      <c r="F9" s="526">
        <f t="shared" si="0"/>
        <v>341.25</v>
      </c>
      <c r="G9" s="859">
        <v>6.48</v>
      </c>
      <c r="H9" s="421">
        <f>G9*F9</f>
        <v>2211.3000000000002</v>
      </c>
      <c r="I9" s="535">
        <f t="shared" ref="I9" si="1">SUM(I5:I8)</f>
        <v>1976.7979999998934</v>
      </c>
      <c r="J9" s="422">
        <f t="shared" ref="J9" si="2">SUM(J5:J8)</f>
        <v>1</v>
      </c>
      <c r="K9" s="186"/>
      <c r="L9" s="359"/>
      <c r="M9" s="401"/>
    </row>
    <row r="10" spans="2:13" ht="15.6">
      <c r="B10" s="397"/>
      <c r="C10" s="420" t="s">
        <v>46</v>
      </c>
      <c r="D10" s="182">
        <v>318441.42200000002</v>
      </c>
      <c r="E10" s="182">
        <v>318570.23200000002</v>
      </c>
      <c r="F10" s="526">
        <f t="shared" si="0"/>
        <v>128.80999999999767</v>
      </c>
      <c r="G10" s="860"/>
      <c r="H10" s="423">
        <f>G9*F10</f>
        <v>834.68879999998501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1976.7979999998934</v>
      </c>
      <c r="G11" s="525">
        <f>H11/F11</f>
        <v>6.1084891526600238</v>
      </c>
      <c r="H11" s="428">
        <f>SUM(H5:H10)</f>
        <v>12075.249139999378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 t="s">
        <v>131</v>
      </c>
      <c r="E13" s="433" t="s">
        <v>132</v>
      </c>
      <c r="F13" s="434" t="s">
        <v>1</v>
      </c>
      <c r="G13" s="435" t="s">
        <v>65</v>
      </c>
      <c r="H13" s="431"/>
      <c r="I13" s="436"/>
      <c r="J13" s="431"/>
      <c r="K13" s="184"/>
      <c r="L13" s="188"/>
      <c r="M13" s="401"/>
    </row>
    <row r="14" spans="2:13" ht="15.6">
      <c r="B14" s="397"/>
      <c r="C14" s="437" t="s">
        <v>80</v>
      </c>
      <c r="D14" s="438">
        <v>1317</v>
      </c>
      <c r="E14" s="438">
        <v>757</v>
      </c>
      <c r="F14" s="438">
        <f>D14+E14</f>
        <v>2074</v>
      </c>
      <c r="G14" s="439">
        <f>F14/F17</f>
        <v>0.44406380473182744</v>
      </c>
      <c r="H14" s="430"/>
      <c r="I14" s="440"/>
      <c r="J14" s="431"/>
      <c r="K14" s="184"/>
      <c r="L14" s="188"/>
      <c r="M14" s="401"/>
    </row>
    <row r="15" spans="2:13" ht="15.6">
      <c r="B15" s="397"/>
      <c r="C15" s="437" t="s">
        <v>81</v>
      </c>
      <c r="D15" s="438">
        <v>679.5</v>
      </c>
      <c r="E15" s="438">
        <v>637</v>
      </c>
      <c r="F15" s="438">
        <f t="shared" ref="F15:F16" si="3">D15+E15</f>
        <v>1316.5</v>
      </c>
      <c r="G15" s="439">
        <f>F15/F17</f>
        <v>0.28187560218392033</v>
      </c>
      <c r="H15" s="430"/>
      <c r="I15" s="440"/>
      <c r="J15" s="431"/>
      <c r="K15" s="184"/>
      <c r="L15" s="188"/>
      <c r="M15" s="401"/>
    </row>
    <row r="16" spans="2:13" ht="15.6">
      <c r="B16" s="397"/>
      <c r="C16" s="437" t="s">
        <v>58</v>
      </c>
      <c r="D16" s="438">
        <v>537</v>
      </c>
      <c r="E16" s="438">
        <v>743</v>
      </c>
      <c r="F16" s="438">
        <f t="shared" si="3"/>
        <v>1280</v>
      </c>
      <c r="G16" s="439">
        <f>F16/F17</f>
        <v>0.27406059308425224</v>
      </c>
      <c r="H16" s="430"/>
      <c r="I16" s="440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>
        <f>SUM(D14:D16)</f>
        <v>2533.5</v>
      </c>
      <c r="E17" s="442">
        <f>SUM(E14:E16)</f>
        <v>2137</v>
      </c>
      <c r="F17" s="443">
        <f>D17+E17</f>
        <v>4670.5</v>
      </c>
      <c r="G17" s="444">
        <f>SUM(G14:G16)</f>
        <v>1</v>
      </c>
      <c r="H17" s="445"/>
      <c r="I17" s="440"/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63</v>
      </c>
      <c r="E20" s="447" t="s">
        <v>68</v>
      </c>
      <c r="F20" s="447" t="s">
        <v>198</v>
      </c>
      <c r="G20" s="448" t="s">
        <v>197</v>
      </c>
      <c r="H20" s="447" t="s">
        <v>130</v>
      </c>
      <c r="I20" s="448" t="s">
        <v>64</v>
      </c>
      <c r="J20" s="447" t="s">
        <v>174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148</v>
      </c>
      <c r="D21" s="438">
        <v>1226</v>
      </c>
      <c r="E21" s="438">
        <v>1514.5</v>
      </c>
      <c r="F21" s="438">
        <v>580</v>
      </c>
      <c r="G21" s="438">
        <v>200</v>
      </c>
      <c r="H21" s="438">
        <v>819</v>
      </c>
      <c r="I21" s="438"/>
      <c r="J21" s="438"/>
      <c r="K21" s="451">
        <f>D21+E21+F21+G21+H21+I21+J21</f>
        <v>4339.5</v>
      </c>
      <c r="L21" s="452">
        <f>K21/K25</f>
        <v>0.36110110248381305</v>
      </c>
      <c r="M21" s="401"/>
    </row>
    <row r="22" spans="2:13" ht="15.6">
      <c r="B22" s="396"/>
      <c r="C22" s="450" t="s">
        <v>58</v>
      </c>
      <c r="D22" s="438"/>
      <c r="E22" s="438"/>
      <c r="F22" s="438">
        <v>331</v>
      </c>
      <c r="G22" s="438"/>
      <c r="H22" s="438"/>
      <c r="I22" s="438"/>
      <c r="J22" s="438"/>
      <c r="K22" s="451">
        <f t="shared" ref="K22:K26" si="4">D22+E22+F22+G22+H22+I22+J22</f>
        <v>331</v>
      </c>
      <c r="L22" s="452">
        <f>K22/K25</f>
        <v>2.7543372490411829E-2</v>
      </c>
      <c r="M22" s="401"/>
    </row>
    <row r="23" spans="2:13" ht="15.6">
      <c r="B23" s="396"/>
      <c r="C23" s="450" t="s">
        <v>61</v>
      </c>
      <c r="D23" s="438">
        <v>1195</v>
      </c>
      <c r="E23" s="438">
        <v>162</v>
      </c>
      <c r="F23" s="438">
        <v>420</v>
      </c>
      <c r="G23" s="438">
        <v>30</v>
      </c>
      <c r="H23" s="438">
        <v>1654</v>
      </c>
      <c r="I23" s="438"/>
      <c r="J23" s="438"/>
      <c r="K23" s="451">
        <f t="shared" si="4"/>
        <v>3461</v>
      </c>
      <c r="L23" s="452">
        <f>K23/K25</f>
        <v>0.28799882836651158</v>
      </c>
      <c r="M23" s="401"/>
    </row>
    <row r="24" spans="2:13" ht="15.6">
      <c r="B24" s="396"/>
      <c r="C24" s="450" t="s">
        <v>62</v>
      </c>
      <c r="D24" s="438">
        <v>1076.6400000000001</v>
      </c>
      <c r="E24" s="438">
        <v>755.48</v>
      </c>
      <c r="F24" s="438">
        <v>709</v>
      </c>
      <c r="G24" s="438">
        <v>262.29000000000002</v>
      </c>
      <c r="H24" s="438">
        <v>982.45</v>
      </c>
      <c r="I24" s="438"/>
      <c r="J24" s="438">
        <v>100.05</v>
      </c>
      <c r="K24" s="451">
        <f t="shared" si="4"/>
        <v>3885.91</v>
      </c>
      <c r="L24" s="452">
        <f>K24/K25</f>
        <v>0.32335669665926353</v>
      </c>
      <c r="M24" s="401"/>
    </row>
    <row r="25" spans="2:13" ht="15.6">
      <c r="B25" s="397"/>
      <c r="C25" s="453" t="s">
        <v>199</v>
      </c>
      <c r="D25" s="454">
        <f t="shared" ref="D25:J25" si="5">SUM(D21:D24)</f>
        <v>3497.6400000000003</v>
      </c>
      <c r="E25" s="454">
        <f t="shared" si="5"/>
        <v>2431.98</v>
      </c>
      <c r="F25" s="454">
        <f t="shared" si="5"/>
        <v>2040</v>
      </c>
      <c r="G25" s="454">
        <f t="shared" si="5"/>
        <v>492.29</v>
      </c>
      <c r="H25" s="454">
        <f t="shared" si="5"/>
        <v>3455.45</v>
      </c>
      <c r="I25" s="454">
        <f t="shared" si="5"/>
        <v>0</v>
      </c>
      <c r="J25" s="454">
        <f t="shared" si="5"/>
        <v>100.05</v>
      </c>
      <c r="K25" s="455">
        <f>D25+E25+F25+G25+H25+I25+J25</f>
        <v>12017.41</v>
      </c>
      <c r="L25" s="452">
        <f>SUM(L21:L24)</f>
        <v>1</v>
      </c>
      <c r="M25" s="401"/>
    </row>
    <row r="26" spans="2:13" ht="15.6">
      <c r="B26" s="397"/>
      <c r="C26" s="456" t="s">
        <v>193</v>
      </c>
      <c r="D26" s="457">
        <v>3497.64</v>
      </c>
      <c r="E26" s="457">
        <v>2431.98</v>
      </c>
      <c r="F26" s="458">
        <v>2091.6999999999998</v>
      </c>
      <c r="G26" s="458">
        <v>492.29</v>
      </c>
      <c r="H26" s="458">
        <v>3455.45</v>
      </c>
      <c r="I26" s="458"/>
      <c r="J26" s="458">
        <v>100.05</v>
      </c>
      <c r="K26" s="459">
        <f t="shared" si="4"/>
        <v>12069.11</v>
      </c>
      <c r="L26" s="452"/>
      <c r="M26" s="401"/>
    </row>
    <row r="27" spans="2:13" ht="15.6">
      <c r="B27" s="397"/>
      <c r="C27" s="460" t="s">
        <v>147</v>
      </c>
      <c r="D27" s="461">
        <f t="shared" ref="D27:J27" si="6">D26-D25</f>
        <v>0</v>
      </c>
      <c r="E27" s="461">
        <f>E26-E25</f>
        <v>0</v>
      </c>
      <c r="F27" s="461">
        <f t="shared" si="6"/>
        <v>51.699999999999818</v>
      </c>
      <c r="G27" s="461">
        <f t="shared" si="6"/>
        <v>0</v>
      </c>
      <c r="H27" s="461">
        <f t="shared" si="6"/>
        <v>0</v>
      </c>
      <c r="I27" s="461">
        <f t="shared" si="6"/>
        <v>0</v>
      </c>
      <c r="J27" s="461">
        <f t="shared" si="6"/>
        <v>0</v>
      </c>
      <c r="K27" s="451">
        <f>D27+E27+F27+G27+H27+I27+J27</f>
        <v>51.699999999999818</v>
      </c>
      <c r="L27" s="452"/>
      <c r="M27" s="401"/>
    </row>
    <row r="28" spans="2:13" ht="15.6">
      <c r="B28" s="396"/>
      <c r="C28" s="402" t="s">
        <v>65</v>
      </c>
      <c r="D28" s="462">
        <f>D26/K26</f>
        <v>0.28980098781103159</v>
      </c>
      <c r="E28" s="462">
        <f>E26/K26</f>
        <v>0.20150450198896189</v>
      </c>
      <c r="F28" s="462">
        <f>F26/K26</f>
        <v>0.17331021094347468</v>
      </c>
      <c r="G28" s="462">
        <f>G26/K26</f>
        <v>4.0789254551495513E-2</v>
      </c>
      <c r="H28" s="462">
        <f>H26/K26</f>
        <v>0.28630528680242368</v>
      </c>
      <c r="I28" s="462">
        <f>I26/K26</f>
        <v>0</v>
      </c>
      <c r="J28" s="462">
        <f>J26/K26</f>
        <v>8.2897579026125368E-3</v>
      </c>
      <c r="K28" s="520">
        <f>D28+E28+F28+G28+H28+I28+J28</f>
        <v>0.99999999999999989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6.1391399993772211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181">
        <v>1499672.243</v>
      </c>
      <c r="E36" s="181">
        <v>1500488.402</v>
      </c>
      <c r="F36" s="526">
        <f t="shared" ref="F36:F41" si="7">E36-D36</f>
        <v>816.1589999999851</v>
      </c>
      <c r="G36" s="521">
        <v>6.48</v>
      </c>
      <c r="H36" s="410">
        <f>F36*G36</f>
        <v>5288.7103199999037</v>
      </c>
      <c r="I36" s="531">
        <f>F36+F40+F41</f>
        <v>1136.7589999999618</v>
      </c>
      <c r="J36" s="411">
        <f>I36/I40</f>
        <v>0.6817517477715257</v>
      </c>
      <c r="K36" s="186"/>
      <c r="L36" s="359"/>
      <c r="M36" s="401"/>
    </row>
    <row r="37" spans="2:13" ht="15.6">
      <c r="B37" s="396"/>
      <c r="C37" s="412" t="s">
        <v>43</v>
      </c>
      <c r="D37" s="181">
        <v>579796.44299999997</v>
      </c>
      <c r="E37" s="181">
        <v>579796.44299999997</v>
      </c>
      <c r="F37" s="527">
        <f t="shared" si="7"/>
        <v>0</v>
      </c>
      <c r="G37" s="522">
        <v>6.48</v>
      </c>
      <c r="H37" s="413">
        <f>G37*F37</f>
        <v>0</v>
      </c>
      <c r="I37" s="532">
        <f>F37</f>
        <v>0</v>
      </c>
      <c r="J37" s="414">
        <f>I37/I40</f>
        <v>0</v>
      </c>
      <c r="K37" s="186"/>
      <c r="L37" s="359"/>
      <c r="M37" s="401"/>
    </row>
    <row r="38" spans="2:13" ht="15.6">
      <c r="B38" s="396"/>
      <c r="C38" s="415" t="s">
        <v>44</v>
      </c>
      <c r="D38" s="182">
        <v>332007.51199999999</v>
      </c>
      <c r="E38" s="182">
        <v>332336.152</v>
      </c>
      <c r="F38" s="528">
        <f t="shared" si="7"/>
        <v>328.64000000001397</v>
      </c>
      <c r="G38" s="523">
        <v>4.58</v>
      </c>
      <c r="H38" s="416">
        <f>G38*F38</f>
        <v>1505.1712000000641</v>
      </c>
      <c r="I38" s="533">
        <f>F38</f>
        <v>328.64000000001397</v>
      </c>
      <c r="J38" s="417">
        <f>I38/I40</f>
        <v>0.19709621334658559</v>
      </c>
      <c r="K38" s="186"/>
      <c r="L38" s="359"/>
      <c r="M38" s="401"/>
    </row>
    <row r="39" spans="2:13" ht="15.6">
      <c r="B39" s="397"/>
      <c r="C39" s="183" t="s">
        <v>139</v>
      </c>
      <c r="D39" s="182">
        <v>380294.33299999998</v>
      </c>
      <c r="E39" s="182">
        <v>380496.34299999999</v>
      </c>
      <c r="F39" s="529">
        <f t="shared" si="7"/>
        <v>202.01000000000931</v>
      </c>
      <c r="G39" s="524">
        <v>6.28</v>
      </c>
      <c r="H39" s="418">
        <f>G39*F39</f>
        <v>1268.6228000000585</v>
      </c>
      <c r="I39" s="534">
        <f>F39</f>
        <v>202.01000000000931</v>
      </c>
      <c r="J39" s="419">
        <f>I39/I40</f>
        <v>0.12115203888188868</v>
      </c>
      <c r="K39" s="186"/>
      <c r="L39" s="359"/>
      <c r="M39" s="401"/>
    </row>
    <row r="40" spans="2:13" ht="16.2" thickBot="1">
      <c r="B40" s="397"/>
      <c r="C40" s="420" t="s">
        <v>45</v>
      </c>
      <c r="D40" s="182">
        <v>365849.022</v>
      </c>
      <c r="E40" s="182">
        <v>366050.12099999998</v>
      </c>
      <c r="F40" s="526">
        <f t="shared" si="7"/>
        <v>201.09899999998743</v>
      </c>
      <c r="G40" s="859">
        <v>6.48</v>
      </c>
      <c r="H40" s="421">
        <f>G40*F40</f>
        <v>1303.1215199999185</v>
      </c>
      <c r="I40" s="535">
        <f t="shared" ref="I40" si="8">SUM(I36:I39)</f>
        <v>1667.4089999999851</v>
      </c>
      <c r="J40" s="422">
        <f t="shared" ref="J40" si="9">SUM(J36:J39)</f>
        <v>0.99999999999999989</v>
      </c>
      <c r="K40" s="186"/>
      <c r="L40" s="359"/>
      <c r="M40" s="401"/>
    </row>
    <row r="41" spans="2:13" ht="15.6">
      <c r="B41" s="397"/>
      <c r="C41" s="420" t="s">
        <v>46</v>
      </c>
      <c r="D41" s="182">
        <v>318570.23200000002</v>
      </c>
      <c r="E41" s="182">
        <v>318689.73300000001</v>
      </c>
      <c r="F41" s="526">
        <f t="shared" si="7"/>
        <v>119.50099999998929</v>
      </c>
      <c r="G41" s="860"/>
      <c r="H41" s="423">
        <f>G40*F41</f>
        <v>774.36647999993068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1667.4089999999851</v>
      </c>
      <c r="G42" s="525">
        <f>H42/F42</f>
        <v>6.0812867868651104</v>
      </c>
      <c r="H42" s="428">
        <f>SUM(H36:H41)</f>
        <v>10139.992319999876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 t="s">
        <v>131</v>
      </c>
      <c r="E44" s="433" t="s">
        <v>132</v>
      </c>
      <c r="F44" s="434" t="s">
        <v>1</v>
      </c>
      <c r="G44" s="435" t="s">
        <v>65</v>
      </c>
      <c r="H44" s="431"/>
      <c r="I44" s="436"/>
      <c r="J44" s="431"/>
      <c r="K44" s="184"/>
      <c r="L44" s="188"/>
      <c r="M44" s="401"/>
    </row>
    <row r="45" spans="2:13" ht="15.6">
      <c r="B45" s="397"/>
      <c r="C45" s="437" t="s">
        <v>80</v>
      </c>
      <c r="D45" s="438">
        <v>965</v>
      </c>
      <c r="E45" s="438">
        <v>310</v>
      </c>
      <c r="F45" s="438">
        <f>D45+E45</f>
        <v>1275</v>
      </c>
      <c r="G45" s="439">
        <f>F45/F48</f>
        <v>0.22219433901105221</v>
      </c>
      <c r="H45" s="430"/>
      <c r="I45" s="440"/>
      <c r="J45" s="431"/>
      <c r="K45" s="184"/>
      <c r="L45" s="188"/>
      <c r="M45" s="401"/>
    </row>
    <row r="46" spans="2:13" ht="15.6">
      <c r="B46" s="397"/>
      <c r="C46" s="437" t="s">
        <v>81</v>
      </c>
      <c r="D46" s="438">
        <v>1647.22</v>
      </c>
      <c r="E46" s="438">
        <v>310</v>
      </c>
      <c r="F46" s="438">
        <f t="shared" ref="F46:F47" si="10">D46+E46</f>
        <v>1957.22</v>
      </c>
      <c r="G46" s="439">
        <f>F46/F48</f>
        <v>0.34108486603859733</v>
      </c>
      <c r="H46" s="430"/>
      <c r="I46" s="440"/>
      <c r="J46" s="431"/>
      <c r="K46" s="184"/>
      <c r="L46" s="188"/>
      <c r="M46" s="401"/>
    </row>
    <row r="47" spans="2:13" ht="15.6">
      <c r="B47" s="397"/>
      <c r="C47" s="437" t="s">
        <v>58</v>
      </c>
      <c r="D47" s="438">
        <v>2266</v>
      </c>
      <c r="E47" s="438">
        <v>240</v>
      </c>
      <c r="F47" s="438">
        <f t="shared" si="10"/>
        <v>2506</v>
      </c>
      <c r="G47" s="439">
        <f>F47/F48</f>
        <v>0.43672079495035043</v>
      </c>
      <c r="H47" s="430"/>
      <c r="I47" s="440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>
        <f>SUM(D45:D47)</f>
        <v>4878.22</v>
      </c>
      <c r="E48" s="442">
        <f>SUM(E45:E47)</f>
        <v>860</v>
      </c>
      <c r="F48" s="443">
        <f>D48+E48</f>
        <v>5738.22</v>
      </c>
      <c r="G48" s="444">
        <f>SUM(G45:G47)</f>
        <v>1</v>
      </c>
      <c r="H48" s="445"/>
      <c r="I48" s="440"/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6.4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63</v>
      </c>
      <c r="E51" s="447" t="s">
        <v>68</v>
      </c>
      <c r="F51" s="447" t="s">
        <v>198</v>
      </c>
      <c r="G51" s="448" t="s">
        <v>197</v>
      </c>
      <c r="H51" s="447" t="s">
        <v>130</v>
      </c>
      <c r="I51" s="448" t="s">
        <v>64</v>
      </c>
      <c r="J51" s="447" t="s">
        <v>174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148</v>
      </c>
      <c r="D52" s="438"/>
      <c r="E52" s="438">
        <v>1827</v>
      </c>
      <c r="F52" s="438">
        <v>309</v>
      </c>
      <c r="G52" s="438">
        <v>873</v>
      </c>
      <c r="H52" s="438"/>
      <c r="I52" s="438">
        <v>2742</v>
      </c>
      <c r="J52" s="438"/>
      <c r="K52" s="451">
        <f>D52+E52+F52+G52+H52+I52+J52</f>
        <v>5751</v>
      </c>
      <c r="L52" s="452">
        <f>K52/K56</f>
        <v>0.57276826041186335</v>
      </c>
      <c r="M52" s="401"/>
    </row>
    <row r="53" spans="2:13" ht="15.6">
      <c r="B53" s="396"/>
      <c r="C53" s="450" t="s">
        <v>58</v>
      </c>
      <c r="D53" s="438"/>
      <c r="E53" s="438"/>
      <c r="F53" s="438"/>
      <c r="G53" s="438"/>
      <c r="H53" s="438"/>
      <c r="I53" s="438"/>
      <c r="J53" s="438"/>
      <c r="K53" s="451">
        <f t="shared" ref="K53:K55" si="11">D53+E53+F53+G53+H53+I53+J53</f>
        <v>0</v>
      </c>
      <c r="L53" s="452">
        <f>K53/K56</f>
        <v>0</v>
      </c>
      <c r="M53" s="401"/>
    </row>
    <row r="54" spans="2:13" ht="15.6">
      <c r="B54" s="396"/>
      <c r="C54" s="450" t="s">
        <v>61</v>
      </c>
      <c r="D54" s="438"/>
      <c r="E54" s="438">
        <v>773</v>
      </c>
      <c r="F54" s="438"/>
      <c r="G54" s="438">
        <v>120</v>
      </c>
      <c r="H54" s="438"/>
      <c r="I54" s="438">
        <v>65</v>
      </c>
      <c r="J54" s="438"/>
      <c r="K54" s="451">
        <f t="shared" si="11"/>
        <v>958</v>
      </c>
      <c r="L54" s="452">
        <f>K54/K56</f>
        <v>9.541157946001827E-2</v>
      </c>
      <c r="M54" s="401"/>
    </row>
    <row r="55" spans="2:13" ht="15.6">
      <c r="B55" s="396"/>
      <c r="C55" s="450" t="s">
        <v>62</v>
      </c>
      <c r="D55" s="438"/>
      <c r="E55" s="438">
        <v>1126.8599999999999</v>
      </c>
      <c r="F55" s="438">
        <v>130.63</v>
      </c>
      <c r="G55" s="438">
        <v>1581.64</v>
      </c>
      <c r="H55" s="438"/>
      <c r="I55" s="438">
        <v>492.58</v>
      </c>
      <c r="J55" s="438"/>
      <c r="K55" s="451">
        <f t="shared" si="11"/>
        <v>3331.71</v>
      </c>
      <c r="L55" s="452">
        <f>K55/K56</f>
        <v>0.33182016012811844</v>
      </c>
      <c r="M55" s="401"/>
    </row>
    <row r="56" spans="2:13" ht="15.6">
      <c r="B56" s="397"/>
      <c r="C56" s="453" t="s">
        <v>199</v>
      </c>
      <c r="D56" s="454">
        <f t="shared" ref="D56" si="12">SUM(D52:D55)</f>
        <v>0</v>
      </c>
      <c r="E56" s="454">
        <f t="shared" ref="E56" si="13">SUM(E52:E55)</f>
        <v>3726.8599999999997</v>
      </c>
      <c r="F56" s="454">
        <f t="shared" ref="F56" si="14">SUM(F52:F55)</f>
        <v>439.63</v>
      </c>
      <c r="G56" s="454">
        <f t="shared" ref="G56" si="15">SUM(G52:G55)</f>
        <v>2574.6400000000003</v>
      </c>
      <c r="H56" s="454">
        <f t="shared" ref="H56" si="16">SUM(H52:H55)</f>
        <v>0</v>
      </c>
      <c r="I56" s="454">
        <f t="shared" ref="I56" si="17">SUM(I52:I55)</f>
        <v>3299.58</v>
      </c>
      <c r="J56" s="454">
        <f t="shared" ref="J56" si="18">SUM(J52:J55)</f>
        <v>0</v>
      </c>
      <c r="K56" s="455">
        <f>D56+E56+F56+G56+H56+I56+J56</f>
        <v>10040.709999999999</v>
      </c>
      <c r="L56" s="452">
        <f>SUM(L52:L55)</f>
        <v>1</v>
      </c>
      <c r="M56" s="401"/>
    </row>
    <row r="57" spans="2:13" ht="15.6">
      <c r="B57" s="397"/>
      <c r="C57" s="456" t="s">
        <v>193</v>
      </c>
      <c r="D57" s="457"/>
      <c r="E57" s="457">
        <v>3726.86</v>
      </c>
      <c r="F57" s="458">
        <v>439.63</v>
      </c>
      <c r="G57" s="458">
        <v>2574.64</v>
      </c>
      <c r="H57" s="458"/>
      <c r="I57" s="458">
        <v>3299.58</v>
      </c>
      <c r="J57" s="458"/>
      <c r="K57" s="459">
        <f t="shared" ref="K57" si="19">D57+E57+F57+G57+H57+I57+J57</f>
        <v>10040.709999999999</v>
      </c>
      <c r="L57" s="452"/>
      <c r="M57" s="401"/>
    </row>
    <row r="58" spans="2:13" ht="15.6">
      <c r="B58" s="397"/>
      <c r="C58" s="460" t="s">
        <v>147</v>
      </c>
      <c r="D58" s="461">
        <f t="shared" ref="D58" si="20">D57-D56</f>
        <v>0</v>
      </c>
      <c r="E58" s="461">
        <f>E57-E56</f>
        <v>0</v>
      </c>
      <c r="F58" s="461">
        <f t="shared" ref="F58:J58" si="21">F57-F56</f>
        <v>0</v>
      </c>
      <c r="G58" s="461">
        <f t="shared" si="21"/>
        <v>0</v>
      </c>
      <c r="H58" s="461">
        <f t="shared" si="21"/>
        <v>0</v>
      </c>
      <c r="I58" s="461">
        <f t="shared" si="21"/>
        <v>0</v>
      </c>
      <c r="J58" s="461">
        <f t="shared" si="21"/>
        <v>0</v>
      </c>
      <c r="K58" s="451">
        <f>D58+E58+F58+G58+H58+I58+J58</f>
        <v>0</v>
      </c>
      <c r="L58" s="452"/>
      <c r="M58" s="401"/>
    </row>
    <row r="59" spans="2:13" ht="15.6">
      <c r="B59" s="396"/>
      <c r="C59" s="402" t="s">
        <v>65</v>
      </c>
      <c r="D59" s="462">
        <f>D57/K57</f>
        <v>0</v>
      </c>
      <c r="E59" s="462">
        <f>E57/K57</f>
        <v>0.37117494679161139</v>
      </c>
      <c r="F59" s="462">
        <f>F57/K57</f>
        <v>4.3784752273494605E-2</v>
      </c>
      <c r="G59" s="462">
        <f>G57/K57</f>
        <v>0.25642011371705786</v>
      </c>
      <c r="H59" s="462">
        <f>H57/K57</f>
        <v>0</v>
      </c>
      <c r="I59" s="462">
        <f>I57/K57</f>
        <v>0.3286201872178362</v>
      </c>
      <c r="J59" s="462">
        <f>J57/K57</f>
        <v>0</v>
      </c>
      <c r="K59" s="520">
        <f>D59+E59+F59+G59+H59+I59+J59</f>
        <v>1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99.282319999876563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181">
        <v>1500488.402</v>
      </c>
      <c r="E67" s="181">
        <v>1501317.8319999999</v>
      </c>
      <c r="F67" s="526">
        <f t="shared" ref="F67:F72" si="22">E67-D67</f>
        <v>829.42999999993481</v>
      </c>
      <c r="G67" s="521">
        <v>6.48</v>
      </c>
      <c r="H67" s="410">
        <f>F67*G67</f>
        <v>5374.706399999578</v>
      </c>
      <c r="I67" s="531">
        <f>F67+F71+F72</f>
        <v>1158.6809999999241</v>
      </c>
      <c r="J67" s="411">
        <f>I67/I71</f>
        <v>0.57678792503773413</v>
      </c>
      <c r="K67" s="186"/>
      <c r="L67" s="359"/>
      <c r="M67" s="401"/>
    </row>
    <row r="68" spans="2:13" ht="15.6">
      <c r="B68" s="396"/>
      <c r="C68" s="412" t="s">
        <v>43</v>
      </c>
      <c r="D68" s="181">
        <v>579796.44299999997</v>
      </c>
      <c r="E68" s="181">
        <v>579801.92299999995</v>
      </c>
      <c r="F68" s="527">
        <f t="shared" si="22"/>
        <v>5.4799999999813735</v>
      </c>
      <c r="G68" s="522">
        <v>6.48</v>
      </c>
      <c r="H68" s="413">
        <f>G68*F68</f>
        <v>35.510399999879304</v>
      </c>
      <c r="I68" s="532">
        <f>F68</f>
        <v>5.4799999999813735</v>
      </c>
      <c r="J68" s="414">
        <f>I68/I71</f>
        <v>2.7279275565891274E-3</v>
      </c>
      <c r="K68" s="186"/>
      <c r="L68" s="359"/>
      <c r="M68" s="401"/>
    </row>
    <row r="69" spans="2:13" ht="15.6">
      <c r="B69" s="396"/>
      <c r="C69" s="415" t="s">
        <v>44</v>
      </c>
      <c r="D69" s="182">
        <v>332336.152</v>
      </c>
      <c r="E69" s="182">
        <v>332642.96299999999</v>
      </c>
      <c r="F69" s="528">
        <f t="shared" si="22"/>
        <v>306.81099999998696</v>
      </c>
      <c r="G69" s="523">
        <v>4.58</v>
      </c>
      <c r="H69" s="416">
        <f>G69*F69</f>
        <v>1405.1943799999403</v>
      </c>
      <c r="I69" s="533">
        <f>F69</f>
        <v>306.81099999998696</v>
      </c>
      <c r="J69" s="417">
        <f>I69/I71</f>
        <v>0.15272959517654672</v>
      </c>
      <c r="K69" s="186"/>
      <c r="L69" s="359"/>
      <c r="M69" s="401"/>
    </row>
    <row r="70" spans="2:13" ht="15.6">
      <c r="B70" s="397"/>
      <c r="C70" s="183" t="s">
        <v>139</v>
      </c>
      <c r="D70" s="182">
        <v>380496.34299999999</v>
      </c>
      <c r="E70" s="182">
        <v>381034.22200000001</v>
      </c>
      <c r="F70" s="529">
        <f t="shared" si="22"/>
        <v>537.87900000001537</v>
      </c>
      <c r="G70" s="524">
        <v>6.28</v>
      </c>
      <c r="H70" s="418">
        <f>G70*F70</f>
        <v>3377.8801200000967</v>
      </c>
      <c r="I70" s="534">
        <f>F70</f>
        <v>537.87900000001537</v>
      </c>
      <c r="J70" s="419">
        <f>I70/I71</f>
        <v>0.26775455222913003</v>
      </c>
      <c r="K70" s="186"/>
      <c r="L70" s="359"/>
      <c r="M70" s="401"/>
    </row>
    <row r="71" spans="2:13" ht="16.2" thickBot="1">
      <c r="B71" s="397"/>
      <c r="C71" s="420" t="s">
        <v>45</v>
      </c>
      <c r="D71" s="182">
        <v>366050.12099999998</v>
      </c>
      <c r="E71" s="182">
        <v>366284.212</v>
      </c>
      <c r="F71" s="526">
        <f t="shared" si="22"/>
        <v>234.0910000000149</v>
      </c>
      <c r="G71" s="859">
        <v>6.48</v>
      </c>
      <c r="H71" s="421">
        <f>G71*F71</f>
        <v>1516.9096800000966</v>
      </c>
      <c r="I71" s="535">
        <f t="shared" ref="I71" si="23">SUM(I67:I70)</f>
        <v>2008.8509999999078</v>
      </c>
      <c r="J71" s="422">
        <f t="shared" ref="J71" si="24">SUM(J67:J70)</f>
        <v>1</v>
      </c>
      <c r="K71" s="186"/>
      <c r="L71" s="359"/>
      <c r="M71" s="401"/>
    </row>
    <row r="72" spans="2:13" ht="15.6">
      <c r="B72" s="397"/>
      <c r="C72" s="420" t="s">
        <v>46</v>
      </c>
      <c r="D72" s="182">
        <v>318689.73300000001</v>
      </c>
      <c r="E72" s="182">
        <v>318784.89299999998</v>
      </c>
      <c r="F72" s="526">
        <f t="shared" si="22"/>
        <v>95.159999999974389</v>
      </c>
      <c r="G72" s="860"/>
      <c r="H72" s="423">
        <f>G71*F72</f>
        <v>616.63679999983412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2008.8509999999078</v>
      </c>
      <c r="G73" s="525">
        <f>H73/F73</f>
        <v>6.1362628587187356</v>
      </c>
      <c r="H73" s="428">
        <f>SUM(H67:H72)</f>
        <v>12326.837779999425</v>
      </c>
      <c r="I73" s="424"/>
      <c r="J73" s="425"/>
      <c r="K73" s="186"/>
      <c r="L73" s="359"/>
      <c r="M73" s="401"/>
    </row>
    <row r="74" spans="2:13" ht="16.2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 t="s">
        <v>131</v>
      </c>
      <c r="E75" s="433" t="s">
        <v>132</v>
      </c>
      <c r="F75" s="434" t="s">
        <v>1</v>
      </c>
      <c r="G75" s="435" t="s">
        <v>65</v>
      </c>
      <c r="H75" s="431"/>
      <c r="I75" s="436"/>
      <c r="J75" s="431"/>
      <c r="K75" s="184"/>
      <c r="L75" s="188"/>
      <c r="M75" s="401"/>
    </row>
    <row r="76" spans="2:13" ht="15.6">
      <c r="B76" s="397"/>
      <c r="C76" s="437" t="s">
        <v>80</v>
      </c>
      <c r="D76" s="438">
        <v>699</v>
      </c>
      <c r="E76" s="438">
        <v>1092</v>
      </c>
      <c r="F76" s="438">
        <f>D76+E76</f>
        <v>1791</v>
      </c>
      <c r="G76" s="439">
        <f>F76/F79</f>
        <v>0.42826398852223818</v>
      </c>
      <c r="H76" s="430"/>
      <c r="I76" s="440"/>
      <c r="J76" s="431"/>
      <c r="K76" s="184"/>
      <c r="L76" s="188"/>
      <c r="M76" s="401"/>
    </row>
    <row r="77" spans="2:13" ht="15.6">
      <c r="B77" s="397"/>
      <c r="C77" s="437" t="s">
        <v>81</v>
      </c>
      <c r="D77" s="438">
        <v>1163</v>
      </c>
      <c r="E77" s="438">
        <v>480</v>
      </c>
      <c r="F77" s="438">
        <f t="shared" ref="F77:F78" si="25">D77+E77</f>
        <v>1643</v>
      </c>
      <c r="G77" s="439">
        <f>F77/F79</f>
        <v>0.39287422285987567</v>
      </c>
      <c r="H77" s="430"/>
      <c r="I77" s="440"/>
      <c r="J77" s="431"/>
      <c r="K77" s="184"/>
      <c r="L77" s="188"/>
      <c r="M77" s="401"/>
    </row>
    <row r="78" spans="2:13" ht="15.6">
      <c r="B78" s="397"/>
      <c r="C78" s="437" t="s">
        <v>58</v>
      </c>
      <c r="D78" s="438">
        <v>748</v>
      </c>
      <c r="E78" s="438"/>
      <c r="F78" s="438">
        <f t="shared" si="25"/>
        <v>748</v>
      </c>
      <c r="G78" s="439">
        <f>F78/F79</f>
        <v>0.17886178861788618</v>
      </c>
      <c r="H78" s="430"/>
      <c r="I78" s="440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2610</v>
      </c>
      <c r="E79" s="442">
        <f>SUM(E76:E78)</f>
        <v>1572</v>
      </c>
      <c r="F79" s="443">
        <f>D79+E79</f>
        <v>4182</v>
      </c>
      <c r="G79" s="444">
        <f>SUM(G76:G78)</f>
        <v>1</v>
      </c>
      <c r="H79" s="445"/>
      <c r="I79" s="440"/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63</v>
      </c>
      <c r="E82" s="447" t="s">
        <v>68</v>
      </c>
      <c r="F82" s="447" t="s">
        <v>198</v>
      </c>
      <c r="G82" s="448" t="s">
        <v>197</v>
      </c>
      <c r="H82" s="447" t="s">
        <v>130</v>
      </c>
      <c r="I82" s="448" t="s">
        <v>64</v>
      </c>
      <c r="J82" s="447" t="s">
        <v>174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148</v>
      </c>
      <c r="D83" s="438">
        <v>1065</v>
      </c>
      <c r="E83" s="438">
        <v>1475</v>
      </c>
      <c r="F83" s="438"/>
      <c r="G83" s="438">
        <v>1289</v>
      </c>
      <c r="H83" s="438">
        <v>70</v>
      </c>
      <c r="I83" s="438">
        <v>625</v>
      </c>
      <c r="J83" s="438"/>
      <c r="K83" s="451">
        <f>D83+E83+F83+G83+H83+I83+J83</f>
        <v>4524</v>
      </c>
      <c r="L83" s="452">
        <f>K83/K87</f>
        <v>0.36700403347492139</v>
      </c>
      <c r="M83" s="401"/>
    </row>
    <row r="84" spans="2:13" ht="15.6">
      <c r="B84" s="396"/>
      <c r="C84" s="450" t="s">
        <v>58</v>
      </c>
      <c r="D84" s="438"/>
      <c r="E84" s="438"/>
      <c r="F84" s="438"/>
      <c r="G84" s="438"/>
      <c r="H84" s="438"/>
      <c r="I84" s="438"/>
      <c r="J84" s="438"/>
      <c r="K84" s="451">
        <f t="shared" ref="K84:K86" si="26">D84+E84+F84+G84+H84+I84+J84</f>
        <v>0</v>
      </c>
      <c r="L84" s="452">
        <f>K84/K87</f>
        <v>0</v>
      </c>
      <c r="M84" s="401"/>
    </row>
    <row r="85" spans="2:13" ht="15.6">
      <c r="B85" s="396"/>
      <c r="C85" s="450" t="s">
        <v>61</v>
      </c>
      <c r="D85" s="438">
        <v>2403</v>
      </c>
      <c r="E85" s="438">
        <v>500</v>
      </c>
      <c r="F85" s="438"/>
      <c r="G85" s="438">
        <v>50</v>
      </c>
      <c r="H85" s="438"/>
      <c r="I85" s="438">
        <v>1160</v>
      </c>
      <c r="J85" s="438"/>
      <c r="K85" s="451">
        <f t="shared" si="26"/>
        <v>4113</v>
      </c>
      <c r="L85" s="452">
        <f>K85/K87</f>
        <v>0.33366215510219976</v>
      </c>
      <c r="M85" s="401"/>
    </row>
    <row r="86" spans="2:13" ht="15.6">
      <c r="B86" s="396"/>
      <c r="C86" s="450" t="s">
        <v>62</v>
      </c>
      <c r="D86" s="438">
        <v>1544.41</v>
      </c>
      <c r="E86" s="438">
        <v>505.17</v>
      </c>
      <c r="F86" s="438"/>
      <c r="G86" s="438">
        <v>966.61</v>
      </c>
      <c r="H86" s="438">
        <v>53.63</v>
      </c>
      <c r="I86" s="438">
        <v>353.83</v>
      </c>
      <c r="J86" s="438">
        <v>266.19</v>
      </c>
      <c r="K86" s="451">
        <f t="shared" si="26"/>
        <v>3689.84</v>
      </c>
      <c r="L86" s="452">
        <f>K86/K87</f>
        <v>0.29933381142287885</v>
      </c>
      <c r="M86" s="401"/>
    </row>
    <row r="87" spans="2:13" ht="15.6">
      <c r="B87" s="397"/>
      <c r="C87" s="453" t="s">
        <v>199</v>
      </c>
      <c r="D87" s="454">
        <f t="shared" ref="D87" si="27">SUM(D83:D86)</f>
        <v>5012.41</v>
      </c>
      <c r="E87" s="454">
        <f t="shared" ref="E87" si="28">SUM(E83:E86)</f>
        <v>2480.17</v>
      </c>
      <c r="F87" s="454">
        <f t="shared" ref="F87" si="29">SUM(F83:F86)</f>
        <v>0</v>
      </c>
      <c r="G87" s="454">
        <f t="shared" ref="G87" si="30">SUM(G83:G86)</f>
        <v>2305.61</v>
      </c>
      <c r="H87" s="454">
        <f t="shared" ref="H87" si="31">SUM(H83:H86)</f>
        <v>123.63</v>
      </c>
      <c r="I87" s="454">
        <f t="shared" ref="I87" si="32">SUM(I83:I86)</f>
        <v>2138.83</v>
      </c>
      <c r="J87" s="454">
        <f t="shared" ref="J87" si="33">SUM(J83:J86)</f>
        <v>266.19</v>
      </c>
      <c r="K87" s="455">
        <f>D87+E87+F87+G87+H87+I87+J87</f>
        <v>12326.84</v>
      </c>
      <c r="L87" s="452">
        <f>SUM(L83:L86)</f>
        <v>1</v>
      </c>
      <c r="M87" s="401"/>
    </row>
    <row r="88" spans="2:13" ht="15.6">
      <c r="B88" s="397"/>
      <c r="C88" s="456" t="s">
        <v>193</v>
      </c>
      <c r="D88" s="457">
        <v>5012.41</v>
      </c>
      <c r="E88" s="457">
        <v>2480.17</v>
      </c>
      <c r="F88" s="458"/>
      <c r="G88" s="458">
        <v>2305.61</v>
      </c>
      <c r="H88" s="458">
        <v>123.63</v>
      </c>
      <c r="I88" s="458">
        <v>2138.83</v>
      </c>
      <c r="J88" s="458">
        <v>266.19</v>
      </c>
      <c r="K88" s="459">
        <f t="shared" ref="K88" si="34">D88+E88+F88+G88+H88+I88+J88</f>
        <v>12326.84</v>
      </c>
      <c r="L88" s="452"/>
      <c r="M88" s="401"/>
    </row>
    <row r="89" spans="2:13" ht="15.6">
      <c r="B89" s="397"/>
      <c r="C89" s="460" t="s">
        <v>147</v>
      </c>
      <c r="D89" s="461">
        <f t="shared" ref="D89" si="35">D88-D87</f>
        <v>0</v>
      </c>
      <c r="E89" s="461">
        <f>E88-E87</f>
        <v>0</v>
      </c>
      <c r="F89" s="461">
        <f t="shared" ref="F89:J89" si="36">F88-F87</f>
        <v>0</v>
      </c>
      <c r="G89" s="461">
        <f t="shared" si="36"/>
        <v>0</v>
      </c>
      <c r="H89" s="461">
        <f t="shared" si="36"/>
        <v>0</v>
      </c>
      <c r="I89" s="461">
        <f t="shared" si="36"/>
        <v>0</v>
      </c>
      <c r="J89" s="461">
        <f t="shared" si="36"/>
        <v>0</v>
      </c>
      <c r="K89" s="451">
        <f>D89+E89+F89+G89+H89+I89+J89</f>
        <v>0</v>
      </c>
      <c r="L89" s="452"/>
      <c r="M89" s="401"/>
    </row>
    <row r="90" spans="2:13" ht="15.6">
      <c r="B90" s="396"/>
      <c r="C90" s="402" t="s">
        <v>65</v>
      </c>
      <c r="D90" s="462">
        <f>D88/K88</f>
        <v>0.40662570456013059</v>
      </c>
      <c r="E90" s="462">
        <f>E88/K88</f>
        <v>0.20120079436416796</v>
      </c>
      <c r="F90" s="462">
        <f>F88/K88</f>
        <v>0</v>
      </c>
      <c r="G90" s="462">
        <f>G88/K88</f>
        <v>0.1870398252918023</v>
      </c>
      <c r="H90" s="462">
        <f>H88/K88</f>
        <v>1.0029334363064663E-2</v>
      </c>
      <c r="I90" s="462">
        <f>I88/K88</f>
        <v>0.17350999931856015</v>
      </c>
      <c r="J90" s="462">
        <f>J88/K88</f>
        <v>2.1594342102274386E-2</v>
      </c>
      <c r="K90" s="520">
        <f>D90+E90+F90+G90+H90+I90+J90</f>
        <v>1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-2.2200005751074059E-3</v>
      </c>
      <c r="M91" s="401"/>
    </row>
    <row r="92" spans="2:13" ht="15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5.6">
      <c r="B98" s="396"/>
      <c r="C98" s="409" t="s">
        <v>42</v>
      </c>
      <c r="D98" s="181">
        <v>1501317.8319999999</v>
      </c>
      <c r="E98" s="181">
        <v>1501974.4720000001</v>
      </c>
      <c r="F98" s="526">
        <f t="shared" ref="F98:F103" si="37">E98-D98</f>
        <v>656.64000000013039</v>
      </c>
      <c r="G98" s="521">
        <v>6.48</v>
      </c>
      <c r="H98" s="410">
        <f>F98*G98</f>
        <v>4255.0272000008454</v>
      </c>
      <c r="I98" s="531">
        <f>F98+F102+F103</f>
        <v>864.52900000015507</v>
      </c>
      <c r="J98" s="411">
        <f>I98/I102</f>
        <v>0.52861228185921616</v>
      </c>
      <c r="K98" s="186"/>
      <c r="L98" s="359"/>
      <c r="M98" s="401"/>
    </row>
    <row r="99" spans="2:13" ht="15.6">
      <c r="B99" s="396"/>
      <c r="C99" s="412" t="s">
        <v>43</v>
      </c>
      <c r="D99" s="181">
        <v>579801.92299999995</v>
      </c>
      <c r="E99" s="181">
        <v>580065.45200000005</v>
      </c>
      <c r="F99" s="527">
        <f t="shared" si="37"/>
        <v>263.52900000009686</v>
      </c>
      <c r="G99" s="522">
        <v>6.48</v>
      </c>
      <c r="H99" s="413">
        <f>G99*F99</f>
        <v>1707.6679200006276</v>
      </c>
      <c r="I99" s="532">
        <f>F99</f>
        <v>263.52900000009686</v>
      </c>
      <c r="J99" s="414">
        <f>I99/I102</f>
        <v>0.16113359531733878</v>
      </c>
      <c r="K99" s="186"/>
      <c r="L99" s="359"/>
      <c r="M99" s="401"/>
    </row>
    <row r="100" spans="2:13" ht="15.6">
      <c r="B100" s="396"/>
      <c r="C100" s="415" t="s">
        <v>44</v>
      </c>
      <c r="D100" s="182">
        <v>332642.96299999999</v>
      </c>
      <c r="E100" s="182">
        <v>332856.55300000001</v>
      </c>
      <c r="F100" s="528">
        <f t="shared" si="37"/>
        <v>213.59000000002561</v>
      </c>
      <c r="G100" s="523">
        <v>4.58</v>
      </c>
      <c r="H100" s="416">
        <f>G100*F100</f>
        <v>978.24220000011735</v>
      </c>
      <c r="I100" s="533">
        <f>F100</f>
        <v>213.59000000002561</v>
      </c>
      <c r="J100" s="417">
        <f>I100/I102</f>
        <v>0.13059862339181597</v>
      </c>
      <c r="K100" s="186"/>
      <c r="L100" s="359"/>
      <c r="M100" s="401"/>
    </row>
    <row r="101" spans="2:13" ht="15.6">
      <c r="B101" s="397"/>
      <c r="C101" s="183" t="s">
        <v>139</v>
      </c>
      <c r="D101" s="182">
        <v>381034.22200000001</v>
      </c>
      <c r="E101" s="182">
        <v>381328.04300000001</v>
      </c>
      <c r="F101" s="529">
        <f t="shared" si="37"/>
        <v>293.82099999999627</v>
      </c>
      <c r="G101" s="524">
        <v>6.28</v>
      </c>
      <c r="H101" s="418">
        <f>G101*F101</f>
        <v>1845.1958799999766</v>
      </c>
      <c r="I101" s="534">
        <f>F101</f>
        <v>293.82099999999627</v>
      </c>
      <c r="J101" s="419">
        <f>I101/I102</f>
        <v>0.17965549943162915</v>
      </c>
      <c r="K101" s="186"/>
      <c r="L101" s="359"/>
      <c r="M101" s="401"/>
    </row>
    <row r="102" spans="2:13" ht="16.2" thickBot="1">
      <c r="B102" s="397"/>
      <c r="C102" s="420" t="s">
        <v>45</v>
      </c>
      <c r="D102" s="182">
        <v>366284.212</v>
      </c>
      <c r="E102" s="182">
        <v>366403.51199999999</v>
      </c>
      <c r="F102" s="526">
        <f t="shared" si="37"/>
        <v>119.29999999998836</v>
      </c>
      <c r="G102" s="859">
        <v>6.48</v>
      </c>
      <c r="H102" s="421">
        <f>G102*F102</f>
        <v>773.06399999992459</v>
      </c>
      <c r="I102" s="535">
        <f t="shared" ref="I102" si="38">SUM(I98:I101)</f>
        <v>1635.4690000002738</v>
      </c>
      <c r="J102" s="422">
        <f t="shared" ref="J102" si="39">SUM(J98:J101)</f>
        <v>1</v>
      </c>
      <c r="K102" s="186"/>
      <c r="L102" s="359"/>
      <c r="M102" s="401"/>
    </row>
    <row r="103" spans="2:13" ht="15.6">
      <c r="B103" s="397"/>
      <c r="C103" s="420" t="s">
        <v>46</v>
      </c>
      <c r="D103" s="182">
        <v>318784.89299999998</v>
      </c>
      <c r="E103" s="182">
        <v>318873.48200000002</v>
      </c>
      <c r="F103" s="526">
        <f t="shared" si="37"/>
        <v>88.589000000036322</v>
      </c>
      <c r="G103" s="860"/>
      <c r="H103" s="423">
        <f>G102*F103</f>
        <v>574.05672000023537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1635.4690000002738</v>
      </c>
      <c r="G104" s="525">
        <f>H104/F104</f>
        <v>6.1959315156692236</v>
      </c>
      <c r="H104" s="428">
        <f>SUM(H98:H103)</f>
        <v>10133.253920001725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 t="s">
        <v>131</v>
      </c>
      <c r="E106" s="433" t="s">
        <v>132</v>
      </c>
      <c r="F106" s="434" t="s">
        <v>1</v>
      </c>
      <c r="G106" s="435" t="s">
        <v>65</v>
      </c>
      <c r="H106" s="431"/>
      <c r="I106" s="436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>
        <v>757</v>
      </c>
      <c r="E107" s="438">
        <v>310</v>
      </c>
      <c r="F107" s="438">
        <f>D107+E107</f>
        <v>1067</v>
      </c>
      <c r="G107" s="439">
        <f>F107/F110</f>
        <v>0.2897881586094514</v>
      </c>
      <c r="H107" s="430"/>
      <c r="I107" s="440"/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>
        <v>831</v>
      </c>
      <c r="E108" s="438">
        <v>706</v>
      </c>
      <c r="F108" s="438">
        <f t="shared" ref="F108:F109" si="40">D108+E108</f>
        <v>1537</v>
      </c>
      <c r="G108" s="439">
        <f>F108/F110</f>
        <v>0.41743617599130906</v>
      </c>
      <c r="H108" s="430"/>
      <c r="I108" s="440"/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>
        <v>715</v>
      </c>
      <c r="E109" s="438">
        <v>363</v>
      </c>
      <c r="F109" s="438">
        <f t="shared" si="40"/>
        <v>1078</v>
      </c>
      <c r="G109" s="439">
        <f>F109/F110</f>
        <v>0.29277566539923955</v>
      </c>
      <c r="H109" s="430"/>
      <c r="I109" s="440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2303</v>
      </c>
      <c r="E110" s="442">
        <f>SUM(E107:E109)</f>
        <v>1379</v>
      </c>
      <c r="F110" s="443">
        <f>D110+E110</f>
        <v>3682</v>
      </c>
      <c r="G110" s="444">
        <f>SUM(G107:G109)</f>
        <v>1</v>
      </c>
      <c r="H110" s="445"/>
      <c r="I110" s="440"/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63</v>
      </c>
      <c r="E113" s="447" t="s">
        <v>68</v>
      </c>
      <c r="F113" s="447" t="s">
        <v>198</v>
      </c>
      <c r="G113" s="448" t="s">
        <v>197</v>
      </c>
      <c r="H113" s="447" t="s">
        <v>130</v>
      </c>
      <c r="I113" s="448" t="s">
        <v>64</v>
      </c>
      <c r="J113" s="447" t="s">
        <v>174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148</v>
      </c>
      <c r="D114" s="438">
        <v>1404</v>
      </c>
      <c r="E114" s="438"/>
      <c r="F114" s="438">
        <v>824</v>
      </c>
      <c r="G114" s="438">
        <v>1033</v>
      </c>
      <c r="H114" s="438">
        <v>125</v>
      </c>
      <c r="I114" s="438">
        <v>391</v>
      </c>
      <c r="J114" s="438"/>
      <c r="K114" s="451">
        <f>D114+E114+F114+G114+H114+I114+J114</f>
        <v>3777</v>
      </c>
      <c r="L114" s="452">
        <f>K114/K118</f>
        <v>0.37049571090151989</v>
      </c>
      <c r="M114" s="401"/>
    </row>
    <row r="115" spans="2:13" ht="15.6">
      <c r="B115" s="396"/>
      <c r="C115" s="450" t="s">
        <v>58</v>
      </c>
      <c r="D115" s="438"/>
      <c r="E115" s="438"/>
      <c r="F115" s="438"/>
      <c r="G115" s="438"/>
      <c r="H115" s="438"/>
      <c r="I115" s="438"/>
      <c r="J115" s="438"/>
      <c r="K115" s="451">
        <f t="shared" ref="K115:K117" si="41">D115+E115+F115+G115+H115+I115+J115</f>
        <v>0</v>
      </c>
      <c r="L115" s="452">
        <f>K115/K118</f>
        <v>0</v>
      </c>
      <c r="M115" s="401"/>
    </row>
    <row r="116" spans="2:13" ht="15.6">
      <c r="B116" s="396"/>
      <c r="C116" s="450" t="s">
        <v>61</v>
      </c>
      <c r="D116" s="438">
        <v>213</v>
      </c>
      <c r="E116" s="438"/>
      <c r="F116" s="438">
        <v>2089</v>
      </c>
      <c r="G116" s="438">
        <v>15</v>
      </c>
      <c r="H116" s="438">
        <v>155</v>
      </c>
      <c r="I116" s="438">
        <v>298</v>
      </c>
      <c r="J116" s="438"/>
      <c r="K116" s="451">
        <f t="shared" si="41"/>
        <v>2770</v>
      </c>
      <c r="L116" s="452">
        <f>K116/K118</f>
        <v>0.27171647317903369</v>
      </c>
      <c r="M116" s="401"/>
    </row>
    <row r="117" spans="2:13" ht="15.6">
      <c r="B117" s="396"/>
      <c r="C117" s="450" t="s">
        <v>62</v>
      </c>
      <c r="D117" s="438">
        <v>1641.17</v>
      </c>
      <c r="E117" s="438"/>
      <c r="F117" s="438">
        <v>722.34</v>
      </c>
      <c r="G117" s="438">
        <v>803.25</v>
      </c>
      <c r="H117" s="438">
        <v>34.74</v>
      </c>
      <c r="I117" s="438">
        <v>445.95</v>
      </c>
      <c r="J117" s="438"/>
      <c r="K117" s="451">
        <f t="shared" si="41"/>
        <v>3647.45</v>
      </c>
      <c r="L117" s="452">
        <f>K117/K118</f>
        <v>0.35778781591944631</v>
      </c>
      <c r="M117" s="401"/>
    </row>
    <row r="118" spans="2:13" ht="15.6">
      <c r="B118" s="397"/>
      <c r="C118" s="453" t="s">
        <v>199</v>
      </c>
      <c r="D118" s="454">
        <f t="shared" ref="D118" si="42">SUM(D114:D117)</f>
        <v>3258.17</v>
      </c>
      <c r="E118" s="454">
        <f t="shared" ref="E118" si="43">SUM(E114:E117)</f>
        <v>0</v>
      </c>
      <c r="F118" s="454">
        <f t="shared" ref="F118" si="44">SUM(F114:F117)</f>
        <v>3635.34</v>
      </c>
      <c r="G118" s="454">
        <f t="shared" ref="G118" si="45">SUM(G114:G117)</f>
        <v>1851.25</v>
      </c>
      <c r="H118" s="454">
        <f t="shared" ref="H118" si="46">SUM(H114:H117)</f>
        <v>314.74</v>
      </c>
      <c r="I118" s="454">
        <f t="shared" ref="I118" si="47">SUM(I114:I117)</f>
        <v>1134.95</v>
      </c>
      <c r="J118" s="454">
        <f t="shared" ref="J118" si="48">SUM(J114:J117)</f>
        <v>0</v>
      </c>
      <c r="K118" s="455">
        <f>D118+E118+F118+G118+H118+I118+J118</f>
        <v>10194.450000000001</v>
      </c>
      <c r="L118" s="452">
        <f>SUM(L114:L117)</f>
        <v>0.99999999999999989</v>
      </c>
      <c r="M118" s="401"/>
    </row>
    <row r="119" spans="2:13" ht="15.6">
      <c r="B119" s="397"/>
      <c r="C119" s="456" t="s">
        <v>193</v>
      </c>
      <c r="D119" s="457">
        <v>3258.17</v>
      </c>
      <c r="E119" s="457"/>
      <c r="F119" s="458">
        <v>3635.34</v>
      </c>
      <c r="G119" s="458">
        <v>1851.25</v>
      </c>
      <c r="H119" s="458">
        <v>245.26</v>
      </c>
      <c r="I119" s="458">
        <v>1134.95</v>
      </c>
      <c r="J119" s="458"/>
      <c r="K119" s="459">
        <f t="shared" ref="K119" si="49">D119+E119+F119+G119+H119+I119+J119</f>
        <v>10124.970000000001</v>
      </c>
      <c r="L119" s="452"/>
      <c r="M119" s="401"/>
    </row>
    <row r="120" spans="2:13" ht="15.6">
      <c r="B120" s="397"/>
      <c r="C120" s="460" t="s">
        <v>147</v>
      </c>
      <c r="D120" s="461">
        <f t="shared" ref="D120" si="50">D119-D118</f>
        <v>0</v>
      </c>
      <c r="E120" s="461">
        <f>E119-E118</f>
        <v>0</v>
      </c>
      <c r="F120" s="461">
        <f t="shared" ref="F120:J120" si="51">F119-F118</f>
        <v>0</v>
      </c>
      <c r="G120" s="461">
        <f t="shared" si="51"/>
        <v>0</v>
      </c>
      <c r="H120" s="461">
        <f t="shared" si="51"/>
        <v>-69.480000000000018</v>
      </c>
      <c r="I120" s="461">
        <f t="shared" si="51"/>
        <v>0</v>
      </c>
      <c r="J120" s="461">
        <f t="shared" si="51"/>
        <v>0</v>
      </c>
      <c r="K120" s="451">
        <f>D120+E120+F120+G120+H120+I120+J120</f>
        <v>-69.480000000000018</v>
      </c>
      <c r="L120" s="452"/>
      <c r="M120" s="401"/>
    </row>
    <row r="121" spans="2:13" ht="15.6">
      <c r="B121" s="396"/>
      <c r="C121" s="402" t="s">
        <v>65</v>
      </c>
      <c r="D121" s="462">
        <f>D119/K119</f>
        <v>0.321795521369446</v>
      </c>
      <c r="E121" s="462">
        <f>E119/K119</f>
        <v>0</v>
      </c>
      <c r="F121" s="462">
        <f>F119/K119</f>
        <v>0.35904698976885857</v>
      </c>
      <c r="G121" s="462">
        <f>G119/K119</f>
        <v>0.18284004792112962</v>
      </c>
      <c r="H121" s="462">
        <f>H119/K119</f>
        <v>2.4223281649229576E-2</v>
      </c>
      <c r="I121" s="462">
        <f>I119/K119</f>
        <v>0.11209415929133616</v>
      </c>
      <c r="J121" s="462">
        <f>J119/K119</f>
        <v>0</v>
      </c>
      <c r="K121" s="520">
        <f>D121+E121+F121+G121+H121+I121+J121</f>
        <v>0.99999999999999989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8.2839200017242547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181">
        <v>1501974.4720000001</v>
      </c>
      <c r="E129" s="181">
        <v>1502587.902</v>
      </c>
      <c r="F129" s="526">
        <f t="shared" ref="F129:F134" si="52">E129-D129</f>
        <v>613.42999999993481</v>
      </c>
      <c r="G129" s="521">
        <v>6.48</v>
      </c>
      <c r="H129" s="410">
        <f>F129*G129</f>
        <v>3975.0263999995777</v>
      </c>
      <c r="I129" s="531">
        <f>F129+F133+F134</f>
        <v>767.59099999989849</v>
      </c>
      <c r="J129" s="411">
        <f>I129/I133</f>
        <v>0.42615534088383739</v>
      </c>
      <c r="K129" s="186"/>
      <c r="L129" s="359"/>
      <c r="M129" s="401"/>
    </row>
    <row r="130" spans="2:13" ht="15.6">
      <c r="B130" s="396"/>
      <c r="C130" s="412" t="s">
        <v>43</v>
      </c>
      <c r="D130" s="181">
        <v>580065.45200000005</v>
      </c>
      <c r="E130" s="181">
        <v>580362.80200000003</v>
      </c>
      <c r="F130" s="527">
        <f t="shared" si="52"/>
        <v>297.34999999997672</v>
      </c>
      <c r="G130" s="522">
        <v>6.48</v>
      </c>
      <c r="H130" s="413">
        <f>G130*F130</f>
        <v>1926.8279999998492</v>
      </c>
      <c r="I130" s="532">
        <f>F130</f>
        <v>297.34999999997672</v>
      </c>
      <c r="J130" s="414">
        <f>I130/I133</f>
        <v>0.16508438818565602</v>
      </c>
      <c r="K130" s="186"/>
      <c r="L130" s="359"/>
      <c r="M130" s="401"/>
    </row>
    <row r="131" spans="2:13" ht="15.6">
      <c r="B131" s="396"/>
      <c r="C131" s="415" t="s">
        <v>44</v>
      </c>
      <c r="D131" s="182">
        <v>332856.55300000001</v>
      </c>
      <c r="E131" s="182">
        <v>333078.22200000001</v>
      </c>
      <c r="F131" s="528">
        <f t="shared" si="52"/>
        <v>221.66899999999441</v>
      </c>
      <c r="G131" s="523">
        <v>4.58</v>
      </c>
      <c r="H131" s="416">
        <f>G131*F131</f>
        <v>1015.2440199999744</v>
      </c>
      <c r="I131" s="533">
        <f>F131</f>
        <v>221.66899999999441</v>
      </c>
      <c r="J131" s="417">
        <f>I131/I133</f>
        <v>0.12306739951144485</v>
      </c>
      <c r="K131" s="186"/>
      <c r="L131" s="359"/>
      <c r="M131" s="401"/>
    </row>
    <row r="132" spans="2:13" ht="15.6">
      <c r="B132" s="397"/>
      <c r="C132" s="183" t="s">
        <v>139</v>
      </c>
      <c r="D132" s="182">
        <v>381328.04300000001</v>
      </c>
      <c r="E132" s="182">
        <v>381842.63299999997</v>
      </c>
      <c r="F132" s="529">
        <f t="shared" si="52"/>
        <v>514.5899999999674</v>
      </c>
      <c r="G132" s="524">
        <v>6.28</v>
      </c>
      <c r="H132" s="418">
        <f>G132*F132</f>
        <v>3231.6251999997953</v>
      </c>
      <c r="I132" s="534">
        <f>F132</f>
        <v>514.5899999999674</v>
      </c>
      <c r="J132" s="419">
        <f>I132/I133</f>
        <v>0.28569287141906174</v>
      </c>
      <c r="K132" s="186"/>
      <c r="L132" s="359"/>
      <c r="M132" s="401"/>
    </row>
    <row r="133" spans="2:13" ht="16.2" thickBot="1">
      <c r="B133" s="397"/>
      <c r="C133" s="420" t="s">
        <v>45</v>
      </c>
      <c r="D133" s="182">
        <v>366403.51199999999</v>
      </c>
      <c r="E133" s="182">
        <v>366541.37199999997</v>
      </c>
      <c r="F133" s="526">
        <f t="shared" si="52"/>
        <v>137.85999999998603</v>
      </c>
      <c r="G133" s="859">
        <v>6.48</v>
      </c>
      <c r="H133" s="421">
        <f>G133*F133</f>
        <v>893.33279999990953</v>
      </c>
      <c r="I133" s="535">
        <f t="shared" ref="I133" si="53">SUM(I129:I132)</f>
        <v>1801.199999999837</v>
      </c>
      <c r="J133" s="422">
        <f t="shared" ref="J133" si="54">SUM(J129:J132)</f>
        <v>1</v>
      </c>
      <c r="K133" s="186"/>
      <c r="L133" s="359"/>
      <c r="M133" s="401"/>
    </row>
    <row r="134" spans="2:13" ht="15.6">
      <c r="B134" s="397"/>
      <c r="C134" s="420" t="s">
        <v>46</v>
      </c>
      <c r="D134" s="182">
        <v>318873.48200000002</v>
      </c>
      <c r="E134" s="182">
        <v>318889.783</v>
      </c>
      <c r="F134" s="526">
        <f t="shared" si="52"/>
        <v>16.300999999977648</v>
      </c>
      <c r="G134" s="860"/>
      <c r="H134" s="423">
        <f>G133*F134</f>
        <v>105.63047999985517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1801.199999999837</v>
      </c>
      <c r="G135" s="525">
        <f>H135/F135</f>
        <v>6.1890333666444421</v>
      </c>
      <c r="H135" s="428">
        <f>SUM(H129:H134)</f>
        <v>11147.68689999896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 t="s">
        <v>131</v>
      </c>
      <c r="E137" s="433" t="s">
        <v>132</v>
      </c>
      <c r="F137" s="434" t="s">
        <v>1</v>
      </c>
      <c r="G137" s="435" t="s">
        <v>65</v>
      </c>
      <c r="H137" s="431"/>
      <c r="I137" s="436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>
        <v>939.07</v>
      </c>
      <c r="E138" s="438">
        <v>471</v>
      </c>
      <c r="F138" s="438">
        <f>D138+E138</f>
        <v>1410.0700000000002</v>
      </c>
      <c r="G138" s="439">
        <f>F138/F141</f>
        <v>0.31006427467252462</v>
      </c>
      <c r="H138" s="430"/>
      <c r="I138" s="440"/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>
        <v>1484.6</v>
      </c>
      <c r="E139" s="438">
        <v>852</v>
      </c>
      <c r="F139" s="438">
        <f t="shared" ref="F139:F140" si="55">D139+E139</f>
        <v>2336.6</v>
      </c>
      <c r="G139" s="439">
        <f>F139/F141</f>
        <v>0.51380157311326458</v>
      </c>
      <c r="H139" s="430"/>
      <c r="I139" s="440"/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>
        <v>580</v>
      </c>
      <c r="E140" s="438">
        <v>221</v>
      </c>
      <c r="F140" s="438">
        <f t="shared" si="55"/>
        <v>801</v>
      </c>
      <c r="G140" s="439">
        <f>F140/F141</f>
        <v>0.1761341522142108</v>
      </c>
      <c r="H140" s="430"/>
      <c r="I140" s="440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3003.67</v>
      </c>
      <c r="E141" s="442">
        <f>SUM(E138:E140)</f>
        <v>1544</v>
      </c>
      <c r="F141" s="443">
        <f>D141+E141</f>
        <v>4547.67</v>
      </c>
      <c r="G141" s="444">
        <f>SUM(G138:G140)</f>
        <v>1</v>
      </c>
      <c r="H141" s="445"/>
      <c r="I141" s="440"/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63</v>
      </c>
      <c r="E144" s="447" t="s">
        <v>68</v>
      </c>
      <c r="F144" s="447" t="s">
        <v>198</v>
      </c>
      <c r="G144" s="448" t="s">
        <v>197</v>
      </c>
      <c r="H144" s="447" t="s">
        <v>130</v>
      </c>
      <c r="I144" s="448" t="s">
        <v>64</v>
      </c>
      <c r="J144" s="447" t="s">
        <v>174</v>
      </c>
      <c r="K144" s="448" t="s">
        <v>195</v>
      </c>
      <c r="L144" s="449" t="s">
        <v>65</v>
      </c>
      <c r="M144" s="401"/>
    </row>
    <row r="145" spans="2:13" ht="15.6">
      <c r="B145" s="396"/>
      <c r="C145" s="450" t="s">
        <v>148</v>
      </c>
      <c r="D145" s="438">
        <v>1668</v>
      </c>
      <c r="E145" s="438">
        <v>1208</v>
      </c>
      <c r="F145" s="438">
        <v>825</v>
      </c>
      <c r="G145" s="438">
        <v>574</v>
      </c>
      <c r="H145" s="438">
        <v>127</v>
      </c>
      <c r="I145" s="438"/>
      <c r="J145" s="438"/>
      <c r="K145" s="451">
        <f>D145+E145+F145+G145+H145+I145+J145</f>
        <v>4402</v>
      </c>
      <c r="L145" s="452">
        <f>K145/K149</f>
        <v>0.39793853015862396</v>
      </c>
      <c r="M145" s="401"/>
    </row>
    <row r="146" spans="2:13" ht="15.6">
      <c r="B146" s="396"/>
      <c r="C146" s="450" t="s">
        <v>58</v>
      </c>
      <c r="D146" s="438"/>
      <c r="E146" s="438"/>
      <c r="F146" s="438">
        <v>145</v>
      </c>
      <c r="G146" s="438"/>
      <c r="H146" s="438"/>
      <c r="I146" s="438"/>
      <c r="J146" s="438"/>
      <c r="K146" s="451">
        <f t="shared" ref="K146:K148" si="56">D146+E146+F146+G146+H146+I146+J146</f>
        <v>145</v>
      </c>
      <c r="L146" s="452">
        <f>K146/K149</f>
        <v>1.3107925232394475E-2</v>
      </c>
      <c r="M146" s="401"/>
    </row>
    <row r="147" spans="2:13" ht="15.6">
      <c r="B147" s="396"/>
      <c r="C147" s="450" t="s">
        <v>61</v>
      </c>
      <c r="D147" s="438">
        <v>1462</v>
      </c>
      <c r="E147" s="438">
        <v>671</v>
      </c>
      <c r="F147" s="438">
        <v>122</v>
      </c>
      <c r="G147" s="438">
        <v>1672</v>
      </c>
      <c r="H147" s="438"/>
      <c r="I147" s="438"/>
      <c r="J147" s="438"/>
      <c r="K147" s="451">
        <f t="shared" si="56"/>
        <v>3927</v>
      </c>
      <c r="L147" s="452">
        <f>K147/K149</f>
        <v>0.35499877508698691</v>
      </c>
      <c r="M147" s="401"/>
    </row>
    <row r="148" spans="2:13" ht="15.6">
      <c r="B148" s="396"/>
      <c r="C148" s="450" t="s">
        <v>62</v>
      </c>
      <c r="D148" s="438">
        <v>312.64999999999998</v>
      </c>
      <c r="E148" s="438">
        <v>742.59</v>
      </c>
      <c r="F148" s="438">
        <v>643.41</v>
      </c>
      <c r="G148" s="438">
        <v>758.93</v>
      </c>
      <c r="H148" s="438">
        <v>130.43</v>
      </c>
      <c r="I148" s="438"/>
      <c r="J148" s="438"/>
      <c r="K148" s="451">
        <f t="shared" si="56"/>
        <v>2588.0099999999998</v>
      </c>
      <c r="L148" s="452">
        <f>K148/K149</f>
        <v>0.23395476952199462</v>
      </c>
      <c r="M148" s="401"/>
    </row>
    <row r="149" spans="2:13" ht="15.6">
      <c r="B149" s="397"/>
      <c r="C149" s="453" t="s">
        <v>199</v>
      </c>
      <c r="D149" s="454">
        <f t="shared" ref="D149" si="57">SUM(D145:D148)</f>
        <v>3442.65</v>
      </c>
      <c r="E149" s="454">
        <f t="shared" ref="E149" si="58">SUM(E145:E148)</f>
        <v>2621.59</v>
      </c>
      <c r="F149" s="454">
        <f t="shared" ref="F149" si="59">SUM(F145:F148)</f>
        <v>1735.4099999999999</v>
      </c>
      <c r="G149" s="454">
        <f t="shared" ref="G149" si="60">SUM(G145:G148)</f>
        <v>3004.93</v>
      </c>
      <c r="H149" s="454">
        <f t="shared" ref="H149" si="61">SUM(H145:H148)</f>
        <v>257.43</v>
      </c>
      <c r="I149" s="454">
        <f t="shared" ref="I149" si="62">SUM(I145:I148)</f>
        <v>0</v>
      </c>
      <c r="J149" s="454">
        <f t="shared" ref="J149" si="63">SUM(J145:J148)</f>
        <v>0</v>
      </c>
      <c r="K149" s="455">
        <f>D149+E149+F149+G149+H149+I149+J149</f>
        <v>11062.01</v>
      </c>
      <c r="L149" s="452">
        <f>SUM(L145:L148)</f>
        <v>1</v>
      </c>
      <c r="M149" s="401"/>
    </row>
    <row r="150" spans="2:13" ht="15.6">
      <c r="B150" s="397"/>
      <c r="C150" s="456" t="s">
        <v>193</v>
      </c>
      <c r="D150" s="457">
        <v>3442.65</v>
      </c>
      <c r="E150" s="457">
        <v>2621.59</v>
      </c>
      <c r="F150" s="458">
        <v>1735.41</v>
      </c>
      <c r="G150" s="458">
        <v>3004.93</v>
      </c>
      <c r="H150" s="458">
        <v>259.43</v>
      </c>
      <c r="I150" s="458"/>
      <c r="J150" s="458"/>
      <c r="K150" s="459">
        <f t="shared" ref="K150" si="64">D150+E150+F150+G150+H150+I150+J150</f>
        <v>11064.01</v>
      </c>
      <c r="L150" s="452"/>
      <c r="M150" s="401"/>
    </row>
    <row r="151" spans="2:13" ht="15.6">
      <c r="B151" s="397"/>
      <c r="C151" s="460" t="s">
        <v>147</v>
      </c>
      <c r="D151" s="461">
        <f t="shared" ref="D151" si="65">D150-D149</f>
        <v>0</v>
      </c>
      <c r="E151" s="461">
        <f>E150-E149</f>
        <v>0</v>
      </c>
      <c r="F151" s="461">
        <f t="shared" ref="F151:J151" si="66">F150-F149</f>
        <v>0</v>
      </c>
      <c r="G151" s="461">
        <f t="shared" si="66"/>
        <v>0</v>
      </c>
      <c r="H151" s="461">
        <f t="shared" si="66"/>
        <v>2</v>
      </c>
      <c r="I151" s="461">
        <f t="shared" si="66"/>
        <v>0</v>
      </c>
      <c r="J151" s="461">
        <f t="shared" si="66"/>
        <v>0</v>
      </c>
      <c r="K151" s="451">
        <f>D151+E151+F151+G151+H151+I151+J151</f>
        <v>2</v>
      </c>
      <c r="L151" s="452"/>
      <c r="M151" s="401"/>
    </row>
    <row r="152" spans="2:13" ht="15.6">
      <c r="B152" s="396"/>
      <c r="C152" s="402" t="s">
        <v>65</v>
      </c>
      <c r="D152" s="462">
        <f>D150/K150</f>
        <v>0.31115752787642093</v>
      </c>
      <c r="E152" s="462">
        <f>E150/K150</f>
        <v>0.23694754433519133</v>
      </c>
      <c r="F152" s="462">
        <f>F150/K150</f>
        <v>0.15685181050993266</v>
      </c>
      <c r="G152" s="462">
        <f>G150/K150</f>
        <v>0.27159501844268036</v>
      </c>
      <c r="H152" s="462">
        <f>H150/K150</f>
        <v>2.3448098835774731E-2</v>
      </c>
      <c r="I152" s="462">
        <f>I150/K150</f>
        <v>0</v>
      </c>
      <c r="J152" s="462">
        <f>J150/K150</f>
        <v>0</v>
      </c>
      <c r="K152" s="520">
        <f>D152+E152+F152+G152+H152+I152+J152</f>
        <v>1.0000000000000002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83.676899998959925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181">
        <v>1502587.902</v>
      </c>
      <c r="E160" s="181">
        <v>1503130.4410000001</v>
      </c>
      <c r="F160" s="526">
        <f t="shared" ref="F160:F165" si="67">E160-D160</f>
        <v>542.53900000010617</v>
      </c>
      <c r="G160" s="521">
        <v>6.48</v>
      </c>
      <c r="H160" s="410">
        <f>F160*G160</f>
        <v>3515.6527200006881</v>
      </c>
      <c r="I160" s="531">
        <f>F160+F164+F165</f>
        <v>693.14800000016112</v>
      </c>
      <c r="J160" s="411">
        <f>I160/I164</f>
        <v>0.61043954592295857</v>
      </c>
      <c r="K160" s="186"/>
      <c r="L160" s="359"/>
      <c r="M160" s="401"/>
    </row>
    <row r="161" spans="2:13" ht="15.6">
      <c r="B161" s="396"/>
      <c r="C161" s="412" t="s">
        <v>43</v>
      </c>
      <c r="D161" s="181">
        <v>580362.80200000003</v>
      </c>
      <c r="E161" s="181">
        <v>580516.96299999999</v>
      </c>
      <c r="F161" s="527">
        <f t="shared" si="67"/>
        <v>154.16099999996368</v>
      </c>
      <c r="G161" s="522">
        <v>6.48</v>
      </c>
      <c r="H161" s="413">
        <f>G161*F161</f>
        <v>998.96327999976472</v>
      </c>
      <c r="I161" s="532">
        <f>F161</f>
        <v>154.16099999996368</v>
      </c>
      <c r="J161" s="414">
        <f>I161/I164</f>
        <v>0.13576605694452723</v>
      </c>
      <c r="K161" s="186"/>
      <c r="L161" s="359"/>
      <c r="M161" s="401"/>
    </row>
    <row r="162" spans="2:13" ht="15.6">
      <c r="B162" s="396"/>
      <c r="C162" s="415" t="s">
        <v>44</v>
      </c>
      <c r="D162" s="182">
        <v>333078.22200000001</v>
      </c>
      <c r="E162" s="182">
        <v>333364.73300000001</v>
      </c>
      <c r="F162" s="528">
        <f t="shared" si="67"/>
        <v>286.5109999999986</v>
      </c>
      <c r="G162" s="523">
        <v>4.58</v>
      </c>
      <c r="H162" s="416">
        <f>G162*F162</f>
        <v>1312.2203799999936</v>
      </c>
      <c r="I162" s="533">
        <f>F162</f>
        <v>286.5109999999986</v>
      </c>
      <c r="J162" s="417">
        <f>I162/I164</f>
        <v>0.2523236664347171</v>
      </c>
      <c r="K162" s="186"/>
      <c r="L162" s="359"/>
      <c r="M162" s="401"/>
    </row>
    <row r="163" spans="2:13" ht="15.6">
      <c r="B163" s="397"/>
      <c r="C163" s="183" t="s">
        <v>139</v>
      </c>
      <c r="D163" s="182">
        <v>381842.63299999997</v>
      </c>
      <c r="E163" s="182">
        <v>381844.30300000001</v>
      </c>
      <c r="F163" s="529">
        <f t="shared" si="67"/>
        <v>1.6700000000419095</v>
      </c>
      <c r="G163" s="524">
        <v>6.28</v>
      </c>
      <c r="H163" s="418">
        <f>G163*F163</f>
        <v>10.487600000263193</v>
      </c>
      <c r="I163" s="534">
        <f>F163</f>
        <v>1.6700000000419095</v>
      </c>
      <c r="J163" s="419">
        <f>I163/I164</f>
        <v>1.470730697797133E-3</v>
      </c>
      <c r="K163" s="186"/>
      <c r="L163" s="359"/>
      <c r="M163" s="401"/>
    </row>
    <row r="164" spans="2:13" ht="16.2" thickBot="1">
      <c r="B164" s="397"/>
      <c r="C164" s="420" t="s">
        <v>45</v>
      </c>
      <c r="D164" s="182">
        <v>366541.37199999997</v>
      </c>
      <c r="E164" s="182">
        <v>366648.05200000003</v>
      </c>
      <c r="F164" s="526">
        <f t="shared" si="67"/>
        <v>106.68000000005122</v>
      </c>
      <c r="G164" s="859">
        <v>6.48</v>
      </c>
      <c r="H164" s="421">
        <f>G164*F164</f>
        <v>691.28640000033192</v>
      </c>
      <c r="I164" s="535">
        <f t="shared" ref="I164" si="68">SUM(I160:I163)</f>
        <v>1135.4900000001653</v>
      </c>
      <c r="J164" s="422">
        <f t="shared" ref="J164" si="69">SUM(J160:J163)</f>
        <v>1.0000000000000002</v>
      </c>
      <c r="K164" s="186"/>
      <c r="L164" s="359"/>
      <c r="M164" s="401"/>
    </row>
    <row r="165" spans="2:13" ht="15.6">
      <c r="B165" s="397"/>
      <c r="C165" s="420" t="s">
        <v>46</v>
      </c>
      <c r="D165" s="182">
        <v>318889.783</v>
      </c>
      <c r="E165" s="182">
        <v>318933.712</v>
      </c>
      <c r="F165" s="526">
        <f t="shared" si="67"/>
        <v>43.929000000003725</v>
      </c>
      <c r="G165" s="860"/>
      <c r="H165" s="423">
        <f>G164*F165</f>
        <v>284.65992000002416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1135.4900000001653</v>
      </c>
      <c r="G166" s="525">
        <f>H166/F166</f>
        <v>6.0002908876344785</v>
      </c>
      <c r="H166" s="428">
        <f>SUM(H160:H165)</f>
        <v>6813.2703000010661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 t="s">
        <v>131</v>
      </c>
      <c r="E168" s="433" t="s">
        <v>132</v>
      </c>
      <c r="F168" s="434" t="s">
        <v>1</v>
      </c>
      <c r="G168" s="435" t="s">
        <v>65</v>
      </c>
      <c r="H168" s="431"/>
      <c r="I168" s="436"/>
      <c r="J168" s="431"/>
      <c r="K168" s="184"/>
      <c r="L168" s="188"/>
      <c r="M168" s="401"/>
    </row>
    <row r="169" spans="2:13" ht="15.6">
      <c r="B169" s="397"/>
      <c r="C169" s="437" t="s">
        <v>80</v>
      </c>
      <c r="D169" s="438">
        <v>1008</v>
      </c>
      <c r="E169" s="438">
        <v>431</v>
      </c>
      <c r="F169" s="438">
        <f>D169+E169</f>
        <v>1439</v>
      </c>
      <c r="G169" s="439">
        <f>F169/F172</f>
        <v>0.39039609332609876</v>
      </c>
      <c r="H169" s="430"/>
      <c r="I169" s="440"/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>
        <v>732</v>
      </c>
      <c r="E170" s="438">
        <v>460</v>
      </c>
      <c r="F170" s="438">
        <f t="shared" ref="F170:F171" si="70">D170+E170</f>
        <v>1192</v>
      </c>
      <c r="G170" s="439">
        <f>F170/F172</f>
        <v>0.32338578404774826</v>
      </c>
      <c r="H170" s="430"/>
      <c r="I170" s="440"/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>
        <v>818</v>
      </c>
      <c r="E171" s="438">
        <v>237</v>
      </c>
      <c r="F171" s="438">
        <f t="shared" si="70"/>
        <v>1055</v>
      </c>
      <c r="G171" s="439">
        <f>F171/F172</f>
        <v>0.28621812262615304</v>
      </c>
      <c r="H171" s="430"/>
      <c r="I171" s="440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2558</v>
      </c>
      <c r="E172" s="442">
        <f>SUM(E169:E171)</f>
        <v>1128</v>
      </c>
      <c r="F172" s="443">
        <f>D172+E172</f>
        <v>3686</v>
      </c>
      <c r="G172" s="444">
        <f>SUM(G169:G171)</f>
        <v>1</v>
      </c>
      <c r="H172" s="445"/>
      <c r="I172" s="440"/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63</v>
      </c>
      <c r="E175" s="447" t="s">
        <v>68</v>
      </c>
      <c r="F175" s="447" t="s">
        <v>198</v>
      </c>
      <c r="G175" s="448" t="s">
        <v>197</v>
      </c>
      <c r="H175" s="447" t="s">
        <v>130</v>
      </c>
      <c r="I175" s="448" t="s">
        <v>64</v>
      </c>
      <c r="J175" s="447" t="s">
        <v>174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148</v>
      </c>
      <c r="D176" s="438">
        <v>1360</v>
      </c>
      <c r="E176" s="438">
        <v>918</v>
      </c>
      <c r="F176" s="438">
        <v>410</v>
      </c>
      <c r="G176" s="438">
        <v>588.98</v>
      </c>
      <c r="H176" s="438">
        <v>280</v>
      </c>
      <c r="I176" s="438"/>
      <c r="J176" s="438"/>
      <c r="K176" s="451">
        <f>D176+E176+F176+G176+H176+I176+J176</f>
        <v>3556.98</v>
      </c>
      <c r="L176" s="452">
        <f>K176/K180</f>
        <v>0.53021907994472695</v>
      </c>
      <c r="M176" s="401"/>
    </row>
    <row r="177" spans="2:13" ht="15.6">
      <c r="B177" s="396"/>
      <c r="C177" s="450" t="s">
        <v>58</v>
      </c>
      <c r="D177" s="438"/>
      <c r="E177" s="438"/>
      <c r="F177" s="438">
        <v>132</v>
      </c>
      <c r="G177" s="438"/>
      <c r="H177" s="438"/>
      <c r="I177" s="438"/>
      <c r="J177" s="438"/>
      <c r="K177" s="451">
        <f t="shared" ref="K177:K179" si="71">D177+E177+F177+G177+H177+I177+J177</f>
        <v>132</v>
      </c>
      <c r="L177" s="452">
        <f>K177/K180</f>
        <v>1.9676500444957227E-2</v>
      </c>
      <c r="M177" s="401"/>
    </row>
    <row r="178" spans="2:13" ht="15.6">
      <c r="B178" s="396"/>
      <c r="C178" s="450" t="s">
        <v>61</v>
      </c>
      <c r="D178" s="438">
        <v>435</v>
      </c>
      <c r="E178" s="438"/>
      <c r="F178" s="438">
        <v>204</v>
      </c>
      <c r="G178" s="438">
        <v>130</v>
      </c>
      <c r="H178" s="438">
        <v>30</v>
      </c>
      <c r="I178" s="438"/>
      <c r="J178" s="438"/>
      <c r="K178" s="451">
        <f t="shared" si="71"/>
        <v>799</v>
      </c>
      <c r="L178" s="452">
        <f>K178/K180</f>
        <v>0.11910245345091534</v>
      </c>
      <c r="M178" s="401"/>
    </row>
    <row r="179" spans="2:13" ht="15.6">
      <c r="B179" s="396"/>
      <c r="C179" s="450" t="s">
        <v>62</v>
      </c>
      <c r="D179" s="438">
        <v>151.41</v>
      </c>
      <c r="E179" s="438">
        <v>644.72</v>
      </c>
      <c r="F179" s="438">
        <v>583.78</v>
      </c>
      <c r="G179" s="438">
        <v>668</v>
      </c>
      <c r="H179" s="438">
        <v>172.62</v>
      </c>
      <c r="I179" s="438"/>
      <c r="J179" s="438"/>
      <c r="K179" s="451">
        <f t="shared" si="71"/>
        <v>2220.5299999999997</v>
      </c>
      <c r="L179" s="452">
        <f>K179/K180</f>
        <v>0.33100196615940053</v>
      </c>
      <c r="M179" s="401"/>
    </row>
    <row r="180" spans="2:13" ht="15.6">
      <c r="B180" s="397"/>
      <c r="C180" s="453" t="s">
        <v>199</v>
      </c>
      <c r="D180" s="454">
        <f t="shared" ref="D180:J180" si="72">SUM(D176:D179)</f>
        <v>1946.41</v>
      </c>
      <c r="E180" s="454">
        <f t="shared" si="72"/>
        <v>1562.72</v>
      </c>
      <c r="F180" s="454">
        <f t="shared" si="72"/>
        <v>1329.78</v>
      </c>
      <c r="G180" s="454">
        <f t="shared" si="72"/>
        <v>1386.98</v>
      </c>
      <c r="H180" s="454">
        <f t="shared" si="72"/>
        <v>482.62</v>
      </c>
      <c r="I180" s="454">
        <f t="shared" si="72"/>
        <v>0</v>
      </c>
      <c r="J180" s="454">
        <f t="shared" si="72"/>
        <v>0</v>
      </c>
      <c r="K180" s="455">
        <f>D180+E180+F180+G180+H180+I180+J180</f>
        <v>6708.5099999999993</v>
      </c>
      <c r="L180" s="452">
        <f>SUM(L176:L179)</f>
        <v>1</v>
      </c>
      <c r="M180" s="401"/>
    </row>
    <row r="181" spans="2:13" ht="15.6">
      <c r="B181" s="397"/>
      <c r="C181" s="456" t="s">
        <v>193</v>
      </c>
      <c r="D181" s="457">
        <v>1946.41</v>
      </c>
      <c r="E181" s="457">
        <v>1562.72</v>
      </c>
      <c r="F181" s="458">
        <v>1329.78</v>
      </c>
      <c r="G181" s="458">
        <v>1486.28</v>
      </c>
      <c r="H181" s="458">
        <v>482.62</v>
      </c>
      <c r="I181" s="458"/>
      <c r="J181" s="458"/>
      <c r="K181" s="459">
        <f t="shared" ref="K181" si="73">D181+E181+F181+G181+H181+I181+J181</f>
        <v>6807.8099999999995</v>
      </c>
      <c r="L181" s="452"/>
      <c r="M181" s="401"/>
    </row>
    <row r="182" spans="2:13" ht="15.6">
      <c r="B182" s="397"/>
      <c r="C182" s="460" t="s">
        <v>147</v>
      </c>
      <c r="D182" s="461">
        <f t="shared" ref="D182" si="74">D181-D180</f>
        <v>0</v>
      </c>
      <c r="E182" s="461">
        <f>E181-E180</f>
        <v>0</v>
      </c>
      <c r="F182" s="461">
        <f t="shared" ref="F182:J182" si="75">F181-F180</f>
        <v>0</v>
      </c>
      <c r="G182" s="461">
        <f t="shared" si="75"/>
        <v>99.299999999999955</v>
      </c>
      <c r="H182" s="461">
        <f t="shared" si="75"/>
        <v>0</v>
      </c>
      <c r="I182" s="461">
        <f t="shared" si="75"/>
        <v>0</v>
      </c>
      <c r="J182" s="461">
        <f t="shared" si="75"/>
        <v>0</v>
      </c>
      <c r="K182" s="451">
        <f>D182+E182+F182+G182+H182+I182+J182</f>
        <v>99.299999999999955</v>
      </c>
      <c r="L182" s="452"/>
      <c r="M182" s="401"/>
    </row>
    <row r="183" spans="2:13" ht="15.6">
      <c r="B183" s="396"/>
      <c r="C183" s="402" t="s">
        <v>65</v>
      </c>
      <c r="D183" s="462">
        <f>D181/K181</f>
        <v>0.28590839051031097</v>
      </c>
      <c r="E183" s="462">
        <f>E181/K181</f>
        <v>0.22954812193642304</v>
      </c>
      <c r="F183" s="462">
        <f>F181/K181</f>
        <v>0.19533153833611691</v>
      </c>
      <c r="G183" s="462">
        <f>G181/K181</f>
        <v>0.21831984147618691</v>
      </c>
      <c r="H183" s="462">
        <f>H181/K181</f>
        <v>7.0892107740962218E-2</v>
      </c>
      <c r="I183" s="462">
        <f>I181/K181</f>
        <v>0</v>
      </c>
      <c r="J183" s="462">
        <f>J181/K181</f>
        <v>0</v>
      </c>
      <c r="K183" s="520">
        <f>D183+E183+F183+G183+H183+I183+J183</f>
        <v>1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5.460300001066571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181">
        <v>1503130.4410000001</v>
      </c>
      <c r="E191" s="181">
        <v>1503743.612</v>
      </c>
      <c r="F191" s="526">
        <f t="shared" ref="F191:F196" si="76">E191-D191</f>
        <v>613.17099999985658</v>
      </c>
      <c r="G191" s="521">
        <v>6.48</v>
      </c>
      <c r="H191" s="410">
        <f>F191*G191</f>
        <v>3973.3480799990707</v>
      </c>
      <c r="I191" s="531">
        <f>F191+F195+F196</f>
        <v>781.50099999987287</v>
      </c>
      <c r="J191" s="411">
        <f>I191/I195</f>
        <v>0.62418163622434508</v>
      </c>
      <c r="K191" s="186"/>
      <c r="L191" s="359"/>
      <c r="M191" s="401"/>
    </row>
    <row r="192" spans="2:13" ht="15.6">
      <c r="B192" s="396"/>
      <c r="C192" s="412" t="s">
        <v>43</v>
      </c>
      <c r="D192" s="181">
        <v>580516.96299999999</v>
      </c>
      <c r="E192" s="181">
        <v>580796.80299999996</v>
      </c>
      <c r="F192" s="527">
        <f t="shared" si="76"/>
        <v>279.8399999999674</v>
      </c>
      <c r="G192" s="522">
        <v>6.48</v>
      </c>
      <c r="H192" s="413">
        <f>G192*F192</f>
        <v>1813.363199999789</v>
      </c>
      <c r="I192" s="532">
        <f>F192</f>
        <v>279.8399999999674</v>
      </c>
      <c r="J192" s="414">
        <f>I192/I195</f>
        <v>0.22350705767622667</v>
      </c>
      <c r="K192" s="186"/>
      <c r="L192" s="359"/>
      <c r="M192" s="401"/>
    </row>
    <row r="193" spans="2:13" ht="15.6">
      <c r="B193" s="396"/>
      <c r="C193" s="415" t="s">
        <v>44</v>
      </c>
      <c r="D193" s="182">
        <v>333364.73300000001</v>
      </c>
      <c r="E193" s="182">
        <v>333555.43300000002</v>
      </c>
      <c r="F193" s="528">
        <f t="shared" si="76"/>
        <v>190.70000000001164</v>
      </c>
      <c r="G193" s="523">
        <v>4.58</v>
      </c>
      <c r="H193" s="416">
        <f>G193*F193</f>
        <v>873.40600000005338</v>
      </c>
      <c r="I193" s="533">
        <f>F193</f>
        <v>190.70000000001164</v>
      </c>
      <c r="J193" s="417">
        <f>I193/I195</f>
        <v>0.15231130609942822</v>
      </c>
      <c r="K193" s="186"/>
      <c r="L193" s="359"/>
      <c r="M193" s="401"/>
    </row>
    <row r="194" spans="2:13" ht="15.6">
      <c r="B194" s="397"/>
      <c r="C194" s="183" t="s">
        <v>139</v>
      </c>
      <c r="D194" s="182">
        <v>381844.30300000001</v>
      </c>
      <c r="E194" s="182">
        <v>381844.30300000001</v>
      </c>
      <c r="F194" s="529">
        <f t="shared" si="76"/>
        <v>0</v>
      </c>
      <c r="G194" s="524">
        <v>6.28</v>
      </c>
      <c r="H194" s="418">
        <f>G194*F194</f>
        <v>0</v>
      </c>
      <c r="I194" s="534">
        <f>F194</f>
        <v>0</v>
      </c>
      <c r="J194" s="419">
        <f>I194/I195</f>
        <v>0</v>
      </c>
      <c r="K194" s="186"/>
      <c r="L194" s="359"/>
      <c r="M194" s="401"/>
    </row>
    <row r="195" spans="2:13" ht="16.2" thickBot="1">
      <c r="B195" s="397"/>
      <c r="C195" s="420" t="s">
        <v>45</v>
      </c>
      <c r="D195" s="182">
        <v>366648.05200000003</v>
      </c>
      <c r="E195" s="182">
        <v>366764.92200000002</v>
      </c>
      <c r="F195" s="526">
        <f t="shared" si="76"/>
        <v>116.86999999999534</v>
      </c>
      <c r="G195" s="859">
        <v>6.48</v>
      </c>
      <c r="H195" s="421">
        <f>G195*F195</f>
        <v>757.31759999996984</v>
      </c>
      <c r="I195" s="535">
        <f t="shared" ref="I195" si="77">SUM(I191:I194)</f>
        <v>1252.0409999998519</v>
      </c>
      <c r="J195" s="422">
        <f t="shared" ref="J195" si="78">SUM(J191:J194)</f>
        <v>1</v>
      </c>
      <c r="K195" s="186"/>
      <c r="L195" s="359"/>
      <c r="M195" s="401"/>
    </row>
    <row r="196" spans="2:13" ht="15.6">
      <c r="B196" s="397"/>
      <c r="C196" s="420" t="s">
        <v>46</v>
      </c>
      <c r="D196" s="182">
        <v>318933.712</v>
      </c>
      <c r="E196" s="182">
        <v>318985.17200000002</v>
      </c>
      <c r="F196" s="526">
        <f t="shared" si="76"/>
        <v>51.460000000020955</v>
      </c>
      <c r="G196" s="860"/>
      <c r="H196" s="423">
        <f>G195*F196</f>
        <v>333.46080000013581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1252.0409999998519</v>
      </c>
      <c r="G197" s="525">
        <f>H197/F197</f>
        <v>6.1906085184110875</v>
      </c>
      <c r="H197" s="428">
        <f>SUM(H191:H196)</f>
        <v>7750.8956799990192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 t="s">
        <v>131</v>
      </c>
      <c r="E199" s="433" t="s">
        <v>132</v>
      </c>
      <c r="F199" s="434" t="s">
        <v>1</v>
      </c>
      <c r="G199" s="435" t="s">
        <v>65</v>
      </c>
      <c r="H199" s="431"/>
      <c r="I199" s="436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>
        <v>1141.1099999999999</v>
      </c>
      <c r="E200" s="438">
        <v>92</v>
      </c>
      <c r="F200" s="438">
        <f>D200+E200</f>
        <v>1233.1099999999999</v>
      </c>
      <c r="G200" s="439">
        <f>F200/F203</f>
        <v>0.36405962605288877</v>
      </c>
      <c r="H200" s="430"/>
      <c r="I200" s="440"/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>
        <v>878</v>
      </c>
      <c r="E201" s="438">
        <v>382</v>
      </c>
      <c r="F201" s="438">
        <f t="shared" ref="F201:F202" si="79">D201+E201</f>
        <v>1260</v>
      </c>
      <c r="G201" s="439">
        <f>F201/F203</f>
        <v>0.37199854743424338</v>
      </c>
      <c r="H201" s="430"/>
      <c r="I201" s="440"/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>
        <v>674</v>
      </c>
      <c r="E202" s="438">
        <v>220</v>
      </c>
      <c r="F202" s="438">
        <f t="shared" si="79"/>
        <v>894</v>
      </c>
      <c r="G202" s="439">
        <f>F202/F203</f>
        <v>0.26394182651286791</v>
      </c>
      <c r="H202" s="430"/>
      <c r="I202" s="440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f>SUM(D200:D202)</f>
        <v>2693.1099999999997</v>
      </c>
      <c r="E203" s="442">
        <f>SUM(E200:E202)</f>
        <v>694</v>
      </c>
      <c r="F203" s="443">
        <f>D203+E203</f>
        <v>3387.1099999999997</v>
      </c>
      <c r="G203" s="444">
        <f>SUM(G200:G202)</f>
        <v>1</v>
      </c>
      <c r="H203" s="445"/>
      <c r="I203" s="440"/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63</v>
      </c>
      <c r="E206" s="447" t="s">
        <v>68</v>
      </c>
      <c r="F206" s="447"/>
      <c r="G206" s="448" t="s">
        <v>197</v>
      </c>
      <c r="H206" s="447" t="s">
        <v>130</v>
      </c>
      <c r="I206" s="448" t="s">
        <v>64</v>
      </c>
      <c r="J206" s="447" t="s">
        <v>174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148</v>
      </c>
      <c r="D207" s="438">
        <v>797</v>
      </c>
      <c r="E207" s="438">
        <v>1729</v>
      </c>
      <c r="F207" s="438"/>
      <c r="G207" s="438">
        <v>694</v>
      </c>
      <c r="H207" s="438">
        <v>167</v>
      </c>
      <c r="I207" s="438"/>
      <c r="J207" s="438"/>
      <c r="K207" s="451">
        <f>D207+E207+F207+G207+H207+I207+J207</f>
        <v>3387</v>
      </c>
      <c r="L207" s="452">
        <f>K207/K211</f>
        <v>0.43756297961398338</v>
      </c>
      <c r="M207" s="401"/>
    </row>
    <row r="208" spans="2:13" ht="15.6">
      <c r="B208" s="396"/>
      <c r="C208" s="450" t="s">
        <v>58</v>
      </c>
      <c r="D208" s="438"/>
      <c r="E208" s="438"/>
      <c r="F208" s="438"/>
      <c r="G208" s="438"/>
      <c r="H208" s="438"/>
      <c r="I208" s="438"/>
      <c r="J208" s="438"/>
      <c r="K208" s="451">
        <f t="shared" ref="K208:K210" si="80">D208+E208+F208+G208+H208+I208+J208</f>
        <v>0</v>
      </c>
      <c r="L208" s="452">
        <f>K208/K211</f>
        <v>0</v>
      </c>
      <c r="M208" s="401"/>
    </row>
    <row r="209" spans="2:13" ht="15.6">
      <c r="B209" s="396"/>
      <c r="C209" s="450" t="s">
        <v>61</v>
      </c>
      <c r="D209" s="438">
        <v>582</v>
      </c>
      <c r="E209" s="438">
        <v>531</v>
      </c>
      <c r="F209" s="438"/>
      <c r="G209" s="438">
        <v>234</v>
      </c>
      <c r="H209" s="438"/>
      <c r="I209" s="438"/>
      <c r="J209" s="438"/>
      <c r="K209" s="451">
        <f t="shared" si="80"/>
        <v>1347</v>
      </c>
      <c r="L209" s="452">
        <f>K209/K211</f>
        <v>0.17401751802185877</v>
      </c>
      <c r="M209" s="401"/>
    </row>
    <row r="210" spans="2:13" ht="15.6">
      <c r="B210" s="396"/>
      <c r="C210" s="450" t="s">
        <v>62</v>
      </c>
      <c r="D210" s="438">
        <v>851.99</v>
      </c>
      <c r="E210" s="438">
        <v>1617.3</v>
      </c>
      <c r="F210" s="438"/>
      <c r="G210" s="438">
        <v>451.88</v>
      </c>
      <c r="H210" s="438">
        <v>85.43</v>
      </c>
      <c r="I210" s="438"/>
      <c r="J210" s="438"/>
      <c r="K210" s="451">
        <f t="shared" si="80"/>
        <v>3006.6</v>
      </c>
      <c r="L210" s="452">
        <f>K210/K211</f>
        <v>0.38841950236415779</v>
      </c>
      <c r="M210" s="401"/>
    </row>
    <row r="211" spans="2:13" ht="15.6">
      <c r="B211" s="397"/>
      <c r="C211" s="453" t="s">
        <v>199</v>
      </c>
      <c r="D211" s="454">
        <f t="shared" ref="D211:J211" si="81">SUM(D207:D210)</f>
        <v>2230.9899999999998</v>
      </c>
      <c r="E211" s="454">
        <f t="shared" si="81"/>
        <v>3877.3</v>
      </c>
      <c r="F211" s="454">
        <f t="shared" si="81"/>
        <v>0</v>
      </c>
      <c r="G211" s="454">
        <f t="shared" si="81"/>
        <v>1379.88</v>
      </c>
      <c r="H211" s="454">
        <f t="shared" si="81"/>
        <v>252.43</v>
      </c>
      <c r="I211" s="454">
        <f t="shared" si="81"/>
        <v>0</v>
      </c>
      <c r="J211" s="454">
        <f t="shared" si="81"/>
        <v>0</v>
      </c>
      <c r="K211" s="455">
        <f>D211+E211+F211+G211+H211+I211+J211</f>
        <v>7740.6</v>
      </c>
      <c r="L211" s="452">
        <f>SUM(L207:L210)</f>
        <v>0.99999999999999989</v>
      </c>
      <c r="M211" s="401"/>
    </row>
    <row r="212" spans="2:13" ht="15.6">
      <c r="B212" s="397"/>
      <c r="C212" s="456" t="s">
        <v>193</v>
      </c>
      <c r="D212" s="457">
        <v>2230.9899999999998</v>
      </c>
      <c r="E212" s="457">
        <v>3881.98</v>
      </c>
      <c r="F212" s="458"/>
      <c r="G212" s="458">
        <v>1379.88</v>
      </c>
      <c r="H212" s="458">
        <v>252.43</v>
      </c>
      <c r="I212" s="458"/>
      <c r="J212" s="458"/>
      <c r="K212" s="459">
        <f t="shared" ref="K212" si="82">D212+E212+F212+G212+H212+I212+J212</f>
        <v>7745.28</v>
      </c>
      <c r="L212" s="452"/>
      <c r="M212" s="401"/>
    </row>
    <row r="213" spans="2:13" ht="15.6">
      <c r="B213" s="397"/>
      <c r="C213" s="460" t="s">
        <v>147</v>
      </c>
      <c r="D213" s="461">
        <f t="shared" ref="D213" si="83">D212-D211</f>
        <v>0</v>
      </c>
      <c r="E213" s="461">
        <f>E212-E211</f>
        <v>4.6799999999998363</v>
      </c>
      <c r="F213" s="461">
        <f t="shared" ref="F213:J213" si="84">F212-F211</f>
        <v>0</v>
      </c>
      <c r="G213" s="461">
        <f t="shared" si="84"/>
        <v>0</v>
      </c>
      <c r="H213" s="461">
        <f t="shared" si="84"/>
        <v>0</v>
      </c>
      <c r="I213" s="461">
        <f t="shared" si="84"/>
        <v>0</v>
      </c>
      <c r="J213" s="461">
        <f t="shared" si="84"/>
        <v>0</v>
      </c>
      <c r="K213" s="451">
        <f>D213+E213+F213+G213+H213+I213+J213</f>
        <v>4.6799999999998363</v>
      </c>
      <c r="L213" s="452"/>
      <c r="M213" s="401"/>
    </row>
    <row r="214" spans="2:13" ht="15.6">
      <c r="B214" s="396"/>
      <c r="C214" s="402" t="s">
        <v>65</v>
      </c>
      <c r="D214" s="462">
        <f>D212/K212</f>
        <v>0.28804510618079654</v>
      </c>
      <c r="E214" s="462">
        <f>E212/K212</f>
        <v>0.50120589571971574</v>
      </c>
      <c r="F214" s="462">
        <f>F212/K212</f>
        <v>0</v>
      </c>
      <c r="G214" s="462">
        <f>G212/K212</f>
        <v>0.17815753594447201</v>
      </c>
      <c r="H214" s="462">
        <f>H212/K212</f>
        <v>3.2591462155015703E-2</v>
      </c>
      <c r="I214" s="462">
        <f>I212/K212</f>
        <v>0</v>
      </c>
      <c r="J214" s="462">
        <f>J212/K212</f>
        <v>0</v>
      </c>
      <c r="K214" s="520">
        <f>D214+E214+F214+G214+H214+I214+J214</f>
        <v>1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5.6156799990194486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15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181">
        <v>1503743.612</v>
      </c>
      <c r="E222" s="181">
        <v>1504383.43</v>
      </c>
      <c r="F222" s="526">
        <f t="shared" ref="F222:F227" si="85">E222-D222</f>
        <v>639.8179999999702</v>
      </c>
      <c r="G222" s="521">
        <v>6.48</v>
      </c>
      <c r="H222" s="410">
        <f>F222*G222</f>
        <v>4146.0206399998069</v>
      </c>
      <c r="I222" s="531">
        <f>F222+F226+F227</f>
        <v>889.4539999999688</v>
      </c>
      <c r="J222" s="411">
        <f>I222/I226</f>
        <v>0.41062557274725087</v>
      </c>
      <c r="K222" s="186"/>
      <c r="L222" s="359"/>
      <c r="M222" s="401"/>
    </row>
    <row r="223" spans="2:13" ht="15.6">
      <c r="B223" s="396"/>
      <c r="C223" s="412" t="s">
        <v>43</v>
      </c>
      <c r="D223" s="181">
        <v>580796.80299999996</v>
      </c>
      <c r="E223" s="181">
        <v>581030.68000000005</v>
      </c>
      <c r="F223" s="527">
        <f t="shared" si="85"/>
        <v>233.87700000009499</v>
      </c>
      <c r="G223" s="522">
        <v>6.48</v>
      </c>
      <c r="H223" s="413">
        <f>G223*F223</f>
        <v>1515.5229600006157</v>
      </c>
      <c r="I223" s="532">
        <f>F223</f>
        <v>233.87700000009499</v>
      </c>
      <c r="J223" s="414">
        <f>I223/I226</f>
        <v>0.10797171869197414</v>
      </c>
      <c r="K223" s="186"/>
      <c r="L223" s="359"/>
      <c r="M223" s="401"/>
    </row>
    <row r="224" spans="2:13" ht="15.6">
      <c r="B224" s="396"/>
      <c r="C224" s="415" t="s">
        <v>44</v>
      </c>
      <c r="D224" s="182">
        <v>333555.43300000002</v>
      </c>
      <c r="E224" s="182">
        <v>333788.17</v>
      </c>
      <c r="F224" s="528">
        <f t="shared" si="85"/>
        <v>232.73699999996461</v>
      </c>
      <c r="G224" s="523">
        <v>4.58</v>
      </c>
      <c r="H224" s="416">
        <f>G224*F224</f>
        <v>1065.935459999838</v>
      </c>
      <c r="I224" s="533">
        <f>F224</f>
        <v>232.73699999996461</v>
      </c>
      <c r="J224" s="417">
        <f>I224/I226</f>
        <v>0.10744542598545372</v>
      </c>
      <c r="K224" s="186"/>
      <c r="L224" s="359"/>
      <c r="M224" s="401"/>
    </row>
    <row r="225" spans="2:13" ht="15.6">
      <c r="B225" s="397"/>
      <c r="C225" s="183" t="s">
        <v>139</v>
      </c>
      <c r="D225" s="182">
        <v>381844.30300000001</v>
      </c>
      <c r="E225" s="182">
        <v>382654.33</v>
      </c>
      <c r="F225" s="529">
        <f t="shared" si="85"/>
        <v>810.02700000000186</v>
      </c>
      <c r="G225" s="524">
        <v>6.28</v>
      </c>
      <c r="H225" s="418">
        <f>G225*F225</f>
        <v>5086.9695600000123</v>
      </c>
      <c r="I225" s="534">
        <f>F225</f>
        <v>810.02700000000186</v>
      </c>
      <c r="J225" s="419">
        <f>I225/I226</f>
        <v>0.37395728257532129</v>
      </c>
      <c r="K225" s="186"/>
      <c r="L225" s="359"/>
      <c r="M225" s="401"/>
    </row>
    <row r="226" spans="2:13" ht="16.2" thickBot="1">
      <c r="B226" s="397"/>
      <c r="C226" s="420" t="s">
        <v>45</v>
      </c>
      <c r="D226" s="182">
        <v>366764.92200000002</v>
      </c>
      <c r="E226" s="182">
        <v>366901.27</v>
      </c>
      <c r="F226" s="526">
        <f t="shared" si="85"/>
        <v>136.34799999999814</v>
      </c>
      <c r="G226" s="859">
        <v>6.48</v>
      </c>
      <c r="H226" s="421">
        <f>G226*F226</f>
        <v>883.53503999998804</v>
      </c>
      <c r="I226" s="535">
        <f t="shared" ref="I226" si="86">SUM(I222:I225)</f>
        <v>2166.0950000000303</v>
      </c>
      <c r="J226" s="422">
        <f t="shared" ref="J226" si="87">SUM(J222:J225)</f>
        <v>1</v>
      </c>
      <c r="K226" s="186"/>
      <c r="L226" s="359"/>
      <c r="M226" s="401"/>
    </row>
    <row r="227" spans="2:13" ht="15.6">
      <c r="B227" s="397"/>
      <c r="C227" s="420" t="s">
        <v>46</v>
      </c>
      <c r="D227" s="182">
        <v>318985.17200000002</v>
      </c>
      <c r="E227" s="182">
        <v>319098.46000000002</v>
      </c>
      <c r="F227" s="526">
        <f t="shared" si="85"/>
        <v>113.28800000000047</v>
      </c>
      <c r="G227" s="860"/>
      <c r="H227" s="423">
        <f>G226*F227</f>
        <v>734.10624000000303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2166.0950000000303</v>
      </c>
      <c r="G228" s="525">
        <f>H228/F228</f>
        <v>6.2010622341125732</v>
      </c>
      <c r="H228" s="428">
        <f>SUM(H222:H227)</f>
        <v>13432.089900000263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 t="s">
        <v>131</v>
      </c>
      <c r="E230" s="433" t="s">
        <v>132</v>
      </c>
      <c r="F230" s="434" t="s">
        <v>1</v>
      </c>
      <c r="G230" s="435" t="s">
        <v>65</v>
      </c>
      <c r="H230" s="431"/>
      <c r="I230" s="436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>
        <v>2598.1999999999998</v>
      </c>
      <c r="E231" s="438"/>
      <c r="F231" s="438">
        <f>D231+E231</f>
        <v>2598.1999999999998</v>
      </c>
      <c r="G231" s="439">
        <f>F231/F234</f>
        <v>0.525249666437553</v>
      </c>
      <c r="H231" s="430"/>
      <c r="I231" s="440"/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>
        <v>1189</v>
      </c>
      <c r="E232" s="438"/>
      <c r="F232" s="438">
        <f t="shared" ref="F232:F233" si="88">D232+E232</f>
        <v>1189</v>
      </c>
      <c r="G232" s="439">
        <f>F232/F234</f>
        <v>0.24036712085068529</v>
      </c>
      <c r="H232" s="430"/>
      <c r="I232" s="440"/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>
        <v>1159.4000000000001</v>
      </c>
      <c r="E233" s="438"/>
      <c r="F233" s="438">
        <f t="shared" si="88"/>
        <v>1159.4000000000001</v>
      </c>
      <c r="G233" s="439">
        <f>F233/F234</f>
        <v>0.2343832127117616</v>
      </c>
      <c r="H233" s="430"/>
      <c r="I233" s="440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4946.6000000000004</v>
      </c>
      <c r="E234" s="442">
        <f>SUM(E231:E233)</f>
        <v>0</v>
      </c>
      <c r="F234" s="443">
        <f>D234+E234</f>
        <v>4946.6000000000004</v>
      </c>
      <c r="G234" s="444">
        <f>SUM(G231:G233)</f>
        <v>0.99999999999999978</v>
      </c>
      <c r="H234" s="445"/>
      <c r="I234" s="440"/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63</v>
      </c>
      <c r="E237" s="447" t="s">
        <v>68</v>
      </c>
      <c r="F237" s="447"/>
      <c r="G237" s="448" t="s">
        <v>197</v>
      </c>
      <c r="H237" s="447" t="s">
        <v>130</v>
      </c>
      <c r="I237" s="448" t="s">
        <v>64</v>
      </c>
      <c r="J237" s="447" t="s">
        <v>174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148</v>
      </c>
      <c r="D238" s="438"/>
      <c r="E238" s="438">
        <v>1783.6</v>
      </c>
      <c r="F238" s="438"/>
      <c r="G238" s="438">
        <v>286</v>
      </c>
      <c r="H238" s="438"/>
      <c r="I238" s="438">
        <v>2181</v>
      </c>
      <c r="J238" s="438"/>
      <c r="K238" s="451">
        <f>D238+E238+F238+G238+H238+I238+J238</f>
        <v>4250.6000000000004</v>
      </c>
      <c r="L238" s="452">
        <f>K238/K242</f>
        <v>0.31667415402197635</v>
      </c>
      <c r="M238" s="401"/>
    </row>
    <row r="239" spans="2:13" ht="15.6">
      <c r="B239" s="396"/>
      <c r="C239" s="450" t="s">
        <v>58</v>
      </c>
      <c r="D239" s="438"/>
      <c r="E239" s="438"/>
      <c r="F239" s="438"/>
      <c r="G239" s="438"/>
      <c r="H239" s="438"/>
      <c r="I239" s="438">
        <v>20</v>
      </c>
      <c r="J239" s="438"/>
      <c r="K239" s="451">
        <f t="shared" ref="K239:K241" si="89">D239+E239+F239+G239+H239+I239+J239</f>
        <v>20</v>
      </c>
      <c r="L239" s="452">
        <f>K239/K242</f>
        <v>1.4900209571447624E-3</v>
      </c>
      <c r="M239" s="401"/>
    </row>
    <row r="240" spans="2:13" ht="15.6">
      <c r="B240" s="396"/>
      <c r="C240" s="450" t="s">
        <v>61</v>
      </c>
      <c r="D240" s="438"/>
      <c r="E240" s="438">
        <v>1339</v>
      </c>
      <c r="F240" s="438"/>
      <c r="G240" s="438">
        <v>20</v>
      </c>
      <c r="H240" s="438"/>
      <c r="I240" s="438">
        <v>3455</v>
      </c>
      <c r="J240" s="438"/>
      <c r="K240" s="451">
        <f t="shared" si="89"/>
        <v>4814</v>
      </c>
      <c r="L240" s="452">
        <f>K240/K242</f>
        <v>0.35864804438474429</v>
      </c>
      <c r="M240" s="401"/>
    </row>
    <row r="241" spans="2:13" ht="15.6">
      <c r="B241" s="396"/>
      <c r="C241" s="450" t="s">
        <v>62</v>
      </c>
      <c r="D241" s="438"/>
      <c r="E241" s="438">
        <v>2115</v>
      </c>
      <c r="F241" s="438"/>
      <c r="G241" s="438">
        <v>480.88</v>
      </c>
      <c r="H241" s="438"/>
      <c r="I241" s="438">
        <v>1492.09</v>
      </c>
      <c r="J241" s="438">
        <v>250.06</v>
      </c>
      <c r="K241" s="451">
        <f t="shared" si="89"/>
        <v>4338.0300000000007</v>
      </c>
      <c r="L241" s="452">
        <f>K241/K242</f>
        <v>0.32318778063613474</v>
      </c>
      <c r="M241" s="401"/>
    </row>
    <row r="242" spans="2:13" ht="15.6">
      <c r="B242" s="397"/>
      <c r="C242" s="453" t="s">
        <v>199</v>
      </c>
      <c r="D242" s="454">
        <f t="shared" ref="D242:J242" si="90">SUM(D238:D241)</f>
        <v>0</v>
      </c>
      <c r="E242" s="454">
        <f t="shared" si="90"/>
        <v>5237.6000000000004</v>
      </c>
      <c r="F242" s="454">
        <f t="shared" si="90"/>
        <v>0</v>
      </c>
      <c r="G242" s="454">
        <f t="shared" si="90"/>
        <v>786.88</v>
      </c>
      <c r="H242" s="454">
        <f t="shared" si="90"/>
        <v>0</v>
      </c>
      <c r="I242" s="454">
        <f t="shared" si="90"/>
        <v>7148.09</v>
      </c>
      <c r="J242" s="454">
        <f t="shared" si="90"/>
        <v>250.06</v>
      </c>
      <c r="K242" s="455">
        <f>D242+E242+F242+G242+H242+I242+J242</f>
        <v>13422.63</v>
      </c>
      <c r="L242" s="452">
        <f>SUM(L238:L241)</f>
        <v>1.0000000000000002</v>
      </c>
      <c r="M242" s="401"/>
    </row>
    <row r="243" spans="2:13" ht="15.6">
      <c r="B243" s="397"/>
      <c r="C243" s="456" t="s">
        <v>193</v>
      </c>
      <c r="D243" s="457"/>
      <c r="E243" s="457">
        <v>5240.78</v>
      </c>
      <c r="F243" s="458"/>
      <c r="G243" s="458">
        <v>786.88</v>
      </c>
      <c r="H243" s="458"/>
      <c r="I243" s="458">
        <v>7148.09</v>
      </c>
      <c r="J243" s="458">
        <v>250.06</v>
      </c>
      <c r="K243" s="459">
        <f t="shared" ref="K243" si="91">D243+E243+F243+G243+H243+I243+J243</f>
        <v>13425.81</v>
      </c>
      <c r="L243" s="452"/>
      <c r="M243" s="401"/>
    </row>
    <row r="244" spans="2:13" ht="15.6">
      <c r="B244" s="397"/>
      <c r="C244" s="460" t="s">
        <v>147</v>
      </c>
      <c r="D244" s="461">
        <f t="shared" ref="D244" si="92">D243-D242</f>
        <v>0</v>
      </c>
      <c r="E244" s="461">
        <f>E243-E242</f>
        <v>3.1799999999993815</v>
      </c>
      <c r="F244" s="461">
        <f t="shared" ref="F244:J244" si="93">F243-F242</f>
        <v>0</v>
      </c>
      <c r="G244" s="461">
        <f t="shared" si="93"/>
        <v>0</v>
      </c>
      <c r="H244" s="461">
        <f t="shared" si="93"/>
        <v>0</v>
      </c>
      <c r="I244" s="461">
        <f t="shared" si="93"/>
        <v>0</v>
      </c>
      <c r="J244" s="461">
        <f t="shared" si="93"/>
        <v>0</v>
      </c>
      <c r="K244" s="451">
        <f>D244+E244+F244+G244+H244+I244+J244</f>
        <v>3.1799999999993815</v>
      </c>
      <c r="L244" s="452"/>
      <c r="M244" s="401"/>
    </row>
    <row r="245" spans="2:13" ht="15.6">
      <c r="B245" s="396"/>
      <c r="C245" s="402" t="s">
        <v>65</v>
      </c>
      <c r="D245" s="462">
        <f>D243/K243</f>
        <v>0</v>
      </c>
      <c r="E245" s="462">
        <f>E243/K243</f>
        <v>0.3903511222041724</v>
      </c>
      <c r="F245" s="462">
        <f>F243/K243</f>
        <v>0</v>
      </c>
      <c r="G245" s="462">
        <f>G243/K243</f>
        <v>5.8609499166158319E-2</v>
      </c>
      <c r="H245" s="462">
        <f>H243/K243</f>
        <v>0</v>
      </c>
      <c r="I245" s="462">
        <f>I243/K243</f>
        <v>0.5324140591889801</v>
      </c>
      <c r="J245" s="462">
        <f>J243/K243</f>
        <v>1.862531944068924E-2</v>
      </c>
      <c r="K245" s="520">
        <f>D245+E245+F245+G245+H245+I245+J245</f>
        <v>1.0000000000000002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6.2799000002632965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181">
        <v>1504383.43</v>
      </c>
      <c r="E253" s="181">
        <v>1504963.483</v>
      </c>
      <c r="F253" s="526">
        <f t="shared" ref="F253:F258" si="94">E253-D253</f>
        <v>580.05300000007264</v>
      </c>
      <c r="G253" s="521">
        <v>6.48</v>
      </c>
      <c r="H253" s="410">
        <f>F253*G253</f>
        <v>3758.7434400004709</v>
      </c>
      <c r="I253" s="531">
        <f>F253+F257+F258</f>
        <v>790.60700000001816</v>
      </c>
      <c r="J253" s="411">
        <f>I253/I257</f>
        <v>0.50028443696354596</v>
      </c>
      <c r="K253" s="186"/>
      <c r="L253" s="359"/>
      <c r="M253" s="401"/>
    </row>
    <row r="254" spans="2:13" ht="15.6">
      <c r="B254" s="396"/>
      <c r="C254" s="412" t="s">
        <v>43</v>
      </c>
      <c r="D254" s="181">
        <v>581030.68000000005</v>
      </c>
      <c r="E254" s="181">
        <v>581366.902</v>
      </c>
      <c r="F254" s="527">
        <f t="shared" si="94"/>
        <v>336.22199999995064</v>
      </c>
      <c r="G254" s="522">
        <v>6.48</v>
      </c>
      <c r="H254" s="413">
        <f>G254*F254</f>
        <v>2178.7185599996801</v>
      </c>
      <c r="I254" s="532">
        <f>F254</f>
        <v>336.22199999995064</v>
      </c>
      <c r="J254" s="414">
        <f>I254/I257</f>
        <v>0.21275631756957475</v>
      </c>
      <c r="K254" s="186"/>
      <c r="L254" s="359"/>
      <c r="M254" s="401"/>
    </row>
    <row r="255" spans="2:13" ht="15.6">
      <c r="B255" s="396"/>
      <c r="C255" s="415" t="s">
        <v>44</v>
      </c>
      <c r="D255" s="182">
        <v>333788.17</v>
      </c>
      <c r="E255" s="182">
        <v>334175.353</v>
      </c>
      <c r="F255" s="528">
        <f t="shared" si="94"/>
        <v>387.18300000001909</v>
      </c>
      <c r="G255" s="523">
        <v>4.58</v>
      </c>
      <c r="H255" s="416">
        <f>G255*F255</f>
        <v>1773.2981400000874</v>
      </c>
      <c r="I255" s="533">
        <f>F255</f>
        <v>387.18300000001909</v>
      </c>
      <c r="J255" s="417">
        <f>I255/I257</f>
        <v>0.24500368597401959</v>
      </c>
      <c r="K255" s="186"/>
      <c r="L255" s="359"/>
      <c r="M255" s="401"/>
    </row>
    <row r="256" spans="2:13" ht="15.6">
      <c r="B256" s="397"/>
      <c r="C256" s="183" t="s">
        <v>139</v>
      </c>
      <c r="D256" s="182">
        <v>382654.33</v>
      </c>
      <c r="E256" s="182">
        <v>382720.63299999997</v>
      </c>
      <c r="F256" s="529">
        <f t="shared" si="94"/>
        <v>66.302999999956228</v>
      </c>
      <c r="G256" s="524">
        <v>6.28</v>
      </c>
      <c r="H256" s="418">
        <f>G256*F256</f>
        <v>416.38283999972515</v>
      </c>
      <c r="I256" s="534">
        <f>F256</f>
        <v>66.302999999956228</v>
      </c>
      <c r="J256" s="419">
        <f>I256/I257</f>
        <v>4.1955559492859694E-2</v>
      </c>
      <c r="K256" s="186"/>
      <c r="L256" s="359"/>
      <c r="M256" s="401"/>
    </row>
    <row r="257" spans="2:13" ht="16.2" thickBot="1">
      <c r="B257" s="397"/>
      <c r="C257" s="420" t="s">
        <v>45</v>
      </c>
      <c r="D257" s="182">
        <v>366901.27</v>
      </c>
      <c r="E257" s="182">
        <v>367044.66200000001</v>
      </c>
      <c r="F257" s="526">
        <f t="shared" si="94"/>
        <v>143.39199999999255</v>
      </c>
      <c r="G257" s="859">
        <v>6.48</v>
      </c>
      <c r="H257" s="421">
        <f>G257*F257</f>
        <v>929.1801599999518</v>
      </c>
      <c r="I257" s="535">
        <f t="shared" ref="I257" si="95">SUM(I253:I256)</f>
        <v>1580.3149999999441</v>
      </c>
      <c r="J257" s="422">
        <f t="shared" ref="J257" si="96">SUM(J253:J256)</f>
        <v>1</v>
      </c>
      <c r="K257" s="186"/>
      <c r="L257" s="359"/>
      <c r="M257" s="401"/>
    </row>
    <row r="258" spans="2:13" ht="15.6">
      <c r="B258" s="397"/>
      <c r="C258" s="420" t="s">
        <v>46</v>
      </c>
      <c r="D258" s="182">
        <v>319098.46000000002</v>
      </c>
      <c r="E258" s="182">
        <v>319165.62199999997</v>
      </c>
      <c r="F258" s="526">
        <f t="shared" si="94"/>
        <v>67.161999999952968</v>
      </c>
      <c r="G258" s="860"/>
      <c r="H258" s="423">
        <f>G257*F258</f>
        <v>435.20975999969528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1580.3149999999441</v>
      </c>
      <c r="G259" s="525">
        <f>H259/F259</f>
        <v>6.006101884750791</v>
      </c>
      <c r="H259" s="428">
        <f>SUM(H253:H258)</f>
        <v>9491.5328999996109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 t="s">
        <v>131</v>
      </c>
      <c r="E261" s="433" t="s">
        <v>132</v>
      </c>
      <c r="F261" s="434" t="s">
        <v>1</v>
      </c>
      <c r="G261" s="435" t="s">
        <v>65</v>
      </c>
      <c r="H261" s="431"/>
      <c r="I261" s="436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>
        <v>1321</v>
      </c>
      <c r="E262" s="438">
        <v>360</v>
      </c>
      <c r="F262" s="438">
        <f>D262+E262</f>
        <v>1681</v>
      </c>
      <c r="G262" s="439">
        <f>F262/F265</f>
        <v>0.35865158950288029</v>
      </c>
      <c r="H262" s="430"/>
      <c r="I262" s="440"/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>
        <v>1325</v>
      </c>
      <c r="E263" s="438">
        <v>231</v>
      </c>
      <c r="F263" s="438">
        <f t="shared" ref="F263:F264" si="97">D263+E263</f>
        <v>1556</v>
      </c>
      <c r="G263" s="439">
        <f>F263/F265</f>
        <v>0.33198207808832941</v>
      </c>
      <c r="H263" s="430"/>
      <c r="I263" s="440"/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>
        <v>1130</v>
      </c>
      <c r="E264" s="438">
        <v>320</v>
      </c>
      <c r="F264" s="438">
        <f t="shared" si="97"/>
        <v>1450</v>
      </c>
      <c r="G264" s="439">
        <f>F264/F265</f>
        <v>0.30936633240879025</v>
      </c>
      <c r="H264" s="430"/>
      <c r="I264" s="440"/>
      <c r="J264" s="431"/>
      <c r="K264" s="184"/>
      <c r="L264" s="188"/>
      <c r="M264" s="401"/>
    </row>
    <row r="265" spans="2:13" ht="16.2" thickBot="1">
      <c r="B265" s="397"/>
      <c r="C265" s="441" t="s">
        <v>1</v>
      </c>
      <c r="D265" s="442">
        <f>SUM(D262:D264)</f>
        <v>3776</v>
      </c>
      <c r="E265" s="442">
        <f>SUM(E262:E264)</f>
        <v>911</v>
      </c>
      <c r="F265" s="443">
        <f>D265+E265</f>
        <v>4687</v>
      </c>
      <c r="G265" s="444">
        <f>SUM(G262:G264)</f>
        <v>1</v>
      </c>
      <c r="H265" s="445"/>
      <c r="I265" s="440"/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63</v>
      </c>
      <c r="E268" s="447" t="s">
        <v>68</v>
      </c>
      <c r="F268" s="447"/>
      <c r="G268" s="448" t="s">
        <v>197</v>
      </c>
      <c r="H268" s="447" t="s">
        <v>130</v>
      </c>
      <c r="I268" s="448" t="s">
        <v>64</v>
      </c>
      <c r="J268" s="447" t="s">
        <v>174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148</v>
      </c>
      <c r="D269" s="438">
        <v>1952</v>
      </c>
      <c r="E269" s="438">
        <v>1496</v>
      </c>
      <c r="F269" s="438"/>
      <c r="G269" s="438"/>
      <c r="H269" s="438">
        <v>328</v>
      </c>
      <c r="I269" s="438">
        <v>911</v>
      </c>
      <c r="J269" s="438"/>
      <c r="K269" s="451">
        <f>D269+E269+F269+G269+H269+I269+J269</f>
        <v>4687</v>
      </c>
      <c r="L269" s="452">
        <f>K269/K273</f>
        <v>0.49433419396209866</v>
      </c>
      <c r="M269" s="401"/>
    </row>
    <row r="270" spans="2:13" ht="15.6">
      <c r="B270" s="396"/>
      <c r="C270" s="450" t="s">
        <v>58</v>
      </c>
      <c r="D270" s="438"/>
      <c r="E270" s="438"/>
      <c r="F270" s="438"/>
      <c r="G270" s="438"/>
      <c r="H270" s="438"/>
      <c r="I270" s="438"/>
      <c r="J270" s="438"/>
      <c r="K270" s="451">
        <f t="shared" ref="K270:K272" si="98">D270+E270+F270+G270+H270+I270+J270</f>
        <v>0</v>
      </c>
      <c r="L270" s="452">
        <f>K270/K273</f>
        <v>0</v>
      </c>
      <c r="M270" s="401"/>
    </row>
    <row r="271" spans="2:13" ht="15.6">
      <c r="B271" s="396"/>
      <c r="C271" s="450" t="s">
        <v>61</v>
      </c>
      <c r="D271" s="438">
        <v>20</v>
      </c>
      <c r="E271" s="438">
        <v>100</v>
      </c>
      <c r="F271" s="438"/>
      <c r="G271" s="438"/>
      <c r="H271" s="438"/>
      <c r="I271" s="438">
        <v>100</v>
      </c>
      <c r="J271" s="438"/>
      <c r="K271" s="451">
        <f t="shared" si="98"/>
        <v>220</v>
      </c>
      <c r="L271" s="452">
        <f>K271/K273</f>
        <v>2.3203226514116004E-2</v>
      </c>
      <c r="M271" s="401"/>
    </row>
    <row r="272" spans="2:13" ht="15.6">
      <c r="B272" s="396"/>
      <c r="C272" s="450" t="s">
        <v>62</v>
      </c>
      <c r="D272" s="438">
        <v>1902</v>
      </c>
      <c r="E272" s="438">
        <v>1118.68</v>
      </c>
      <c r="F272" s="438"/>
      <c r="G272" s="438"/>
      <c r="H272" s="438">
        <v>172.65</v>
      </c>
      <c r="I272" s="438">
        <v>1381.11</v>
      </c>
      <c r="J272" s="438"/>
      <c r="K272" s="451">
        <f t="shared" si="98"/>
        <v>4574.4400000000005</v>
      </c>
      <c r="L272" s="452">
        <f>K272/K273</f>
        <v>0.48246257952378552</v>
      </c>
      <c r="M272" s="401"/>
    </row>
    <row r="273" spans="2:13" ht="15.6">
      <c r="B273" s="397"/>
      <c r="C273" s="453" t="s">
        <v>199</v>
      </c>
      <c r="D273" s="454">
        <f t="shared" ref="D273:J273" si="99">SUM(D269:D272)</f>
        <v>3874</v>
      </c>
      <c r="E273" s="454">
        <f t="shared" si="99"/>
        <v>2714.6800000000003</v>
      </c>
      <c r="F273" s="454">
        <f t="shared" si="99"/>
        <v>0</v>
      </c>
      <c r="G273" s="454">
        <f t="shared" si="99"/>
        <v>0</v>
      </c>
      <c r="H273" s="454">
        <f t="shared" si="99"/>
        <v>500.65</v>
      </c>
      <c r="I273" s="454">
        <f t="shared" si="99"/>
        <v>2392.1099999999997</v>
      </c>
      <c r="J273" s="454">
        <f t="shared" si="99"/>
        <v>0</v>
      </c>
      <c r="K273" s="455">
        <f>D273+E273+F273+G273+H273+I273+J273</f>
        <v>9481.4399999999987</v>
      </c>
      <c r="L273" s="452">
        <f>SUM(L269:L272)</f>
        <v>1.0000000000000002</v>
      </c>
      <c r="M273" s="401"/>
    </row>
    <row r="274" spans="2:13" ht="15.6">
      <c r="B274" s="397"/>
      <c r="C274" s="456" t="s">
        <v>193</v>
      </c>
      <c r="D274" s="457">
        <v>3877.89</v>
      </c>
      <c r="E274" s="457">
        <v>2714.68</v>
      </c>
      <c r="F274" s="458"/>
      <c r="G274" s="458"/>
      <c r="H274" s="458">
        <v>500.65</v>
      </c>
      <c r="I274" s="458">
        <v>2392.11</v>
      </c>
      <c r="J274" s="458"/>
      <c r="K274" s="459">
        <f t="shared" ref="K274" si="100">D274+E274+F274+G274+H274+I274+J274</f>
        <v>9485.33</v>
      </c>
      <c r="L274" s="452"/>
      <c r="M274" s="401"/>
    </row>
    <row r="275" spans="2:13" ht="15.6">
      <c r="B275" s="397"/>
      <c r="C275" s="460" t="s">
        <v>147</v>
      </c>
      <c r="D275" s="461">
        <f t="shared" ref="D275" si="101">D274-D273</f>
        <v>3.8899999999998727</v>
      </c>
      <c r="E275" s="461">
        <f>E274-E273</f>
        <v>0</v>
      </c>
      <c r="F275" s="461">
        <f t="shared" ref="F275:J275" si="102">F274-F273</f>
        <v>0</v>
      </c>
      <c r="G275" s="461">
        <f t="shared" si="102"/>
        <v>0</v>
      </c>
      <c r="H275" s="461">
        <f t="shared" si="102"/>
        <v>0</v>
      </c>
      <c r="I275" s="461">
        <f t="shared" si="102"/>
        <v>0</v>
      </c>
      <c r="J275" s="461">
        <f t="shared" si="102"/>
        <v>0</v>
      </c>
      <c r="K275" s="451">
        <f>D275+E275+F275+G275+H275+I275+J275</f>
        <v>3.8899999999998727</v>
      </c>
      <c r="L275" s="452"/>
      <c r="M275" s="401"/>
    </row>
    <row r="276" spans="2:13" ht="15.6">
      <c r="B276" s="396"/>
      <c r="C276" s="402" t="s">
        <v>65</v>
      </c>
      <c r="D276" s="462">
        <f>D274/K274</f>
        <v>0.40883026737077149</v>
      </c>
      <c r="E276" s="462">
        <f>E274/K274</f>
        <v>0.28619773903490969</v>
      </c>
      <c r="F276" s="462">
        <f>F274/K274</f>
        <v>0</v>
      </c>
      <c r="G276" s="462">
        <f>G274/K274</f>
        <v>0</v>
      </c>
      <c r="H276" s="462">
        <f>H274/K274</f>
        <v>5.2781505756784419E-2</v>
      </c>
      <c r="I276" s="462">
        <f>I274/K274</f>
        <v>0.25219048783753439</v>
      </c>
      <c r="J276" s="462">
        <f>J274/K274</f>
        <v>0</v>
      </c>
      <c r="K276" s="520">
        <f>D276+E276+F276+G276+H276+I276+J276</f>
        <v>1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6.2028999996109633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181">
        <v>1504963.483</v>
      </c>
      <c r="E284" s="181">
        <v>1505689.6129999999</v>
      </c>
      <c r="F284" s="526">
        <f t="shared" ref="F284:F289" si="103">E284-D284</f>
        <v>726.12999999988824</v>
      </c>
      <c r="G284" s="521">
        <v>6.48</v>
      </c>
      <c r="H284" s="410">
        <f>F284*G284</f>
        <v>4705.3223999992761</v>
      </c>
      <c r="I284" s="531">
        <f>F284+F288+F289</f>
        <v>961.80999999993946</v>
      </c>
      <c r="J284" s="411">
        <f>I284/I288</f>
        <v>0.41006066430157284</v>
      </c>
      <c r="K284" s="186"/>
      <c r="L284" s="359"/>
      <c r="M284" s="401"/>
    </row>
    <row r="285" spans="2:13" ht="15.6">
      <c r="B285" s="396"/>
      <c r="C285" s="412" t="s">
        <v>43</v>
      </c>
      <c r="D285" s="181">
        <v>581366.902</v>
      </c>
      <c r="E285" s="181">
        <v>581582.77300000004</v>
      </c>
      <c r="F285" s="527">
        <f t="shared" si="103"/>
        <v>215.87100000004284</v>
      </c>
      <c r="G285" s="522">
        <v>6.48</v>
      </c>
      <c r="H285" s="413">
        <f>G285*F285</f>
        <v>1398.8440800002777</v>
      </c>
      <c r="I285" s="532">
        <f>F285</f>
        <v>215.87100000004284</v>
      </c>
      <c r="J285" s="414">
        <f>I285/I288</f>
        <v>9.2035023199455154E-2</v>
      </c>
      <c r="K285" s="186"/>
      <c r="L285" s="359"/>
      <c r="M285" s="401"/>
    </row>
    <row r="286" spans="2:13" ht="15.6">
      <c r="B286" s="396"/>
      <c r="C286" s="415" t="s">
        <v>44</v>
      </c>
      <c r="D286" s="182">
        <v>334175.353</v>
      </c>
      <c r="E286" s="182">
        <v>334176.022</v>
      </c>
      <c r="F286" s="528">
        <f t="shared" si="103"/>
        <v>0.66899999999441206</v>
      </c>
      <c r="G286" s="523">
        <v>4.58</v>
      </c>
      <c r="H286" s="416">
        <f>G286*F286</f>
        <v>3.0640199999744073</v>
      </c>
      <c r="I286" s="533">
        <f>F286</f>
        <v>0.66899999999441206</v>
      </c>
      <c r="J286" s="417">
        <f>I286/I288</f>
        <v>2.8522326074326333E-4</v>
      </c>
      <c r="K286" s="186"/>
      <c r="L286" s="359"/>
      <c r="M286" s="401"/>
    </row>
    <row r="287" spans="2:13" ht="15.6">
      <c r="B287" s="397"/>
      <c r="C287" s="183" t="s">
        <v>139</v>
      </c>
      <c r="D287" s="182">
        <v>382720.63299999997</v>
      </c>
      <c r="E287" s="182">
        <v>383887.81400000001</v>
      </c>
      <c r="F287" s="529">
        <f t="shared" si="103"/>
        <v>1167.1810000000405</v>
      </c>
      <c r="G287" s="524">
        <v>6.28</v>
      </c>
      <c r="H287" s="418">
        <f>G287*F287</f>
        <v>7329.8966800002545</v>
      </c>
      <c r="I287" s="534">
        <f>F287</f>
        <v>1167.1810000000405</v>
      </c>
      <c r="J287" s="419">
        <f>I287/I288</f>
        <v>0.49761908923822878</v>
      </c>
      <c r="K287" s="186"/>
      <c r="L287" s="359"/>
      <c r="M287" s="401"/>
    </row>
    <row r="288" spans="2:13" ht="16.2" thickBot="1">
      <c r="B288" s="397"/>
      <c r="C288" s="420" t="s">
        <v>45</v>
      </c>
      <c r="D288" s="182">
        <v>367044.66200000001</v>
      </c>
      <c r="E288" s="182">
        <v>367227.22200000001</v>
      </c>
      <c r="F288" s="526">
        <f t="shared" si="103"/>
        <v>182.55999999999767</v>
      </c>
      <c r="G288" s="859">
        <v>6.48</v>
      </c>
      <c r="H288" s="421">
        <f>G288*F288</f>
        <v>1182.9887999999851</v>
      </c>
      <c r="I288" s="535">
        <f t="shared" ref="I288" si="104">SUM(I284:I287)</f>
        <v>2345.5310000000172</v>
      </c>
      <c r="J288" s="422">
        <f t="shared" ref="J288" si="105">SUM(J284:J287)</f>
        <v>1</v>
      </c>
      <c r="K288" s="186"/>
      <c r="L288" s="359"/>
      <c r="M288" s="401"/>
    </row>
    <row r="289" spans="2:13" ht="15.6">
      <c r="B289" s="397"/>
      <c r="C289" s="420" t="s">
        <v>46</v>
      </c>
      <c r="D289" s="182">
        <v>319165.62199999997</v>
      </c>
      <c r="E289" s="182">
        <v>319218.74200000003</v>
      </c>
      <c r="F289" s="526">
        <f t="shared" si="103"/>
        <v>53.120000000053551</v>
      </c>
      <c r="G289" s="860"/>
      <c r="H289" s="423">
        <f>G288*F289</f>
        <v>344.21760000034703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2345.5310000000172</v>
      </c>
      <c r="G290" s="525">
        <f>H290/F290</f>
        <v>6.3799342579569425</v>
      </c>
      <c r="H290" s="428">
        <f>SUM(H284:H289)</f>
        <v>14964.333580000115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 t="s">
        <v>131</v>
      </c>
      <c r="E292" s="433" t="s">
        <v>132</v>
      </c>
      <c r="F292" s="434" t="s">
        <v>1</v>
      </c>
      <c r="G292" s="435" t="s">
        <v>65</v>
      </c>
      <c r="H292" s="431"/>
      <c r="I292" s="436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>
        <v>208</v>
      </c>
      <c r="E293" s="438">
        <v>831</v>
      </c>
      <c r="F293" s="438">
        <f>D293+E293</f>
        <v>1039</v>
      </c>
      <c r="G293" s="439">
        <f>F293/F296</f>
        <v>0.35400340715502554</v>
      </c>
      <c r="H293" s="430"/>
      <c r="I293" s="440"/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>
        <v>533</v>
      </c>
      <c r="E294" s="438">
        <v>361</v>
      </c>
      <c r="F294" s="438">
        <f t="shared" ref="F294:F295" si="106">D294+E294</f>
        <v>894</v>
      </c>
      <c r="G294" s="439">
        <f>F294/F296</f>
        <v>0.30459965928449745</v>
      </c>
      <c r="H294" s="430"/>
      <c r="I294" s="440"/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>
        <v>517</v>
      </c>
      <c r="E295" s="438">
        <v>485</v>
      </c>
      <c r="F295" s="438">
        <f t="shared" si="106"/>
        <v>1002</v>
      </c>
      <c r="G295" s="439">
        <f>F295/F296</f>
        <v>0.34139693356047701</v>
      </c>
      <c r="H295" s="430"/>
      <c r="I295" s="440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1258</v>
      </c>
      <c r="E296" s="442">
        <f>SUM(E293:E295)</f>
        <v>1677</v>
      </c>
      <c r="F296" s="443">
        <f>D296+E296</f>
        <v>2935</v>
      </c>
      <c r="G296" s="444">
        <f>SUM(G293:G295)</f>
        <v>1</v>
      </c>
      <c r="H296" s="445"/>
      <c r="I296" s="440"/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63</v>
      </c>
      <c r="E299" s="447" t="s">
        <v>68</v>
      </c>
      <c r="F299" s="447" t="s">
        <v>214</v>
      </c>
      <c r="G299" s="448" t="s">
        <v>197</v>
      </c>
      <c r="H299" s="447" t="s">
        <v>130</v>
      </c>
      <c r="I299" s="448" t="s">
        <v>64</v>
      </c>
      <c r="J299" s="447" t="s">
        <v>174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148</v>
      </c>
      <c r="D300" s="438"/>
      <c r="E300" s="438">
        <v>687</v>
      </c>
      <c r="F300" s="438">
        <v>671</v>
      </c>
      <c r="G300" s="438">
        <v>826</v>
      </c>
      <c r="H300" s="438">
        <v>107</v>
      </c>
      <c r="I300" s="438">
        <v>464</v>
      </c>
      <c r="J300" s="438"/>
      <c r="K300" s="451">
        <f>D300+E300+F300+G300+H300+I300+J300</f>
        <v>2755</v>
      </c>
      <c r="L300" s="452">
        <f>K300/K304</f>
        <v>0.18417548213196994</v>
      </c>
      <c r="M300" s="401"/>
    </row>
    <row r="301" spans="2:13" ht="15.6">
      <c r="B301" s="396"/>
      <c r="C301" s="450" t="s">
        <v>58</v>
      </c>
      <c r="D301" s="438"/>
      <c r="E301" s="438"/>
      <c r="F301" s="438">
        <v>485</v>
      </c>
      <c r="G301" s="438"/>
      <c r="H301" s="438"/>
      <c r="I301" s="438">
        <v>40</v>
      </c>
      <c r="J301" s="438"/>
      <c r="K301" s="451">
        <f t="shared" ref="K301:K303" si="107">D301+E301+F301+G301+H301+I301+J301</f>
        <v>525</v>
      </c>
      <c r="L301" s="452">
        <f>K301/K304</f>
        <v>3.5096961204821857E-2</v>
      </c>
      <c r="M301" s="401"/>
    </row>
    <row r="302" spans="2:13" ht="15.6">
      <c r="B302" s="396"/>
      <c r="C302" s="450" t="s">
        <v>61</v>
      </c>
      <c r="D302" s="438"/>
      <c r="E302" s="438">
        <v>1934</v>
      </c>
      <c r="F302" s="438">
        <v>1275</v>
      </c>
      <c r="G302" s="438">
        <v>1014</v>
      </c>
      <c r="H302" s="438">
        <v>20</v>
      </c>
      <c r="I302" s="438">
        <v>4145</v>
      </c>
      <c r="J302" s="438"/>
      <c r="K302" s="451">
        <f t="shared" si="107"/>
        <v>8388</v>
      </c>
      <c r="L302" s="452">
        <f>K302/K304</f>
        <v>0.5607491630210395</v>
      </c>
      <c r="M302" s="401"/>
    </row>
    <row r="303" spans="2:13" ht="15.6">
      <c r="B303" s="396"/>
      <c r="C303" s="450" t="s">
        <v>62</v>
      </c>
      <c r="D303" s="438"/>
      <c r="E303" s="438">
        <v>973.16</v>
      </c>
      <c r="F303" s="438">
        <v>488.02</v>
      </c>
      <c r="G303" s="438">
        <v>965.9</v>
      </c>
      <c r="H303" s="438">
        <v>150.29</v>
      </c>
      <c r="I303" s="438">
        <v>713.19</v>
      </c>
      <c r="J303" s="438"/>
      <c r="K303" s="451">
        <f t="shared" si="107"/>
        <v>3290.56</v>
      </c>
      <c r="L303" s="452">
        <f>K303/K304</f>
        <v>0.21997839364216876</v>
      </c>
      <c r="M303" s="401"/>
    </row>
    <row r="304" spans="2:13" ht="15.6">
      <c r="B304" s="397"/>
      <c r="C304" s="453" t="s">
        <v>199</v>
      </c>
      <c r="D304" s="454">
        <f t="shared" ref="D304:J304" si="108">SUM(D300:D303)</f>
        <v>0</v>
      </c>
      <c r="E304" s="454">
        <f t="shared" si="108"/>
        <v>3594.16</v>
      </c>
      <c r="F304" s="454">
        <f t="shared" si="108"/>
        <v>2919.02</v>
      </c>
      <c r="G304" s="454">
        <f t="shared" si="108"/>
        <v>2805.9</v>
      </c>
      <c r="H304" s="454">
        <f t="shared" si="108"/>
        <v>277.28999999999996</v>
      </c>
      <c r="I304" s="454">
        <f t="shared" si="108"/>
        <v>5362.1900000000005</v>
      </c>
      <c r="J304" s="454">
        <f t="shared" si="108"/>
        <v>0</v>
      </c>
      <c r="K304" s="455">
        <f>D304+E304+F304+G304+H304+I304+J304</f>
        <v>14958.56</v>
      </c>
      <c r="L304" s="452">
        <f>SUM(L300:L303)</f>
        <v>1</v>
      </c>
      <c r="M304" s="401"/>
    </row>
    <row r="305" spans="2:13" ht="15.6">
      <c r="B305" s="397"/>
      <c r="C305" s="456" t="s">
        <v>193</v>
      </c>
      <c r="D305" s="457"/>
      <c r="E305" s="457">
        <v>3594.16</v>
      </c>
      <c r="F305" s="458">
        <v>2919.02</v>
      </c>
      <c r="G305" s="458">
        <v>2805.9</v>
      </c>
      <c r="H305" s="458">
        <v>277.29000000000002</v>
      </c>
      <c r="I305" s="458">
        <v>5362.19</v>
      </c>
      <c r="J305" s="458"/>
      <c r="K305" s="459">
        <f t="shared" ref="K305" si="109">D305+E305+F305+G305+H305+I305+J305</f>
        <v>14958.560000000001</v>
      </c>
      <c r="L305" s="452"/>
      <c r="M305" s="401"/>
    </row>
    <row r="306" spans="2:13" ht="15.6">
      <c r="B306" s="397"/>
      <c r="C306" s="460" t="s">
        <v>147</v>
      </c>
      <c r="D306" s="461">
        <f t="shared" ref="D306" si="110">D305-D304</f>
        <v>0</v>
      </c>
      <c r="E306" s="461">
        <f>E305-E304</f>
        <v>0</v>
      </c>
      <c r="F306" s="461">
        <f t="shared" ref="F306:J306" si="111">F305-F304</f>
        <v>0</v>
      </c>
      <c r="G306" s="461">
        <f t="shared" si="111"/>
        <v>0</v>
      </c>
      <c r="H306" s="461">
        <f t="shared" si="111"/>
        <v>0</v>
      </c>
      <c r="I306" s="461">
        <f t="shared" si="111"/>
        <v>0</v>
      </c>
      <c r="J306" s="461">
        <f t="shared" si="111"/>
        <v>0</v>
      </c>
      <c r="K306" s="451">
        <f>D306+E306+F306+G306+H306+I306+J306</f>
        <v>0</v>
      </c>
      <c r="L306" s="452"/>
      <c r="M306" s="401"/>
    </row>
    <row r="307" spans="2:13" ht="15.6">
      <c r="B307" s="396"/>
      <c r="C307" s="402" t="s">
        <v>65</v>
      </c>
      <c r="D307" s="462">
        <f>D305/K305</f>
        <v>0</v>
      </c>
      <c r="E307" s="462">
        <f>E305/K305</f>
        <v>0.24027446492175714</v>
      </c>
      <c r="F307" s="462">
        <f>F305/K305</f>
        <v>0.195140441325903</v>
      </c>
      <c r="G307" s="462">
        <f>G305/K305</f>
        <v>0.18757821608497074</v>
      </c>
      <c r="H307" s="462">
        <f>H305/K305</f>
        <v>1.8537212138066767E-2</v>
      </c>
      <c r="I307" s="462">
        <f>I305/K305</f>
        <v>0.35846966552930221</v>
      </c>
      <c r="J307" s="462">
        <f>J305/K305</f>
        <v>0</v>
      </c>
      <c r="K307" s="520">
        <f>D307+E307+F307+G307+H307+I307+J307</f>
        <v>0.99999999999999978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5.773580000113725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6.4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181">
        <v>1505689.6129999999</v>
      </c>
      <c r="E315" s="181">
        <v>1506254.932</v>
      </c>
      <c r="F315" s="526">
        <f t="shared" ref="F315:F320" si="112">E315-D315</f>
        <v>565.31900000013411</v>
      </c>
      <c r="G315" s="521">
        <v>6.48</v>
      </c>
      <c r="H315" s="410">
        <f>F315*G315</f>
        <v>3663.2671200008695</v>
      </c>
      <c r="I315" s="531">
        <f>F315+F319+F320</f>
        <v>764.3090000001248</v>
      </c>
      <c r="J315" s="411">
        <f>I315/I319</f>
        <v>0.40851887860942238</v>
      </c>
      <c r="K315" s="186"/>
      <c r="L315" s="359"/>
      <c r="M315" s="401"/>
    </row>
    <row r="316" spans="2:13" ht="15.6">
      <c r="B316" s="396"/>
      <c r="C316" s="412" t="s">
        <v>43</v>
      </c>
      <c r="D316" s="181">
        <v>581582.77300000004</v>
      </c>
      <c r="E316" s="181">
        <v>581760.04200000002</v>
      </c>
      <c r="F316" s="527">
        <f t="shared" si="112"/>
        <v>177.26899999997113</v>
      </c>
      <c r="G316" s="522">
        <v>6.48</v>
      </c>
      <c r="H316" s="413">
        <f>G316*F316</f>
        <v>1148.703119999813</v>
      </c>
      <c r="I316" s="532">
        <f>F316</f>
        <v>177.26899999997113</v>
      </c>
      <c r="J316" s="414">
        <f>I316/I319</f>
        <v>9.4749287385324621E-2</v>
      </c>
      <c r="K316" s="186"/>
      <c r="L316" s="359"/>
      <c r="M316" s="401"/>
    </row>
    <row r="317" spans="2:13" ht="15.6">
      <c r="B317" s="396"/>
      <c r="C317" s="415" t="s">
        <v>44</v>
      </c>
      <c r="D317" s="182">
        <v>334176.022</v>
      </c>
      <c r="E317" s="182">
        <v>334176.022</v>
      </c>
      <c r="F317" s="528">
        <f t="shared" si="112"/>
        <v>0</v>
      </c>
      <c r="G317" s="523">
        <v>4.58</v>
      </c>
      <c r="H317" s="416">
        <f>G317*F317</f>
        <v>0</v>
      </c>
      <c r="I317" s="533">
        <f>F317</f>
        <v>0</v>
      </c>
      <c r="J317" s="417">
        <f>I317/I319</f>
        <v>0</v>
      </c>
      <c r="K317" s="186"/>
      <c r="L317" s="359"/>
      <c r="M317" s="401"/>
    </row>
    <row r="318" spans="2:13" ht="15.6">
      <c r="B318" s="397"/>
      <c r="C318" s="183" t="s">
        <v>139</v>
      </c>
      <c r="D318" s="182">
        <v>383887.81400000001</v>
      </c>
      <c r="E318" s="182">
        <v>384817.163</v>
      </c>
      <c r="F318" s="529">
        <f t="shared" si="112"/>
        <v>929.34899999998743</v>
      </c>
      <c r="G318" s="524">
        <v>6.28</v>
      </c>
      <c r="H318" s="418">
        <f>G318*F318</f>
        <v>5836.3117199999215</v>
      </c>
      <c r="I318" s="534">
        <f>F318</f>
        <v>929.34899999998743</v>
      </c>
      <c r="J318" s="419">
        <f>I318/I319</f>
        <v>0.496731834005253</v>
      </c>
      <c r="K318" s="186"/>
      <c r="L318" s="359"/>
      <c r="M318" s="401"/>
    </row>
    <row r="319" spans="2:13" ht="16.2" thickBot="1">
      <c r="B319" s="397"/>
      <c r="C319" s="420" t="s">
        <v>45</v>
      </c>
      <c r="D319" s="182">
        <v>367227.22200000001</v>
      </c>
      <c r="E319" s="182">
        <v>367350.152</v>
      </c>
      <c r="F319" s="526">
        <f t="shared" si="112"/>
        <v>122.92999999999302</v>
      </c>
      <c r="G319" s="859">
        <v>6.48</v>
      </c>
      <c r="H319" s="421">
        <f>G319*F319</f>
        <v>796.58639999995478</v>
      </c>
      <c r="I319" s="535">
        <f t="shared" ref="I319" si="113">SUM(I315:I318)</f>
        <v>1870.9270000000834</v>
      </c>
      <c r="J319" s="422">
        <f t="shared" ref="J319" si="114">SUM(J315:J318)</f>
        <v>1</v>
      </c>
      <c r="K319" s="186"/>
      <c r="L319" s="359"/>
      <c r="M319" s="401"/>
    </row>
    <row r="320" spans="2:13" ht="15.6">
      <c r="B320" s="397"/>
      <c r="C320" s="420" t="s">
        <v>46</v>
      </c>
      <c r="D320" s="182">
        <v>319218.74200000003</v>
      </c>
      <c r="E320" s="182">
        <v>319294.80200000003</v>
      </c>
      <c r="F320" s="526">
        <f t="shared" si="112"/>
        <v>76.059999999997672</v>
      </c>
      <c r="G320" s="860"/>
      <c r="H320" s="423">
        <f>G319*F320</f>
        <v>492.86879999998496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1870.9270000000834</v>
      </c>
      <c r="G321" s="525">
        <f>H321/F321</f>
        <v>6.3806536331989507</v>
      </c>
      <c r="H321" s="428">
        <f>SUM(H315:H320)</f>
        <v>11937.737160000544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 t="s">
        <v>131</v>
      </c>
      <c r="E323" s="433" t="s">
        <v>132</v>
      </c>
      <c r="F323" s="434" t="s">
        <v>1</v>
      </c>
      <c r="G323" s="435" t="s">
        <v>65</v>
      </c>
      <c r="H323" s="431"/>
      <c r="I323" s="436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>
        <v>643</v>
      </c>
      <c r="E324" s="438"/>
      <c r="F324" s="438">
        <f>D324+E324</f>
        <v>643</v>
      </c>
      <c r="G324" s="439">
        <f>F324/F327</f>
        <v>0.3923746292883557</v>
      </c>
      <c r="H324" s="430"/>
      <c r="I324" s="440"/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>
        <v>620</v>
      </c>
      <c r="E325" s="438"/>
      <c r="F325" s="438">
        <f t="shared" ref="F325:F326" si="115">D325+E325</f>
        <v>620</v>
      </c>
      <c r="G325" s="439">
        <f>F325/F327</f>
        <v>0.37833945592345336</v>
      </c>
      <c r="H325" s="430"/>
      <c r="I325" s="440"/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>
        <v>375.74</v>
      </c>
      <c r="E326" s="438"/>
      <c r="F326" s="438">
        <f t="shared" si="115"/>
        <v>375.74</v>
      </c>
      <c r="G326" s="439">
        <f>F326/F327</f>
        <v>0.22928591478819094</v>
      </c>
      <c r="H326" s="430"/>
      <c r="I326" s="440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1638.74</v>
      </c>
      <c r="E327" s="442">
        <f>SUM(E324:E326)</f>
        <v>0</v>
      </c>
      <c r="F327" s="443">
        <f>D327+E327</f>
        <v>1638.74</v>
      </c>
      <c r="G327" s="444">
        <f>SUM(G324:G326)</f>
        <v>1</v>
      </c>
      <c r="H327" s="445"/>
      <c r="I327" s="440"/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63</v>
      </c>
      <c r="E330" s="447" t="s">
        <v>68</v>
      </c>
      <c r="F330" s="447" t="s">
        <v>214</v>
      </c>
      <c r="G330" s="448" t="s">
        <v>197</v>
      </c>
      <c r="H330" s="447" t="s">
        <v>130</v>
      </c>
      <c r="I330" s="448" t="s">
        <v>64</v>
      </c>
      <c r="J330" s="447" t="s">
        <v>174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148</v>
      </c>
      <c r="D331" s="438">
        <v>986</v>
      </c>
      <c r="E331" s="438"/>
      <c r="F331" s="438">
        <v>617</v>
      </c>
      <c r="G331" s="438">
        <v>741.3</v>
      </c>
      <c r="H331" s="438">
        <v>35</v>
      </c>
      <c r="I331" s="438">
        <v>128</v>
      </c>
      <c r="J331" s="438"/>
      <c r="K331" s="451">
        <f>D331+E331+F331+G331+H331+I331+J331</f>
        <v>2507.3000000000002</v>
      </c>
      <c r="L331" s="452">
        <f>K331/K335</f>
        <v>0.21086262518207541</v>
      </c>
      <c r="M331" s="401"/>
    </row>
    <row r="332" spans="2:13" ht="15.6">
      <c r="B332" s="396"/>
      <c r="C332" s="450" t="s">
        <v>58</v>
      </c>
      <c r="D332" s="438"/>
      <c r="E332" s="438"/>
      <c r="F332" s="438"/>
      <c r="G332" s="438"/>
      <c r="H332" s="438"/>
      <c r="I332" s="438"/>
      <c r="J332" s="438"/>
      <c r="K332" s="451">
        <f t="shared" ref="K332:K334" si="116">D332+E332+F332+G332+H332+I332+J332</f>
        <v>0</v>
      </c>
      <c r="L332" s="452">
        <f>K332/K335</f>
        <v>0</v>
      </c>
      <c r="M332" s="401"/>
    </row>
    <row r="333" spans="2:13" ht="15.6">
      <c r="B333" s="396"/>
      <c r="C333" s="450" t="s">
        <v>61</v>
      </c>
      <c r="D333" s="438">
        <v>1559</v>
      </c>
      <c r="E333" s="438"/>
      <c r="F333" s="438">
        <v>2077</v>
      </c>
      <c r="G333" s="438">
        <v>2504.83</v>
      </c>
      <c r="H333" s="438">
        <v>66.37</v>
      </c>
      <c r="I333" s="438">
        <v>576</v>
      </c>
      <c r="J333" s="438"/>
      <c r="K333" s="451">
        <f t="shared" si="116"/>
        <v>6783.2</v>
      </c>
      <c r="L333" s="452">
        <f>K333/K335</f>
        <v>0.57046358997130531</v>
      </c>
      <c r="M333" s="401"/>
    </row>
    <row r="334" spans="2:13" ht="15.6">
      <c r="B334" s="396"/>
      <c r="C334" s="450" t="s">
        <v>62</v>
      </c>
      <c r="D334" s="438">
        <v>904.32</v>
      </c>
      <c r="E334" s="438"/>
      <c r="F334" s="438">
        <v>646</v>
      </c>
      <c r="G334" s="438">
        <v>584.1</v>
      </c>
      <c r="H334" s="438">
        <v>52.13</v>
      </c>
      <c r="I334" s="438">
        <v>313.58</v>
      </c>
      <c r="J334" s="438">
        <v>100.05</v>
      </c>
      <c r="K334" s="451">
        <f t="shared" si="116"/>
        <v>2600.1800000000003</v>
      </c>
      <c r="L334" s="452">
        <f>K334/K335</f>
        <v>0.21867378484661942</v>
      </c>
      <c r="M334" s="401"/>
    </row>
    <row r="335" spans="2:13" ht="15.6">
      <c r="B335" s="397"/>
      <c r="C335" s="453" t="s">
        <v>199</v>
      </c>
      <c r="D335" s="454">
        <f t="shared" ref="D335:J335" si="117">SUM(D331:D334)</f>
        <v>3449.32</v>
      </c>
      <c r="E335" s="454">
        <f t="shared" si="117"/>
        <v>0</v>
      </c>
      <c r="F335" s="454">
        <f t="shared" si="117"/>
        <v>3340</v>
      </c>
      <c r="G335" s="454">
        <f t="shared" si="117"/>
        <v>3830.23</v>
      </c>
      <c r="H335" s="454">
        <f t="shared" si="117"/>
        <v>153.5</v>
      </c>
      <c r="I335" s="454">
        <f t="shared" si="117"/>
        <v>1017.5799999999999</v>
      </c>
      <c r="J335" s="454">
        <f t="shared" si="117"/>
        <v>100.05</v>
      </c>
      <c r="K335" s="455">
        <f>D335+E335+F335+G335+H335+I335+J335</f>
        <v>11890.679999999998</v>
      </c>
      <c r="L335" s="452">
        <f>SUM(L331:L334)</f>
        <v>1.0000000000000002</v>
      </c>
      <c r="M335" s="401"/>
    </row>
    <row r="336" spans="2:13" ht="15.6">
      <c r="B336" s="397"/>
      <c r="C336" s="456" t="s">
        <v>193</v>
      </c>
      <c r="D336" s="457">
        <v>3449.32</v>
      </c>
      <c r="E336" s="457"/>
      <c r="F336" s="458">
        <v>3381.82</v>
      </c>
      <c r="G336" s="458">
        <v>3830.23</v>
      </c>
      <c r="H336" s="458">
        <v>153.5</v>
      </c>
      <c r="I336" s="458">
        <v>1017.58</v>
      </c>
      <c r="J336" s="458">
        <v>100.05</v>
      </c>
      <c r="K336" s="459">
        <f t="shared" ref="K336" si="118">D336+E336+F336+G336+H336+I336+J336</f>
        <v>11932.5</v>
      </c>
      <c r="L336" s="452"/>
      <c r="M336" s="401"/>
    </row>
    <row r="337" spans="2:13" ht="15.6">
      <c r="B337" s="397"/>
      <c r="C337" s="460" t="s">
        <v>147</v>
      </c>
      <c r="D337" s="461">
        <f t="shared" ref="D337" si="119">D336-D335</f>
        <v>0</v>
      </c>
      <c r="E337" s="461">
        <f>E336-E335</f>
        <v>0</v>
      </c>
      <c r="F337" s="461">
        <f t="shared" ref="F337:J337" si="120">F336-F335</f>
        <v>41.820000000000164</v>
      </c>
      <c r="G337" s="461">
        <f t="shared" si="120"/>
        <v>0</v>
      </c>
      <c r="H337" s="461">
        <f t="shared" si="120"/>
        <v>0</v>
      </c>
      <c r="I337" s="461">
        <f t="shared" si="120"/>
        <v>0</v>
      </c>
      <c r="J337" s="461">
        <f t="shared" si="120"/>
        <v>0</v>
      </c>
      <c r="K337" s="451">
        <f>D337+E337+F337+G337+H337+I337+J337</f>
        <v>41.820000000000164</v>
      </c>
      <c r="L337" s="452"/>
      <c r="M337" s="401"/>
    </row>
    <row r="338" spans="2:13" ht="15.6">
      <c r="B338" s="396"/>
      <c r="C338" s="402" t="s">
        <v>65</v>
      </c>
      <c r="D338" s="462">
        <f>D336/K336</f>
        <v>0.28906934841818566</v>
      </c>
      <c r="E338" s="462">
        <f>E336/K336</f>
        <v>0</v>
      </c>
      <c r="F338" s="462">
        <f>F336/K336</f>
        <v>0.28341252880787765</v>
      </c>
      <c r="G338" s="462">
        <f>G336/K336</f>
        <v>0.32099141001466586</v>
      </c>
      <c r="H338" s="462">
        <f>H336/K336</f>
        <v>1.286402681751519E-2</v>
      </c>
      <c r="I338" s="462">
        <f>I336/K336</f>
        <v>8.527802220825477E-2</v>
      </c>
      <c r="J338" s="462">
        <f>J336/K336</f>
        <v>8.3846637335009428E-3</v>
      </c>
      <c r="K338" s="520">
        <f>D338+E338+F338+G338+H338+I338+J338</f>
        <v>1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5.2371600005444634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181">
        <v>1506254.932</v>
      </c>
      <c r="E346" s="181">
        <v>1507127.102</v>
      </c>
      <c r="F346" s="526">
        <f t="shared" ref="F346:F351" si="121">E346-D346</f>
        <v>872.16999999992549</v>
      </c>
      <c r="G346" s="521">
        <v>6.48</v>
      </c>
      <c r="H346" s="410">
        <f>F346*G346</f>
        <v>5651.6615999995174</v>
      </c>
      <c r="I346" s="531">
        <f>F346+F350+F351</f>
        <v>1129.4999999998836</v>
      </c>
      <c r="J346" s="411">
        <f>I346/I350</f>
        <v>0.96077780896726706</v>
      </c>
      <c r="K346" s="186"/>
      <c r="L346" s="359"/>
      <c r="M346" s="401"/>
    </row>
    <row r="347" spans="2:13" ht="15.6">
      <c r="B347" s="396"/>
      <c r="C347" s="412" t="s">
        <v>43</v>
      </c>
      <c r="D347" s="181">
        <v>581760.04200000002</v>
      </c>
      <c r="E347" s="181">
        <v>581806.14199999999</v>
      </c>
      <c r="F347" s="527">
        <f t="shared" si="121"/>
        <v>46.099999999976717</v>
      </c>
      <c r="G347" s="522">
        <v>6.48</v>
      </c>
      <c r="H347" s="413">
        <f>G347*F347</f>
        <v>298.72799999984915</v>
      </c>
      <c r="I347" s="532">
        <f>F347</f>
        <v>46.099999999976717</v>
      </c>
      <c r="J347" s="414">
        <f>I347/I350</f>
        <v>3.921368481042338E-2</v>
      </c>
      <c r="K347" s="186"/>
      <c r="L347" s="359"/>
      <c r="M347" s="401"/>
    </row>
    <row r="348" spans="2:13" ht="15.6">
      <c r="B348" s="396"/>
      <c r="C348" s="415" t="s">
        <v>44</v>
      </c>
      <c r="D348" s="182">
        <v>334176.022</v>
      </c>
      <c r="E348" s="182">
        <v>334176.03200000001</v>
      </c>
      <c r="F348" s="528">
        <f t="shared" si="121"/>
        <v>1.0000000009313226E-2</v>
      </c>
      <c r="G348" s="523">
        <v>4.58</v>
      </c>
      <c r="H348" s="416">
        <f>G348*F348</f>
        <v>4.5800000042654575E-2</v>
      </c>
      <c r="I348" s="533">
        <f>F348</f>
        <v>1.0000000009313226E-2</v>
      </c>
      <c r="J348" s="417">
        <f>I348/I350</f>
        <v>8.5062223095366101E-6</v>
      </c>
      <c r="K348" s="186"/>
      <c r="L348" s="359"/>
      <c r="M348" s="401"/>
    </row>
    <row r="349" spans="2:13" ht="15.6">
      <c r="B349" s="397"/>
      <c r="C349" s="183" t="s">
        <v>139</v>
      </c>
      <c r="D349" s="182">
        <v>384817.163</v>
      </c>
      <c r="E349" s="182">
        <v>384817.163</v>
      </c>
      <c r="F349" s="529">
        <f t="shared" si="121"/>
        <v>0</v>
      </c>
      <c r="G349" s="524">
        <v>6.28</v>
      </c>
      <c r="H349" s="418">
        <f>G349*F349</f>
        <v>0</v>
      </c>
      <c r="I349" s="534">
        <f>F349</f>
        <v>0</v>
      </c>
      <c r="J349" s="419">
        <f>I349/I350</f>
        <v>0</v>
      </c>
      <c r="K349" s="186"/>
      <c r="L349" s="359"/>
      <c r="M349" s="401"/>
    </row>
    <row r="350" spans="2:13" ht="16.2" thickBot="1">
      <c r="B350" s="397"/>
      <c r="C350" s="420" t="s">
        <v>45</v>
      </c>
      <c r="D350" s="182">
        <v>367350.152</v>
      </c>
      <c r="E350" s="182">
        <v>367550.50199999998</v>
      </c>
      <c r="F350" s="526">
        <f t="shared" si="121"/>
        <v>200.34999999997672</v>
      </c>
      <c r="G350" s="859">
        <v>6.48</v>
      </c>
      <c r="H350" s="421">
        <f>G350*F350</f>
        <v>1298.2679999998493</v>
      </c>
      <c r="I350" s="535">
        <f t="shared" ref="I350" si="122">SUM(I346:I349)</f>
        <v>1175.6099999998696</v>
      </c>
      <c r="J350" s="422">
        <f t="shared" ref="J350" si="123">SUM(J346:J349)</f>
        <v>1</v>
      </c>
      <c r="K350" s="186"/>
      <c r="L350" s="359"/>
      <c r="M350" s="401"/>
    </row>
    <row r="351" spans="2:13" ht="15.6">
      <c r="B351" s="397"/>
      <c r="C351" s="420" t="s">
        <v>46</v>
      </c>
      <c r="D351" s="182">
        <v>319294.80200000003</v>
      </c>
      <c r="E351" s="182">
        <v>319351.78200000001</v>
      </c>
      <c r="F351" s="526">
        <f t="shared" si="121"/>
        <v>56.979999999981374</v>
      </c>
      <c r="G351" s="860"/>
      <c r="H351" s="423">
        <f>G350*F351</f>
        <v>369.23039999987935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1175.6099999998696</v>
      </c>
      <c r="G352" s="525">
        <f>H352/F352</f>
        <v>6.4799838381776125</v>
      </c>
      <c r="H352" s="428">
        <f>SUM(H346:H351)</f>
        <v>7617.9337999991376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 t="s">
        <v>131</v>
      </c>
      <c r="E354" s="433" t="s">
        <v>132</v>
      </c>
      <c r="F354" s="434" t="s">
        <v>1</v>
      </c>
      <c r="G354" s="435" t="s">
        <v>65</v>
      </c>
      <c r="H354" s="431"/>
      <c r="I354" s="436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>
        <v>1005</v>
      </c>
      <c r="E355" s="438">
        <v>330</v>
      </c>
      <c r="F355" s="438">
        <f>D355+E355</f>
        <v>1335</v>
      </c>
      <c r="G355" s="439">
        <f>F355/F358</f>
        <v>0.41937084948513192</v>
      </c>
      <c r="H355" s="430"/>
      <c r="I355" s="440"/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>
        <v>730</v>
      </c>
      <c r="E356" s="438">
        <v>241</v>
      </c>
      <c r="F356" s="438">
        <f t="shared" ref="F356:F357" si="124">D356+E356</f>
        <v>971</v>
      </c>
      <c r="G356" s="439">
        <f>F356/F358</f>
        <v>0.30502553921353043</v>
      </c>
      <c r="H356" s="430"/>
      <c r="I356" s="440"/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>
        <v>651.34</v>
      </c>
      <c r="E357" s="438">
        <v>226</v>
      </c>
      <c r="F357" s="438">
        <f t="shared" si="124"/>
        <v>877.34</v>
      </c>
      <c r="G357" s="439">
        <f>F357/F358</f>
        <v>0.27560361130133759</v>
      </c>
      <c r="H357" s="430"/>
      <c r="I357" s="440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2386.34</v>
      </c>
      <c r="E358" s="442">
        <f>SUM(E355:E357)</f>
        <v>797</v>
      </c>
      <c r="F358" s="443">
        <f>D358+E358</f>
        <v>3183.34</v>
      </c>
      <c r="G358" s="444">
        <f>SUM(G355:G357)</f>
        <v>1</v>
      </c>
      <c r="H358" s="445"/>
      <c r="I358" s="440"/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15.6">
      <c r="B361" s="396"/>
      <c r="C361" s="446"/>
      <c r="D361" s="447" t="s">
        <v>63</v>
      </c>
      <c r="E361" s="447" t="s">
        <v>68</v>
      </c>
      <c r="F361" s="447" t="s">
        <v>214</v>
      </c>
      <c r="G361" s="448" t="s">
        <v>197</v>
      </c>
      <c r="H361" s="447" t="s">
        <v>130</v>
      </c>
      <c r="I361" s="448" t="s">
        <v>64</v>
      </c>
      <c r="J361" s="447" t="s">
        <v>174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148</v>
      </c>
      <c r="D362" s="438">
        <v>1254</v>
      </c>
      <c r="E362" s="438">
        <v>1032</v>
      </c>
      <c r="F362" s="438"/>
      <c r="G362" s="438"/>
      <c r="H362" s="438">
        <v>100</v>
      </c>
      <c r="I362" s="438">
        <v>797</v>
      </c>
      <c r="J362" s="438"/>
      <c r="K362" s="451">
        <f>D362+E362+F362+G362+H362+I362+J362</f>
        <v>3183</v>
      </c>
      <c r="L362" s="452">
        <f>K362/K366</f>
        <v>0.41813137443447834</v>
      </c>
      <c r="M362" s="401"/>
    </row>
    <row r="363" spans="2:13" ht="15.6">
      <c r="B363" s="396"/>
      <c r="C363" s="450" t="s">
        <v>58</v>
      </c>
      <c r="D363" s="438"/>
      <c r="E363" s="438"/>
      <c r="F363" s="438"/>
      <c r="G363" s="438"/>
      <c r="H363" s="438"/>
      <c r="I363" s="438"/>
      <c r="J363" s="438"/>
      <c r="K363" s="451">
        <f t="shared" ref="K363:K365" si="125">D363+E363+F363+G363+H363+I363+J363</f>
        <v>0</v>
      </c>
      <c r="L363" s="452">
        <f>K363/K366</f>
        <v>0</v>
      </c>
      <c r="M363" s="401"/>
    </row>
    <row r="364" spans="2:13" ht="15.6">
      <c r="B364" s="396"/>
      <c r="C364" s="450" t="s">
        <v>61</v>
      </c>
      <c r="D364" s="438">
        <v>511</v>
      </c>
      <c r="E364" s="438">
        <v>1057</v>
      </c>
      <c r="F364" s="438"/>
      <c r="G364" s="438"/>
      <c r="H364" s="438"/>
      <c r="I364" s="438">
        <v>43</v>
      </c>
      <c r="J364" s="438"/>
      <c r="K364" s="451">
        <f t="shared" si="125"/>
        <v>1611</v>
      </c>
      <c r="L364" s="452">
        <f>K364/K366</f>
        <v>0.21162728376184248</v>
      </c>
      <c r="M364" s="401"/>
    </row>
    <row r="365" spans="2:13" ht="15.6">
      <c r="B365" s="396"/>
      <c r="C365" s="450" t="s">
        <v>62</v>
      </c>
      <c r="D365" s="438">
        <v>949.62</v>
      </c>
      <c r="E365" s="438">
        <v>1042.25</v>
      </c>
      <c r="F365" s="438"/>
      <c r="G365" s="438"/>
      <c r="H365" s="438">
        <v>58.29</v>
      </c>
      <c r="I365" s="438">
        <v>768.28</v>
      </c>
      <c r="J365" s="438"/>
      <c r="K365" s="451">
        <f t="shared" si="125"/>
        <v>2818.4399999999996</v>
      </c>
      <c r="L365" s="452">
        <f>K365/K366</f>
        <v>0.37024134180367918</v>
      </c>
      <c r="M365" s="401"/>
    </row>
    <row r="366" spans="2:13" ht="15.6">
      <c r="B366" s="397"/>
      <c r="C366" s="453" t="s">
        <v>199</v>
      </c>
      <c r="D366" s="454">
        <f t="shared" ref="D366:J366" si="126">SUM(D362:D365)</f>
        <v>2714.62</v>
      </c>
      <c r="E366" s="454">
        <f t="shared" si="126"/>
        <v>3131.25</v>
      </c>
      <c r="F366" s="454">
        <f t="shared" si="126"/>
        <v>0</v>
      </c>
      <c r="G366" s="454">
        <f t="shared" si="126"/>
        <v>0</v>
      </c>
      <c r="H366" s="454">
        <f t="shared" si="126"/>
        <v>158.29</v>
      </c>
      <c r="I366" s="454">
        <f>SUM(I362:I365)</f>
        <v>1608.28</v>
      </c>
      <c r="J366" s="454">
        <f t="shared" si="126"/>
        <v>0</v>
      </c>
      <c r="K366" s="455">
        <f>D366+E366+F366+G366+H366+I366+J366</f>
        <v>7612.44</v>
      </c>
      <c r="L366" s="452">
        <f>SUM(L362:L365)</f>
        <v>1</v>
      </c>
      <c r="M366" s="401"/>
    </row>
    <row r="367" spans="2:13" ht="15.6">
      <c r="B367" s="397"/>
      <c r="C367" s="456" t="s">
        <v>193</v>
      </c>
      <c r="D367" s="457">
        <v>2714.62</v>
      </c>
      <c r="E367" s="457">
        <v>3131.25</v>
      </c>
      <c r="F367" s="458"/>
      <c r="G367" s="458"/>
      <c r="H367" s="458">
        <v>158.29</v>
      </c>
      <c r="I367" s="458">
        <v>1608.28</v>
      </c>
      <c r="J367" s="458"/>
      <c r="K367" s="459">
        <f t="shared" ref="K367" si="127">D367+E367+F367+G367+H367+I367+J367</f>
        <v>7612.44</v>
      </c>
      <c r="L367" s="452"/>
      <c r="M367" s="401"/>
    </row>
    <row r="368" spans="2:13" ht="15.6">
      <c r="B368" s="397"/>
      <c r="C368" s="460" t="s">
        <v>147</v>
      </c>
      <c r="D368" s="461">
        <f t="shared" ref="D368" si="128">D367-D366</f>
        <v>0</v>
      </c>
      <c r="E368" s="461">
        <f>E367-E366</f>
        <v>0</v>
      </c>
      <c r="F368" s="461">
        <f t="shared" ref="F368:J368" si="129">F367-F366</f>
        <v>0</v>
      </c>
      <c r="G368" s="461">
        <f t="shared" si="129"/>
        <v>0</v>
      </c>
      <c r="H368" s="461">
        <f t="shared" si="129"/>
        <v>0</v>
      </c>
      <c r="I368" s="461">
        <f>I367-I366</f>
        <v>0</v>
      </c>
      <c r="J368" s="461">
        <f t="shared" si="129"/>
        <v>0</v>
      </c>
      <c r="K368" s="451">
        <f>D368+E368+F368+G368+H368+I368+J368</f>
        <v>0</v>
      </c>
      <c r="L368" s="452"/>
      <c r="M368" s="401"/>
    </row>
    <row r="369" spans="2:13" ht="15.6">
      <c r="B369" s="396"/>
      <c r="C369" s="402" t="s">
        <v>65</v>
      </c>
      <c r="D369" s="462">
        <f>D367/K367</f>
        <v>0.35660313907236052</v>
      </c>
      <c r="E369" s="462">
        <f>E367/K367</f>
        <v>0.41133329129687723</v>
      </c>
      <c r="F369" s="462">
        <f>F367/K367</f>
        <v>0</v>
      </c>
      <c r="G369" s="462">
        <f>G367/K367</f>
        <v>0</v>
      </c>
      <c r="H369" s="462">
        <f>H367/K367</f>
        <v>2.079359574591064E-2</v>
      </c>
      <c r="I369" s="462">
        <f>I367/K367</f>
        <v>0.21126997388485164</v>
      </c>
      <c r="J369" s="462">
        <f>J367/K367</f>
        <v>0</v>
      </c>
      <c r="K369" s="520">
        <f>D369+E369+F369+G369+H369+I369+J369</f>
        <v>1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5.4937999991379911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181">
        <v>1507127.102</v>
      </c>
      <c r="E377" s="181">
        <v>1507866.3019999999</v>
      </c>
      <c r="F377" s="526">
        <f t="shared" ref="F377:F382" si="130">E377-D377</f>
        <v>739.19999999995343</v>
      </c>
      <c r="G377" s="521">
        <v>6.48</v>
      </c>
      <c r="H377" s="410">
        <f>F377*G377</f>
        <v>4790.0159999996986</v>
      </c>
      <c r="I377" s="531">
        <f>F377+F381+F382</f>
        <v>992.00899999996182</v>
      </c>
      <c r="J377" s="411">
        <f>I377/I381</f>
        <v>0.99960701290507747</v>
      </c>
      <c r="K377" s="186"/>
      <c r="L377" s="359"/>
      <c r="M377" s="401"/>
    </row>
    <row r="378" spans="2:13" ht="15.6">
      <c r="B378" s="396"/>
      <c r="C378" s="412" t="s">
        <v>43</v>
      </c>
      <c r="D378" s="181">
        <v>581806.14199999999</v>
      </c>
      <c r="E378" s="181">
        <v>581806.53200000001</v>
      </c>
      <c r="F378" s="527">
        <f t="shared" si="130"/>
        <v>0.39000000001396984</v>
      </c>
      <c r="G378" s="522">
        <v>6.48</v>
      </c>
      <c r="H378" s="413">
        <f>G378*F378</f>
        <v>2.5272000000905246</v>
      </c>
      <c r="I378" s="532">
        <f>F378</f>
        <v>0.39000000001396984</v>
      </c>
      <c r="J378" s="414">
        <f>I378/I381</f>
        <v>3.9298709492248515E-4</v>
      </c>
      <c r="K378" s="186"/>
      <c r="L378" s="359"/>
      <c r="M378" s="401"/>
    </row>
    <row r="379" spans="2:13" ht="15.6">
      <c r="B379" s="396"/>
      <c r="C379" s="415" t="s">
        <v>44</v>
      </c>
      <c r="D379" s="182">
        <v>334176.03200000001</v>
      </c>
      <c r="E379" s="182">
        <v>334176.03200000001</v>
      </c>
      <c r="F379" s="528">
        <f t="shared" si="130"/>
        <v>0</v>
      </c>
      <c r="G379" s="523">
        <v>4.58</v>
      </c>
      <c r="H379" s="416">
        <f>G379*F379</f>
        <v>0</v>
      </c>
      <c r="I379" s="533">
        <f>F379</f>
        <v>0</v>
      </c>
      <c r="J379" s="417">
        <f>I379/I381</f>
        <v>0</v>
      </c>
      <c r="K379" s="186"/>
      <c r="L379" s="359"/>
      <c r="M379" s="401"/>
    </row>
    <row r="380" spans="2:13" ht="15.6">
      <c r="B380" s="397"/>
      <c r="C380" s="183" t="s">
        <v>139</v>
      </c>
      <c r="D380" s="182">
        <v>384817.163</v>
      </c>
      <c r="E380" s="182">
        <v>384817.163</v>
      </c>
      <c r="F380" s="529">
        <f t="shared" si="130"/>
        <v>0</v>
      </c>
      <c r="G380" s="524">
        <v>6.28</v>
      </c>
      <c r="H380" s="418">
        <f>G380*F380</f>
        <v>0</v>
      </c>
      <c r="I380" s="534">
        <f>F380</f>
        <v>0</v>
      </c>
      <c r="J380" s="419">
        <f>I380/I381</f>
        <v>0</v>
      </c>
      <c r="K380" s="186"/>
      <c r="L380" s="359"/>
      <c r="M380" s="401"/>
    </row>
    <row r="381" spans="2:13" ht="16.2" thickBot="1">
      <c r="B381" s="397"/>
      <c r="C381" s="420" t="s">
        <v>45</v>
      </c>
      <c r="D381" s="182">
        <v>367550.50199999998</v>
      </c>
      <c r="E381" s="182">
        <v>367734.57199999999</v>
      </c>
      <c r="F381" s="526">
        <f t="shared" si="130"/>
        <v>184.07000000000698</v>
      </c>
      <c r="G381" s="859">
        <v>6.48</v>
      </c>
      <c r="H381" s="421">
        <f>G381*F381</f>
        <v>1192.7736000000452</v>
      </c>
      <c r="I381" s="535">
        <f t="shared" ref="I381" si="131">SUM(I377:I380)</f>
        <v>992.39899999997579</v>
      </c>
      <c r="J381" s="422">
        <f t="shared" ref="J381" si="132">SUM(J377:J380)</f>
        <v>1</v>
      </c>
      <c r="K381" s="186"/>
      <c r="L381" s="359"/>
      <c r="M381" s="401"/>
    </row>
    <row r="382" spans="2:13" ht="15.6">
      <c r="B382" s="397"/>
      <c r="C382" s="420" t="s">
        <v>46</v>
      </c>
      <c r="D382" s="182">
        <v>319351.78200000001</v>
      </c>
      <c r="E382" s="182">
        <v>319420.52100000001</v>
      </c>
      <c r="F382" s="526">
        <f t="shared" si="130"/>
        <v>68.739000000001397</v>
      </c>
      <c r="G382" s="860"/>
      <c r="H382" s="423">
        <f>G381*F382</f>
        <v>445.42872000000909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992.39899999997579</v>
      </c>
      <c r="G383" s="525">
        <f>H383/F383</f>
        <v>6.4799999999999995</v>
      </c>
      <c r="H383" s="428">
        <f>SUM(H377:H382)</f>
        <v>6430.7455199998431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5.6">
      <c r="B385" s="397"/>
      <c r="C385" s="432"/>
      <c r="D385" s="433" t="s">
        <v>131</v>
      </c>
      <c r="E385" s="433" t="s">
        <v>132</v>
      </c>
      <c r="F385" s="434" t="s">
        <v>1</v>
      </c>
      <c r="G385" s="435" t="s">
        <v>65</v>
      </c>
      <c r="H385" s="431"/>
      <c r="I385" s="436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>
        <v>577</v>
      </c>
      <c r="E386" s="438">
        <v>316</v>
      </c>
      <c r="F386" s="438">
        <f>D386+E386</f>
        <v>893</v>
      </c>
      <c r="G386" s="439">
        <f>F386/F389</f>
        <v>0.37140242888038594</v>
      </c>
      <c r="H386" s="430"/>
      <c r="I386" s="440"/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>
        <v>405.48</v>
      </c>
      <c r="E387" s="438">
        <v>529</v>
      </c>
      <c r="F387" s="438">
        <f t="shared" ref="F387:F388" si="133">D387+E387</f>
        <v>934.48</v>
      </c>
      <c r="G387" s="439">
        <f>F387/F389</f>
        <v>0.38865413408750621</v>
      </c>
      <c r="H387" s="430"/>
      <c r="I387" s="440"/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>
        <v>448.92</v>
      </c>
      <c r="E388" s="438">
        <v>128</v>
      </c>
      <c r="F388" s="438">
        <f t="shared" si="133"/>
        <v>576.92000000000007</v>
      </c>
      <c r="G388" s="439">
        <f>F388/F389</f>
        <v>0.23994343703210783</v>
      </c>
      <c r="H388" s="430"/>
      <c r="I388" s="440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1431.4</v>
      </c>
      <c r="E389" s="442">
        <f>SUM(E386:E388)</f>
        <v>973</v>
      </c>
      <c r="F389" s="443">
        <f>D389+E389</f>
        <v>2404.4</v>
      </c>
      <c r="G389" s="444">
        <f>SUM(G386:G388)</f>
        <v>1</v>
      </c>
      <c r="H389" s="445"/>
      <c r="I389" s="440"/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63</v>
      </c>
      <c r="E392" s="447" t="s">
        <v>68</v>
      </c>
      <c r="F392" s="447"/>
      <c r="G392" s="448" t="s">
        <v>197</v>
      </c>
      <c r="H392" s="447" t="s">
        <v>130</v>
      </c>
      <c r="I392" s="448" t="s">
        <v>64</v>
      </c>
      <c r="J392" s="447" t="s">
        <v>174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148</v>
      </c>
      <c r="D393" s="438">
        <v>755</v>
      </c>
      <c r="E393" s="438">
        <v>575</v>
      </c>
      <c r="F393" s="438"/>
      <c r="G393" s="438">
        <v>369.74</v>
      </c>
      <c r="H393" s="438">
        <v>101.4</v>
      </c>
      <c r="I393" s="438">
        <v>604</v>
      </c>
      <c r="J393" s="438"/>
      <c r="K393" s="451">
        <f>D393+E393+F393+G393+H393+I393+J393</f>
        <v>2405.1400000000003</v>
      </c>
      <c r="L393" s="452">
        <f>K393/K397</f>
        <v>0.37426571163143896</v>
      </c>
      <c r="M393" s="401"/>
    </row>
    <row r="394" spans="2:13" ht="15.6">
      <c r="B394" s="396"/>
      <c r="C394" s="450" t="s">
        <v>58</v>
      </c>
      <c r="D394" s="438"/>
      <c r="E394" s="438"/>
      <c r="F394" s="438"/>
      <c r="G394" s="438"/>
      <c r="H394" s="438"/>
      <c r="I394" s="438"/>
      <c r="J394" s="438"/>
      <c r="K394" s="451">
        <f t="shared" ref="K394:K396" si="134">D394+E394+F394+G394+H394+I394+J394</f>
        <v>0</v>
      </c>
      <c r="L394" s="452">
        <f>K394/K397</f>
        <v>0</v>
      </c>
      <c r="M394" s="401"/>
    </row>
    <row r="395" spans="2:13" ht="15.6">
      <c r="B395" s="396"/>
      <c r="C395" s="450" t="s">
        <v>61</v>
      </c>
      <c r="D395" s="438">
        <v>312</v>
      </c>
      <c r="E395" s="438">
        <v>347</v>
      </c>
      <c r="F395" s="438"/>
      <c r="G395" s="438"/>
      <c r="H395" s="438">
        <v>30</v>
      </c>
      <c r="I395" s="438">
        <v>255</v>
      </c>
      <c r="J395" s="438"/>
      <c r="K395" s="451">
        <f t="shared" si="134"/>
        <v>944</v>
      </c>
      <c r="L395" s="452">
        <f>K395/K397</f>
        <v>0.14689657640722717</v>
      </c>
      <c r="M395" s="401"/>
    </row>
    <row r="396" spans="2:13" ht="15.6">
      <c r="B396" s="396"/>
      <c r="C396" s="450" t="s">
        <v>62</v>
      </c>
      <c r="D396" s="438">
        <v>949.88</v>
      </c>
      <c r="E396" s="438">
        <v>1077.52</v>
      </c>
      <c r="F396" s="438"/>
      <c r="G396" s="438">
        <v>544.34</v>
      </c>
      <c r="H396" s="438">
        <v>83.4</v>
      </c>
      <c r="I396" s="438">
        <v>422.01</v>
      </c>
      <c r="J396" s="438"/>
      <c r="K396" s="451">
        <f t="shared" si="134"/>
        <v>3077.1500000000005</v>
      </c>
      <c r="L396" s="452">
        <f>K396/K397</f>
        <v>0.47883771196133385</v>
      </c>
      <c r="M396" s="401"/>
    </row>
    <row r="397" spans="2:13" ht="15.6">
      <c r="B397" s="397"/>
      <c r="C397" s="453" t="s">
        <v>199</v>
      </c>
      <c r="D397" s="454">
        <f t="shared" ref="D397:H397" si="135">SUM(D393:D396)</f>
        <v>2016.88</v>
      </c>
      <c r="E397" s="454">
        <f t="shared" si="135"/>
        <v>1999.52</v>
      </c>
      <c r="F397" s="454">
        <f t="shared" si="135"/>
        <v>0</v>
      </c>
      <c r="G397" s="454">
        <f t="shared" si="135"/>
        <v>914.08</v>
      </c>
      <c r="H397" s="454">
        <f t="shared" si="135"/>
        <v>214.8</v>
      </c>
      <c r="I397" s="454">
        <f>SUM(I393:I396)</f>
        <v>1281.01</v>
      </c>
      <c r="J397" s="454">
        <f t="shared" ref="J397" si="136">SUM(J393:J396)</f>
        <v>0</v>
      </c>
      <c r="K397" s="455">
        <f>D397+E397+F397+G397+H397+I397+J397</f>
        <v>6426.2900000000009</v>
      </c>
      <c r="L397" s="452">
        <f>SUM(L393:L396)</f>
        <v>1</v>
      </c>
      <c r="M397" s="401"/>
    </row>
    <row r="398" spans="2:13" ht="15.6">
      <c r="B398" s="397"/>
      <c r="C398" s="456" t="s">
        <v>193</v>
      </c>
      <c r="D398" s="457">
        <v>2016.88</v>
      </c>
      <c r="E398" s="457">
        <v>1999.52</v>
      </c>
      <c r="F398" s="458"/>
      <c r="G398" s="458">
        <v>914.08</v>
      </c>
      <c r="H398" s="458">
        <v>214.8</v>
      </c>
      <c r="I398" s="458">
        <v>1281.01</v>
      </c>
      <c r="J398" s="458"/>
      <c r="K398" s="459">
        <f t="shared" ref="K398" si="137">D398+E398+F398+G398+H398+I398+J398</f>
        <v>6426.2900000000009</v>
      </c>
      <c r="L398" s="452"/>
      <c r="M398" s="401"/>
    </row>
    <row r="399" spans="2:13" ht="15.6">
      <c r="B399" s="397"/>
      <c r="C399" s="460" t="s">
        <v>147</v>
      </c>
      <c r="D399" s="461">
        <f t="shared" ref="D399" si="138">D398-D397</f>
        <v>0</v>
      </c>
      <c r="E399" s="461">
        <f>E398-E397</f>
        <v>0</v>
      </c>
      <c r="F399" s="461">
        <f t="shared" ref="F399:H399" si="139">F398-F397</f>
        <v>0</v>
      </c>
      <c r="G399" s="461">
        <f t="shared" si="139"/>
        <v>0</v>
      </c>
      <c r="H399" s="461">
        <f t="shared" si="139"/>
        <v>0</v>
      </c>
      <c r="I399" s="461">
        <f>I398-I397</f>
        <v>0</v>
      </c>
      <c r="J399" s="461">
        <f t="shared" ref="J399" si="140">J398-J397</f>
        <v>0</v>
      </c>
      <c r="K399" s="451">
        <f>D399+E399+F399+G399+H399+I399+J399</f>
        <v>0</v>
      </c>
      <c r="L399" s="452"/>
      <c r="M399" s="401"/>
    </row>
    <row r="400" spans="2:13" ht="15.6">
      <c r="B400" s="396"/>
      <c r="C400" s="402" t="s">
        <v>65</v>
      </c>
      <c r="D400" s="462">
        <f>D398/K398</f>
        <v>0.31384827015276306</v>
      </c>
      <c r="E400" s="462">
        <f>E398/K398</f>
        <v>0.31114686701035899</v>
      </c>
      <c r="F400" s="462">
        <f>F398/K398</f>
        <v>0</v>
      </c>
      <c r="G400" s="462">
        <f>G398/K398</f>
        <v>0.14224070186686252</v>
      </c>
      <c r="H400" s="462">
        <f>H398/K398</f>
        <v>3.3425195563847876E-2</v>
      </c>
      <c r="I400" s="462">
        <f>I398/K398</f>
        <v>0.19933896540616744</v>
      </c>
      <c r="J400" s="462">
        <f>J398/K398</f>
        <v>0</v>
      </c>
      <c r="K400" s="520">
        <f>D400+E400+F400+G400+H400+I400+J400</f>
        <v>1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4.4555199998421813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181">
        <v>1507866.3019999999</v>
      </c>
      <c r="E408" s="181">
        <v>1508469.5830000001</v>
      </c>
      <c r="F408" s="526">
        <f t="shared" ref="F408:F413" si="141">E408-D408</f>
        <v>603.28100000019185</v>
      </c>
      <c r="G408" s="521">
        <v>6.48</v>
      </c>
      <c r="H408" s="410">
        <f>F408*G408</f>
        <v>3909.2608800012435</v>
      </c>
      <c r="I408" s="531">
        <f>F408+F412+F413</f>
        <v>843.35300000023562</v>
      </c>
      <c r="J408" s="411">
        <f>I408/I412</f>
        <v>0.56420893619219337</v>
      </c>
      <c r="K408" s="186"/>
      <c r="L408" s="359"/>
      <c r="M408" s="401"/>
    </row>
    <row r="409" spans="2:13" ht="15.6">
      <c r="B409" s="396"/>
      <c r="C409" s="412" t="s">
        <v>43</v>
      </c>
      <c r="D409" s="181">
        <v>581806.53200000001</v>
      </c>
      <c r="E409" s="181">
        <v>581806.53200000001</v>
      </c>
      <c r="F409" s="527">
        <f t="shared" si="141"/>
        <v>0</v>
      </c>
      <c r="G409" s="522">
        <v>6.48</v>
      </c>
      <c r="H409" s="413">
        <f>G409*F409</f>
        <v>0</v>
      </c>
      <c r="I409" s="532">
        <f>F409</f>
        <v>0</v>
      </c>
      <c r="J409" s="414">
        <f>I409/I412</f>
        <v>0</v>
      </c>
      <c r="K409" s="186"/>
      <c r="L409" s="359"/>
      <c r="M409" s="401"/>
    </row>
    <row r="410" spans="2:13" ht="15.6">
      <c r="B410" s="396"/>
      <c r="C410" s="415" t="s">
        <v>44</v>
      </c>
      <c r="D410" s="182">
        <v>334176.03200000001</v>
      </c>
      <c r="E410" s="182">
        <v>334417.11200000002</v>
      </c>
      <c r="F410" s="528">
        <f t="shared" si="141"/>
        <v>241.0800000000163</v>
      </c>
      <c r="G410" s="523">
        <v>4.58</v>
      </c>
      <c r="H410" s="416">
        <f>G410*F410</f>
        <v>1104.1464000000747</v>
      </c>
      <c r="I410" s="533">
        <f>F410</f>
        <v>241.0800000000163</v>
      </c>
      <c r="J410" s="417">
        <f>I410/I412</f>
        <v>0.16128417203375711</v>
      </c>
      <c r="K410" s="186"/>
      <c r="L410" s="359"/>
      <c r="M410" s="401"/>
    </row>
    <row r="411" spans="2:13" ht="15.6">
      <c r="B411" s="397"/>
      <c r="C411" s="183" t="s">
        <v>139</v>
      </c>
      <c r="D411" s="182">
        <v>384817.163</v>
      </c>
      <c r="E411" s="182">
        <v>385227.48300000001</v>
      </c>
      <c r="F411" s="529">
        <f t="shared" si="141"/>
        <v>410.32000000000698</v>
      </c>
      <c r="G411" s="524">
        <v>6.28</v>
      </c>
      <c r="H411" s="418">
        <f>G411*F411</f>
        <v>2576.8096000000442</v>
      </c>
      <c r="I411" s="534">
        <f>F411</f>
        <v>410.32000000000698</v>
      </c>
      <c r="J411" s="419">
        <f>I411/I412</f>
        <v>0.27450689177404958</v>
      </c>
      <c r="K411" s="186"/>
      <c r="L411" s="359"/>
      <c r="M411" s="401"/>
    </row>
    <row r="412" spans="2:13" ht="16.2" thickBot="1">
      <c r="B412" s="397"/>
      <c r="C412" s="420" t="s">
        <v>45</v>
      </c>
      <c r="D412" s="182">
        <v>367734.57199999999</v>
      </c>
      <c r="E412" s="182">
        <v>367936.74300000002</v>
      </c>
      <c r="F412" s="526">
        <f t="shared" si="141"/>
        <v>202.1710000000312</v>
      </c>
      <c r="G412" s="859">
        <v>6.48</v>
      </c>
      <c r="H412" s="421">
        <f>G412*F412</f>
        <v>1310.0680800002021</v>
      </c>
      <c r="I412" s="535">
        <f t="shared" ref="I412" si="142">SUM(I408:I411)</f>
        <v>1494.7530000002589</v>
      </c>
      <c r="J412" s="422">
        <f t="shared" ref="J412" si="143">SUM(J408:J411)</f>
        <v>1</v>
      </c>
      <c r="K412" s="186"/>
      <c r="L412" s="359"/>
      <c r="M412" s="401"/>
    </row>
    <row r="413" spans="2:13" ht="15.6">
      <c r="B413" s="397"/>
      <c r="C413" s="420" t="s">
        <v>46</v>
      </c>
      <c r="D413" s="182">
        <v>319420.52100000001</v>
      </c>
      <c r="E413" s="182">
        <v>319458.42200000002</v>
      </c>
      <c r="F413" s="526">
        <f t="shared" si="141"/>
        <v>37.901000000012573</v>
      </c>
      <c r="G413" s="860"/>
      <c r="H413" s="423">
        <f>G412*F413</f>
        <v>245.59848000008148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1494.7530000002589</v>
      </c>
      <c r="G414" s="525">
        <f>H414/F414</f>
        <v>6.1186586947810522</v>
      </c>
      <c r="H414" s="428">
        <f>SUM(H408:H413)</f>
        <v>9145.8834400016458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 t="s">
        <v>131</v>
      </c>
      <c r="E416" s="433" t="s">
        <v>132</v>
      </c>
      <c r="F416" s="434" t="s">
        <v>1</v>
      </c>
      <c r="G416" s="435" t="s">
        <v>65</v>
      </c>
      <c r="H416" s="431"/>
      <c r="I416" s="436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>
        <v>1237</v>
      </c>
      <c r="E417" s="438">
        <v>444</v>
      </c>
      <c r="F417" s="438">
        <f>D417+E417</f>
        <v>1681</v>
      </c>
      <c r="G417" s="439">
        <f>F417/F420</f>
        <v>0.43598242583630303</v>
      </c>
      <c r="H417" s="430"/>
      <c r="I417" s="440"/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>
        <v>702.96</v>
      </c>
      <c r="E418" s="438">
        <v>337</v>
      </c>
      <c r="F418" s="438">
        <f t="shared" ref="F418:F419" si="144">D418+E418</f>
        <v>1039.96</v>
      </c>
      <c r="G418" s="439">
        <f>F418/F420</f>
        <v>0.26972295274998315</v>
      </c>
      <c r="H418" s="430"/>
      <c r="I418" s="440"/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>
        <v>904.7</v>
      </c>
      <c r="E419" s="438">
        <v>230</v>
      </c>
      <c r="F419" s="438">
        <f t="shared" si="144"/>
        <v>1134.7</v>
      </c>
      <c r="G419" s="439">
        <f>F419/F420</f>
        <v>0.29429462141371387</v>
      </c>
      <c r="H419" s="430"/>
      <c r="I419" s="440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2844.66</v>
      </c>
      <c r="E420" s="442">
        <f>SUM(E417:E419)</f>
        <v>1011</v>
      </c>
      <c r="F420" s="443">
        <f>D420+E420</f>
        <v>3855.66</v>
      </c>
      <c r="G420" s="444">
        <f>SUM(G417:G419)</f>
        <v>1</v>
      </c>
      <c r="H420" s="445"/>
      <c r="I420" s="440"/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63</v>
      </c>
      <c r="E423" s="447" t="s">
        <v>68</v>
      </c>
      <c r="F423" s="447"/>
      <c r="G423" s="448" t="s">
        <v>197</v>
      </c>
      <c r="H423" s="447" t="s">
        <v>130</v>
      </c>
      <c r="I423" s="448" t="s">
        <v>64</v>
      </c>
      <c r="J423" s="447" t="s">
        <v>174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148</v>
      </c>
      <c r="D424" s="438">
        <v>1486</v>
      </c>
      <c r="E424" s="438">
        <v>1091</v>
      </c>
      <c r="F424" s="438"/>
      <c r="G424" s="438">
        <v>340</v>
      </c>
      <c r="H424" s="438">
        <v>266.95999999999998</v>
      </c>
      <c r="I424" s="438">
        <v>671</v>
      </c>
      <c r="J424" s="438"/>
      <c r="K424" s="451">
        <f>D424+E424+F424+G424+H424+I424+J424</f>
        <v>3854.96</v>
      </c>
      <c r="L424" s="452">
        <f>K424/K428</f>
        <v>0.42192731392046234</v>
      </c>
      <c r="M424" s="401"/>
    </row>
    <row r="425" spans="2:13" ht="15.6">
      <c r="B425" s="396"/>
      <c r="C425" s="450" t="s">
        <v>58</v>
      </c>
      <c r="D425" s="438"/>
      <c r="E425" s="438"/>
      <c r="F425" s="438"/>
      <c r="G425" s="438"/>
      <c r="H425" s="438"/>
      <c r="I425" s="438">
        <v>30</v>
      </c>
      <c r="J425" s="438"/>
      <c r="K425" s="451">
        <f t="shared" ref="K425:K427" si="145">D425+E425+F425+G425+H425+I425+J425</f>
        <v>30</v>
      </c>
      <c r="L425" s="452">
        <f>K425/K428</f>
        <v>3.2835151123783049E-3</v>
      </c>
      <c r="M425" s="401"/>
    </row>
    <row r="426" spans="2:13" ht="15.6">
      <c r="B426" s="396"/>
      <c r="C426" s="450" t="s">
        <v>61</v>
      </c>
      <c r="D426" s="438">
        <v>1155</v>
      </c>
      <c r="E426" s="438"/>
      <c r="F426" s="438"/>
      <c r="G426" s="438">
        <v>1864</v>
      </c>
      <c r="H426" s="438"/>
      <c r="I426" s="438"/>
      <c r="J426" s="438"/>
      <c r="K426" s="451">
        <f t="shared" si="145"/>
        <v>3019</v>
      </c>
      <c r="L426" s="452">
        <f>K426/K428</f>
        <v>0.33043107080900341</v>
      </c>
      <c r="M426" s="401"/>
    </row>
    <row r="427" spans="2:13" ht="15.6">
      <c r="B427" s="396"/>
      <c r="C427" s="450" t="s">
        <v>62</v>
      </c>
      <c r="D427" s="438">
        <v>561</v>
      </c>
      <c r="E427" s="438">
        <v>913.06</v>
      </c>
      <c r="F427" s="438"/>
      <c r="G427" s="438">
        <v>190.9</v>
      </c>
      <c r="H427" s="438">
        <v>130.57</v>
      </c>
      <c r="I427" s="438">
        <v>437.06</v>
      </c>
      <c r="J427" s="438"/>
      <c r="K427" s="451">
        <f t="shared" si="145"/>
        <v>2232.59</v>
      </c>
      <c r="L427" s="452">
        <f>K427/K428</f>
        <v>0.24435810015815601</v>
      </c>
      <c r="M427" s="401"/>
    </row>
    <row r="428" spans="2:13" ht="15.6">
      <c r="B428" s="397"/>
      <c r="C428" s="453" t="s">
        <v>199</v>
      </c>
      <c r="D428" s="454">
        <f t="shared" ref="D428:H428" si="146">SUM(D424:D427)</f>
        <v>3202</v>
      </c>
      <c r="E428" s="454">
        <f t="shared" si="146"/>
        <v>2004.06</v>
      </c>
      <c r="F428" s="454">
        <f t="shared" si="146"/>
        <v>0</v>
      </c>
      <c r="G428" s="454">
        <f t="shared" si="146"/>
        <v>2394.9</v>
      </c>
      <c r="H428" s="454">
        <f t="shared" si="146"/>
        <v>397.53</v>
      </c>
      <c r="I428" s="454">
        <f>SUM(I424:I427)</f>
        <v>1138.06</v>
      </c>
      <c r="J428" s="454">
        <f t="shared" ref="J428" si="147">SUM(J424:J427)</f>
        <v>0</v>
      </c>
      <c r="K428" s="455">
        <f>D428+E428+F428+G428+H428+I428+J428</f>
        <v>9136.5499999999993</v>
      </c>
      <c r="L428" s="452">
        <f>SUM(L424:L427)</f>
        <v>1</v>
      </c>
      <c r="M428" s="401"/>
    </row>
    <row r="429" spans="2:13" ht="15.6">
      <c r="B429" s="397"/>
      <c r="C429" s="456" t="s">
        <v>193</v>
      </c>
      <c r="D429" s="457">
        <v>3206.1</v>
      </c>
      <c r="E429" s="457">
        <v>2004.06</v>
      </c>
      <c r="F429" s="458"/>
      <c r="G429" s="458">
        <v>2394.9</v>
      </c>
      <c r="H429" s="458">
        <v>397.53</v>
      </c>
      <c r="I429" s="458">
        <v>1138.06</v>
      </c>
      <c r="J429" s="458"/>
      <c r="K429" s="459">
        <f t="shared" ref="K429" si="148">D429+E429+F429+G429+H429+I429+J429</f>
        <v>9140.65</v>
      </c>
      <c r="L429" s="452"/>
      <c r="M429" s="401"/>
    </row>
    <row r="430" spans="2:13" ht="15.6">
      <c r="B430" s="397"/>
      <c r="C430" s="460" t="s">
        <v>147</v>
      </c>
      <c r="D430" s="461">
        <f t="shared" ref="D430" si="149">D429-D428</f>
        <v>4.0999999999999091</v>
      </c>
      <c r="E430" s="461">
        <f>E429-E428</f>
        <v>0</v>
      </c>
      <c r="F430" s="461">
        <f t="shared" ref="F430:H430" si="150">F429-F428</f>
        <v>0</v>
      </c>
      <c r="G430" s="461">
        <f t="shared" si="150"/>
        <v>0</v>
      </c>
      <c r="H430" s="461">
        <f t="shared" si="150"/>
        <v>0</v>
      </c>
      <c r="I430" s="461">
        <f>I429-I428</f>
        <v>0</v>
      </c>
      <c r="J430" s="461">
        <f t="shared" ref="J430" si="151">J429-J428</f>
        <v>0</v>
      </c>
      <c r="K430" s="542">
        <f>D430+E430+F430+G430+H430+I430+J430</f>
        <v>4.0999999999999091</v>
      </c>
      <c r="L430" s="452"/>
      <c r="M430" s="401"/>
    </row>
    <row r="431" spans="2:13" ht="15.6">
      <c r="B431" s="396"/>
      <c r="C431" s="402" t="s">
        <v>65</v>
      </c>
      <c r="D431" s="462">
        <f>D429/K429</f>
        <v>0.35075186119149077</v>
      </c>
      <c r="E431" s="462">
        <f>E429/K429</f>
        <v>0.2192469900937023</v>
      </c>
      <c r="F431" s="462">
        <f>F429/K429</f>
        <v>0</v>
      </c>
      <c r="G431" s="462">
        <f>G429/K429</f>
        <v>0.26200543725008618</v>
      </c>
      <c r="H431" s="462">
        <f>H429/K429</f>
        <v>4.3490342590515992E-2</v>
      </c>
      <c r="I431" s="462">
        <f>I429/K429</f>
        <v>0.12450536887420478</v>
      </c>
      <c r="J431" s="462">
        <f>J429/K429</f>
        <v>0</v>
      </c>
      <c r="K431" s="520">
        <f>D431+E431+F431+G431+H431+I431+J431</f>
        <v>1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5.2334400016461586</v>
      </c>
      <c r="M432" s="401"/>
    </row>
    <row r="433" spans="2:13" ht="15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181">
        <v>1508469.5830000001</v>
      </c>
      <c r="E439" s="181">
        <v>1509145.662</v>
      </c>
      <c r="F439" s="526">
        <f t="shared" ref="F439:F444" si="152">E439-D439</f>
        <v>676.07899999991059</v>
      </c>
      <c r="G439" s="521">
        <v>6.48</v>
      </c>
      <c r="H439" s="410">
        <f>F439*G439</f>
        <v>4380.991919999421</v>
      </c>
      <c r="I439" s="531">
        <f>F439+F443+F444</f>
        <v>888.48699999984819</v>
      </c>
      <c r="J439" s="411">
        <f>I439/I443</f>
        <v>0.58215671743982067</v>
      </c>
      <c r="K439" s="186"/>
      <c r="L439" s="359"/>
      <c r="M439" s="401"/>
    </row>
    <row r="440" spans="2:13" ht="15.6">
      <c r="B440" s="396"/>
      <c r="C440" s="412" t="s">
        <v>43</v>
      </c>
      <c r="D440" s="181">
        <v>581806.53200000001</v>
      </c>
      <c r="E440" s="181">
        <v>581806.53200000001</v>
      </c>
      <c r="F440" s="527">
        <f t="shared" si="152"/>
        <v>0</v>
      </c>
      <c r="G440" s="522">
        <v>6.48</v>
      </c>
      <c r="H440" s="413">
        <f>G440*F440</f>
        <v>0</v>
      </c>
      <c r="I440" s="532">
        <f>F440</f>
        <v>0</v>
      </c>
      <c r="J440" s="414">
        <f>I440/I443</f>
        <v>0</v>
      </c>
      <c r="K440" s="186"/>
      <c r="L440" s="359"/>
      <c r="M440" s="401"/>
    </row>
    <row r="441" spans="2:13" ht="15.6">
      <c r="B441" s="396"/>
      <c r="C441" s="415" t="s">
        <v>44</v>
      </c>
      <c r="D441" s="182">
        <v>334417.11200000002</v>
      </c>
      <c r="E441" s="182">
        <v>334762.81300000002</v>
      </c>
      <c r="F441" s="528">
        <f t="shared" si="152"/>
        <v>345.70100000000093</v>
      </c>
      <c r="G441" s="523">
        <v>4.58</v>
      </c>
      <c r="H441" s="416">
        <f>G441*F441</f>
        <v>1583.3105800000044</v>
      </c>
      <c r="I441" s="533">
        <f>F441</f>
        <v>345.70100000000093</v>
      </c>
      <c r="J441" s="417">
        <f>I441/I443</f>
        <v>0.22651109062450928</v>
      </c>
      <c r="K441" s="186"/>
      <c r="L441" s="359"/>
      <c r="M441" s="401"/>
    </row>
    <row r="442" spans="2:13" ht="15.6">
      <c r="B442" s="397"/>
      <c r="C442" s="183" t="s">
        <v>139</v>
      </c>
      <c r="D442" s="182">
        <v>385227.48300000001</v>
      </c>
      <c r="E442" s="182">
        <v>385519.49400000001</v>
      </c>
      <c r="F442" s="529">
        <f t="shared" si="152"/>
        <v>292.0109999999986</v>
      </c>
      <c r="G442" s="524">
        <v>6.28</v>
      </c>
      <c r="H442" s="418">
        <f>G442*F442</f>
        <v>1833.8290799999913</v>
      </c>
      <c r="I442" s="534">
        <f>F442</f>
        <v>292.0109999999986</v>
      </c>
      <c r="J442" s="419">
        <f>I442/I443</f>
        <v>0.19133219193567008</v>
      </c>
      <c r="K442" s="186"/>
      <c r="L442" s="359"/>
      <c r="M442" s="401"/>
    </row>
    <row r="443" spans="2:13" ht="16.2" thickBot="1">
      <c r="B443" s="397"/>
      <c r="C443" s="420" t="s">
        <v>45</v>
      </c>
      <c r="D443" s="182">
        <v>367936.74300000002</v>
      </c>
      <c r="E443" s="182">
        <v>368104.272</v>
      </c>
      <c r="F443" s="526">
        <f t="shared" si="152"/>
        <v>167.52899999998044</v>
      </c>
      <c r="G443" s="859">
        <v>6.48</v>
      </c>
      <c r="H443" s="421">
        <f>G443*F443</f>
        <v>1085.5879199998733</v>
      </c>
      <c r="I443" s="535">
        <f t="shared" ref="I443" si="153">SUM(I439:I442)</f>
        <v>1526.1989999998477</v>
      </c>
      <c r="J443" s="422">
        <f t="shared" ref="J443" si="154">SUM(J439:J442)</f>
        <v>1</v>
      </c>
      <c r="K443" s="186"/>
      <c r="L443" s="359"/>
      <c r="M443" s="401"/>
    </row>
    <row r="444" spans="2:13" ht="15.6">
      <c r="B444" s="397"/>
      <c r="C444" s="420" t="s">
        <v>46</v>
      </c>
      <c r="D444" s="182">
        <v>319458.42200000002</v>
      </c>
      <c r="E444" s="182">
        <v>319503.30099999998</v>
      </c>
      <c r="F444" s="526">
        <f t="shared" si="152"/>
        <v>44.878999999957159</v>
      </c>
      <c r="G444" s="860"/>
      <c r="H444" s="423">
        <f>G443*F444</f>
        <v>290.81591999972238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1526.1989999998477</v>
      </c>
      <c r="G445" s="525">
        <f>H445/F445</f>
        <v>6.0113624894262987</v>
      </c>
      <c r="H445" s="428">
        <f>SUM(H439:H444)</f>
        <v>9174.5354199990124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.6">
      <c r="B447" s="397"/>
      <c r="C447" s="432"/>
      <c r="D447" s="433" t="s">
        <v>131</v>
      </c>
      <c r="E447" s="433" t="s">
        <v>132</v>
      </c>
      <c r="F447" s="434" t="s">
        <v>1</v>
      </c>
      <c r="G447" s="435" t="s">
        <v>65</v>
      </c>
      <c r="H447" s="431"/>
      <c r="I447" s="436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>
        <v>1055</v>
      </c>
      <c r="E448" s="438">
        <v>555</v>
      </c>
      <c r="F448" s="438">
        <f>D448+E448</f>
        <v>1610</v>
      </c>
      <c r="G448" s="439">
        <f>F448/F451</f>
        <v>0.44536652835408025</v>
      </c>
      <c r="H448" s="430"/>
      <c r="I448" s="440"/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>
        <v>426</v>
      </c>
      <c r="E449" s="438">
        <v>219</v>
      </c>
      <c r="F449" s="438">
        <f t="shared" ref="F449:F450" si="155">D449+E449</f>
        <v>645</v>
      </c>
      <c r="G449" s="439">
        <f>F449/F451</f>
        <v>0.17842323651452283</v>
      </c>
      <c r="H449" s="430"/>
      <c r="I449" s="440"/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>
        <v>1100</v>
      </c>
      <c r="E450" s="438">
        <v>260</v>
      </c>
      <c r="F450" s="438">
        <f t="shared" si="155"/>
        <v>1360</v>
      </c>
      <c r="G450" s="439">
        <f>F450/F451</f>
        <v>0.37621023513139695</v>
      </c>
      <c r="H450" s="430"/>
      <c r="I450" s="440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2581</v>
      </c>
      <c r="E451" s="442">
        <f>SUM(E448:E450)</f>
        <v>1034</v>
      </c>
      <c r="F451" s="443">
        <f>D451+E451</f>
        <v>3615</v>
      </c>
      <c r="G451" s="444">
        <f>SUM(G448:G450)</f>
        <v>1</v>
      </c>
      <c r="H451" s="445"/>
      <c r="I451" s="440"/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63</v>
      </c>
      <c r="E454" s="447" t="s">
        <v>68</v>
      </c>
      <c r="F454" s="447"/>
      <c r="G454" s="448" t="s">
        <v>197</v>
      </c>
      <c r="H454" s="447" t="s">
        <v>130</v>
      </c>
      <c r="I454" s="448" t="s">
        <v>64</v>
      </c>
      <c r="J454" s="447" t="s">
        <v>174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148</v>
      </c>
      <c r="D455" s="438">
        <v>1228</v>
      </c>
      <c r="E455" s="438">
        <v>1353</v>
      </c>
      <c r="F455" s="438"/>
      <c r="G455" s="438">
        <v>318.16000000000003</v>
      </c>
      <c r="H455" s="438"/>
      <c r="I455" s="438">
        <v>771</v>
      </c>
      <c r="J455" s="438"/>
      <c r="K455" s="451">
        <f>D455+E455+F455+G455+H455+I455+J455</f>
        <v>3670.16</v>
      </c>
      <c r="L455" s="452">
        <f>K455/K459</f>
        <v>0.40029273538531679</v>
      </c>
      <c r="M455" s="401"/>
    </row>
    <row r="456" spans="2:13" ht="15.6">
      <c r="B456" s="396"/>
      <c r="C456" s="450" t="s">
        <v>58</v>
      </c>
      <c r="D456" s="438"/>
      <c r="E456" s="438"/>
      <c r="F456" s="438"/>
      <c r="G456" s="438"/>
      <c r="H456" s="438"/>
      <c r="I456" s="438">
        <v>55</v>
      </c>
      <c r="J456" s="438"/>
      <c r="K456" s="451">
        <f t="shared" ref="K456:K458" si="156">D456+E456+F456+G456+H456+I456+J456</f>
        <v>55</v>
      </c>
      <c r="L456" s="452">
        <f>K456/K459</f>
        <v>5.9986759286223016E-3</v>
      </c>
      <c r="M456" s="401"/>
    </row>
    <row r="457" spans="2:13" ht="15.6">
      <c r="B457" s="396"/>
      <c r="C457" s="450" t="s">
        <v>61</v>
      </c>
      <c r="D457" s="438">
        <v>564</v>
      </c>
      <c r="E457" s="438">
        <v>1800</v>
      </c>
      <c r="F457" s="438"/>
      <c r="G457" s="438"/>
      <c r="H457" s="438"/>
      <c r="I457" s="438">
        <v>117</v>
      </c>
      <c r="J457" s="438"/>
      <c r="K457" s="451">
        <f t="shared" si="156"/>
        <v>2481</v>
      </c>
      <c r="L457" s="452">
        <f>K457/K459</f>
        <v>0.27059481779839872</v>
      </c>
      <c r="M457" s="401"/>
    </row>
    <row r="458" spans="2:13" ht="15.6">
      <c r="B458" s="396"/>
      <c r="C458" s="450" t="s">
        <v>62</v>
      </c>
      <c r="D458" s="438">
        <v>1268.53</v>
      </c>
      <c r="E458" s="438">
        <v>943.31</v>
      </c>
      <c r="F458" s="438"/>
      <c r="G458" s="438">
        <v>193</v>
      </c>
      <c r="H458" s="438"/>
      <c r="I458" s="438">
        <v>557.69000000000005</v>
      </c>
      <c r="J458" s="438"/>
      <c r="K458" s="451">
        <f t="shared" si="156"/>
        <v>2962.53</v>
      </c>
      <c r="L458" s="452">
        <f>K458/K459</f>
        <v>0.3231137708876623</v>
      </c>
      <c r="M458" s="401"/>
    </row>
    <row r="459" spans="2:13" ht="15.6">
      <c r="B459" s="397"/>
      <c r="C459" s="453" t="s">
        <v>199</v>
      </c>
      <c r="D459" s="454">
        <f t="shared" ref="D459:H459" si="157">SUM(D455:D458)</f>
        <v>3060.5299999999997</v>
      </c>
      <c r="E459" s="454">
        <f t="shared" si="157"/>
        <v>4096.3099999999995</v>
      </c>
      <c r="F459" s="454">
        <f t="shared" si="157"/>
        <v>0</v>
      </c>
      <c r="G459" s="454">
        <f>SUM(G455:G458)</f>
        <v>511.16</v>
      </c>
      <c r="H459" s="454">
        <f t="shared" si="157"/>
        <v>0</v>
      </c>
      <c r="I459" s="454">
        <f>SUM(I455:I458)</f>
        <v>1500.69</v>
      </c>
      <c r="J459" s="454">
        <f t="shared" ref="J459" si="158">SUM(J455:J458)</f>
        <v>0</v>
      </c>
      <c r="K459" s="455">
        <f>D459+E459+F459+G459+H459+I459+J459</f>
        <v>9168.6899999999987</v>
      </c>
      <c r="L459" s="452">
        <f>SUM(L455:L458)</f>
        <v>1.0000000000000002</v>
      </c>
      <c r="M459" s="401"/>
    </row>
    <row r="460" spans="2:13" ht="15.6">
      <c r="B460" s="397"/>
      <c r="C460" s="456" t="s">
        <v>193</v>
      </c>
      <c r="D460" s="457">
        <v>3060.53</v>
      </c>
      <c r="E460" s="457">
        <v>4096.3100000000004</v>
      </c>
      <c r="F460" s="458"/>
      <c r="G460" s="458">
        <v>511.16</v>
      </c>
      <c r="H460" s="458"/>
      <c r="I460" s="458">
        <v>1500.69</v>
      </c>
      <c r="J460" s="458"/>
      <c r="K460" s="459">
        <f t="shared" ref="K460" si="159">D460+E460+F460+G460+H460+I460+J460</f>
        <v>9168.69</v>
      </c>
      <c r="L460" s="452"/>
      <c r="M460" s="401"/>
    </row>
    <row r="461" spans="2:13" ht="15.6">
      <c r="B461" s="397"/>
      <c r="C461" s="460" t="s">
        <v>147</v>
      </c>
      <c r="D461" s="461">
        <f t="shared" ref="D461" si="160">D460-D459</f>
        <v>0</v>
      </c>
      <c r="E461" s="461">
        <f>E460-E459</f>
        <v>0</v>
      </c>
      <c r="F461" s="461">
        <f t="shared" ref="F461:H461" si="161">F460-F459</f>
        <v>0</v>
      </c>
      <c r="G461" s="461">
        <f t="shared" si="161"/>
        <v>0</v>
      </c>
      <c r="H461" s="461">
        <f t="shared" si="161"/>
        <v>0</v>
      </c>
      <c r="I461" s="461">
        <f>I460-I459</f>
        <v>0</v>
      </c>
      <c r="J461" s="461">
        <f t="shared" ref="J461" si="162">J460-J459</f>
        <v>0</v>
      </c>
      <c r="K461" s="542">
        <f>D461+E461+F461+G461+H461+I461+J461</f>
        <v>0</v>
      </c>
      <c r="L461" s="452"/>
      <c r="M461" s="401"/>
    </row>
    <row r="462" spans="2:13" ht="15.6">
      <c r="B462" s="396"/>
      <c r="C462" s="402" t="s">
        <v>65</v>
      </c>
      <c r="D462" s="462">
        <f>D460/K460</f>
        <v>0.33380232072411653</v>
      </c>
      <c r="E462" s="462">
        <f>E460/K460</f>
        <v>0.44677156714863303</v>
      </c>
      <c r="F462" s="462">
        <f>F460/K460</f>
        <v>0</v>
      </c>
      <c r="G462" s="462">
        <f>G460/K460</f>
        <v>5.5750603412265003E-2</v>
      </c>
      <c r="H462" s="462">
        <f>H460/K460</f>
        <v>0</v>
      </c>
      <c r="I462" s="462">
        <f>I460/K460</f>
        <v>0.16367550871498546</v>
      </c>
      <c r="J462" s="462">
        <f>J460/K460</f>
        <v>0</v>
      </c>
      <c r="K462" s="520">
        <f>D462+E462+F462+G462+H462+I462+J462</f>
        <v>1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5.8454199990119378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181">
        <v>1498938.743</v>
      </c>
      <c r="E470" s="181">
        <v>1509145.662</v>
      </c>
      <c r="F470" s="526">
        <f t="shared" ref="F470:F475" si="163">E470-D470</f>
        <v>10206.918999999994</v>
      </c>
      <c r="G470" s="521">
        <v>6.48</v>
      </c>
      <c r="H470" s="410">
        <f>F470*G470</f>
        <v>66140.835119999974</v>
      </c>
      <c r="I470" s="531">
        <f>F470+F474+F475</f>
        <v>13865.297999999952</v>
      </c>
      <c r="J470" s="411">
        <f>I470/I474</f>
        <v>0.56296435186574256</v>
      </c>
      <c r="K470" s="186"/>
      <c r="L470" s="359"/>
      <c r="M470" s="148"/>
    </row>
    <row r="471" spans="2:13" ht="15.6">
      <c r="B471" s="543"/>
      <c r="C471" s="412" t="s">
        <v>43</v>
      </c>
      <c r="D471" s="181">
        <v>579795.02300000004</v>
      </c>
      <c r="E471" s="181">
        <v>581806.53200000001</v>
      </c>
      <c r="F471" s="527">
        <f t="shared" si="163"/>
        <v>2011.5089999999618</v>
      </c>
      <c r="G471" s="522">
        <v>6.48</v>
      </c>
      <c r="H471" s="413">
        <f>G471*F471</f>
        <v>13034.578319999753</v>
      </c>
      <c r="I471" s="532">
        <f>F471</f>
        <v>2011.5089999999618</v>
      </c>
      <c r="J471" s="414">
        <f>I471/I474</f>
        <v>8.1672089590652169E-2</v>
      </c>
      <c r="K471" s="186"/>
      <c r="L471" s="359"/>
      <c r="M471" s="148"/>
    </row>
    <row r="472" spans="2:13" ht="15.6">
      <c r="B472" s="543"/>
      <c r="C472" s="415" t="s">
        <v>44</v>
      </c>
      <c r="D472" s="182">
        <v>331666.31300000002</v>
      </c>
      <c r="E472" s="182">
        <v>334762.81300000002</v>
      </c>
      <c r="F472" s="528">
        <f t="shared" si="163"/>
        <v>3096.5</v>
      </c>
      <c r="G472" s="523">
        <v>4.58</v>
      </c>
      <c r="H472" s="416">
        <f>G472*F472</f>
        <v>14181.97</v>
      </c>
      <c r="I472" s="533">
        <f>F472</f>
        <v>3096.5</v>
      </c>
      <c r="J472" s="417">
        <f>I472/I474</f>
        <v>0.12572532631843022</v>
      </c>
      <c r="K472" s="186"/>
      <c r="L472" s="359"/>
      <c r="M472" s="148"/>
    </row>
    <row r="473" spans="2:13" ht="15.6">
      <c r="B473" s="544"/>
      <c r="C473" s="183" t="s">
        <v>139</v>
      </c>
      <c r="D473" s="182">
        <v>379863.71399999998</v>
      </c>
      <c r="E473" s="182">
        <v>385519.49400000001</v>
      </c>
      <c r="F473" s="529">
        <f t="shared" si="163"/>
        <v>5655.7800000000279</v>
      </c>
      <c r="G473" s="524">
        <v>6.28</v>
      </c>
      <c r="H473" s="418">
        <f>G473*F473</f>
        <v>35518.298400000174</v>
      </c>
      <c r="I473" s="534">
        <f>F473</f>
        <v>5655.7800000000279</v>
      </c>
      <c r="J473" s="419">
        <f>I473/I474</f>
        <v>0.2296382322251751</v>
      </c>
      <c r="K473" s="186"/>
      <c r="L473" s="359"/>
      <c r="M473" s="148"/>
    </row>
    <row r="474" spans="2:13" ht="16.2" thickBot="1">
      <c r="B474" s="544"/>
      <c r="C474" s="420" t="s">
        <v>45</v>
      </c>
      <c r="D474" s="182">
        <v>365507.772</v>
      </c>
      <c r="E474" s="182">
        <v>368104.272</v>
      </c>
      <c r="F474" s="526">
        <f t="shared" si="163"/>
        <v>2596.5</v>
      </c>
      <c r="G474" s="859">
        <v>6.48</v>
      </c>
      <c r="H474" s="421">
        <f>G474*F474</f>
        <v>16825.32</v>
      </c>
      <c r="I474" s="535">
        <f t="shared" ref="I474" si="164">SUM(I470:I473)</f>
        <v>24629.086999999941</v>
      </c>
      <c r="J474" s="422">
        <f t="shared" ref="J474" si="165">SUM(J470:J473)</f>
        <v>1</v>
      </c>
      <c r="K474" s="186"/>
      <c r="L474" s="359"/>
      <c r="M474" s="148"/>
    </row>
    <row r="475" spans="2:13" ht="15.6">
      <c r="B475" s="544"/>
      <c r="C475" s="420" t="s">
        <v>46</v>
      </c>
      <c r="D475" s="182">
        <v>318441.42200000002</v>
      </c>
      <c r="E475" s="182">
        <v>319503.30099999998</v>
      </c>
      <c r="F475" s="526">
        <f t="shared" si="163"/>
        <v>1061.8789999999572</v>
      </c>
      <c r="G475" s="860"/>
      <c r="H475" s="423">
        <f>G474*F475</f>
        <v>6880.9759199997225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24629.086999999941</v>
      </c>
      <c r="G476" s="525">
        <f>H476/F476</f>
        <v>6.1951942335499481</v>
      </c>
      <c r="H476" s="428">
        <f>SUM(H470:H475)</f>
        <v>152581.97775999963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131</v>
      </c>
      <c r="E478" s="433" t="s">
        <v>132</v>
      </c>
      <c r="F478" s="434" t="s">
        <v>1</v>
      </c>
      <c r="G478" s="435" t="s">
        <v>65</v>
      </c>
      <c r="H478" s="431"/>
      <c r="I478" s="436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15470.38</v>
      </c>
      <c r="E479" s="438">
        <f>E14+E45+E76+E107+E138+E169+E200+E231+E262+E293+E324+E355+E386+E417+E448</f>
        <v>6299</v>
      </c>
      <c r="F479" s="438">
        <f>D479+E479</f>
        <v>21769.379999999997</v>
      </c>
      <c r="G479" s="439">
        <f>F479/F482</f>
        <v>0.38085495888328813</v>
      </c>
      <c r="H479" s="430"/>
      <c r="I479" s="440"/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0" si="166">D15+D46+D77+D108+D139+D170+D201+D232+D263+D294+D325+D356+D387+D418+D449</f>
        <v>13346.759999999998</v>
      </c>
      <c r="E480" s="438">
        <f t="shared" si="166"/>
        <v>5745</v>
      </c>
      <c r="F480" s="438">
        <f t="shared" ref="F480:F481" si="167">D480+E480</f>
        <v>19091.759999999998</v>
      </c>
      <c r="G480" s="439">
        <f>F480/F482</f>
        <v>0.33401003932172646</v>
      </c>
      <c r="H480" s="430"/>
      <c r="I480" s="440"/>
      <c r="J480" s="431"/>
      <c r="K480" s="184"/>
      <c r="L480" s="188"/>
      <c r="M480" s="148"/>
    </row>
    <row r="481" spans="2:13" ht="15.6">
      <c r="B481" s="544"/>
      <c r="C481" s="437" t="s">
        <v>58</v>
      </c>
      <c r="D481" s="438">
        <f t="shared" ref="D481:E481" si="168">D16+D47+D78+D109+D140+D171+D202+D233+D264+D295+D326+D357+D388+D419+D450</f>
        <v>12625.1</v>
      </c>
      <c r="E481" s="438">
        <f t="shared" si="168"/>
        <v>3673</v>
      </c>
      <c r="F481" s="438">
        <f t="shared" si="167"/>
        <v>16298.1</v>
      </c>
      <c r="G481" s="439">
        <f>F481/F482</f>
        <v>0.28513500179498541</v>
      </c>
      <c r="H481" s="430"/>
      <c r="I481" s="440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41442.239999999998</v>
      </c>
      <c r="E482" s="442">
        <f>SUM(E479:E481)</f>
        <v>15717</v>
      </c>
      <c r="F482" s="443">
        <f>D482+E482</f>
        <v>57159.24</v>
      </c>
      <c r="G482" s="444">
        <f>SUM(G479:G481)</f>
        <v>1</v>
      </c>
      <c r="H482" s="445"/>
      <c r="I482" s="440"/>
      <c r="J482" s="431"/>
      <c r="K482" s="184"/>
      <c r="L482" s="188"/>
      <c r="M482" s="148"/>
    </row>
    <row r="483" spans="2:13" ht="15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6.4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63</v>
      </c>
      <c r="E485" s="447" t="s">
        <v>68</v>
      </c>
      <c r="F485" s="447" t="s">
        <v>167</v>
      </c>
      <c r="G485" s="448" t="s">
        <v>197</v>
      </c>
      <c r="H485" s="447" t="s">
        <v>130</v>
      </c>
      <c r="I485" s="448" t="s">
        <v>64</v>
      </c>
      <c r="J485" s="447" t="s">
        <v>174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148</v>
      </c>
      <c r="D486" s="438">
        <f>D21+D52+D83+D114+D145+D176+D207+D238+D269+D300+D331+D362+D393+D424+D455</f>
        <v>15181</v>
      </c>
      <c r="E486" s="438">
        <f t="shared" ref="E486:J486" si="169">E21+E52+E83+E114+E145+E176+E207+E238+E269+E300+E331+E362+E393+E424+E455</f>
        <v>16689.099999999999</v>
      </c>
      <c r="F486" s="438">
        <f t="shared" si="169"/>
        <v>4236</v>
      </c>
      <c r="G486" s="438">
        <f t="shared" si="169"/>
        <v>8133.1799999999994</v>
      </c>
      <c r="H486" s="438">
        <f t="shared" si="169"/>
        <v>2526.36</v>
      </c>
      <c r="I486" s="438">
        <f t="shared" si="169"/>
        <v>10285</v>
      </c>
      <c r="J486" s="438">
        <f t="shared" si="169"/>
        <v>0</v>
      </c>
      <c r="K486" s="451">
        <f>D486+E486+F486+G486+H486+I486+J486</f>
        <v>57050.64</v>
      </c>
      <c r="L486" s="452">
        <f>K486/K490</f>
        <v>0.37486997151742962</v>
      </c>
      <c r="M486" s="148"/>
    </row>
    <row r="487" spans="2:13" ht="15.6">
      <c r="B487" s="543"/>
      <c r="C487" s="450" t="s">
        <v>58</v>
      </c>
      <c r="D487" s="438">
        <f t="shared" ref="D487:J487" si="170">D22+D53+D84+D115+D146+D177+D208+D239+D270+D301+D332+D363+D394+D425+D456</f>
        <v>0</v>
      </c>
      <c r="E487" s="438">
        <f t="shared" si="170"/>
        <v>0</v>
      </c>
      <c r="F487" s="438">
        <f t="shared" si="170"/>
        <v>1093</v>
      </c>
      <c r="G487" s="438">
        <f t="shared" si="170"/>
        <v>0</v>
      </c>
      <c r="H487" s="438">
        <f t="shared" si="170"/>
        <v>0</v>
      </c>
      <c r="I487" s="438">
        <f t="shared" si="170"/>
        <v>145</v>
      </c>
      <c r="J487" s="438">
        <f t="shared" si="170"/>
        <v>0</v>
      </c>
      <c r="K487" s="451">
        <f t="shared" ref="K487:K489" si="171">D487+E487+F487+G487+H487+I487+J487</f>
        <v>1238</v>
      </c>
      <c r="L487" s="452">
        <f>K487/K490</f>
        <v>8.1346856886895195E-3</v>
      </c>
      <c r="M487" s="148"/>
    </row>
    <row r="488" spans="2:13" ht="15.6">
      <c r="B488" s="543"/>
      <c r="C488" s="450" t="s">
        <v>61</v>
      </c>
      <c r="D488" s="438">
        <f t="shared" ref="D488:J488" si="172">D23+D54+D85+D116+D147+D178+D209+D240+D271+D302+D333+D364+D395+D426+D457</f>
        <v>10411</v>
      </c>
      <c r="E488" s="438">
        <f t="shared" si="172"/>
        <v>9214</v>
      </c>
      <c r="F488" s="438">
        <f t="shared" si="172"/>
        <v>6187</v>
      </c>
      <c r="G488" s="438">
        <f t="shared" si="172"/>
        <v>7653.83</v>
      </c>
      <c r="H488" s="438">
        <f t="shared" si="172"/>
        <v>1955.37</v>
      </c>
      <c r="I488" s="438">
        <f t="shared" si="172"/>
        <v>10214</v>
      </c>
      <c r="J488" s="438">
        <f t="shared" si="172"/>
        <v>0</v>
      </c>
      <c r="K488" s="451">
        <f t="shared" si="171"/>
        <v>45635.200000000004</v>
      </c>
      <c r="L488" s="452">
        <f>K488/K490</f>
        <v>0.2998610729729273</v>
      </c>
      <c r="M488" s="148"/>
    </row>
    <row r="489" spans="2:13" ht="15.6">
      <c r="B489" s="543"/>
      <c r="C489" s="450" t="s">
        <v>62</v>
      </c>
      <c r="D489" s="438">
        <f t="shared" ref="D489:J489" si="173">D24+D55+D86+D117+D148+D179+D210+D241+D272+D303+D334+D365+D396+D427+D458</f>
        <v>12113.62</v>
      </c>
      <c r="E489" s="438">
        <f t="shared" si="173"/>
        <v>13575.099999999999</v>
      </c>
      <c r="F489" s="438">
        <f t="shared" si="173"/>
        <v>3923.18</v>
      </c>
      <c r="G489" s="438">
        <f t="shared" si="173"/>
        <v>8451.7200000000012</v>
      </c>
      <c r="H489" s="438">
        <f t="shared" si="173"/>
        <v>2106.6300000000006</v>
      </c>
      <c r="I489" s="438">
        <f t="shared" si="173"/>
        <v>7377.3700000000008</v>
      </c>
      <c r="J489" s="438">
        <f t="shared" si="173"/>
        <v>716.34999999999991</v>
      </c>
      <c r="K489" s="451">
        <f t="shared" si="171"/>
        <v>48263.97</v>
      </c>
      <c r="L489" s="452">
        <f>K489/K490</f>
        <v>0.31713426982095344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37705.619999999995</v>
      </c>
      <c r="E490" s="551">
        <f t="shared" ref="E490:J490" si="174">E25+E56+E87+E118+E149+E180+E211+E242+E273+E304+E335+E366+E397+E428+E459</f>
        <v>39478.199999999997</v>
      </c>
      <c r="F490" s="551">
        <f t="shared" si="174"/>
        <v>15439.18</v>
      </c>
      <c r="G490" s="551">
        <f t="shared" si="174"/>
        <v>24238.730000000003</v>
      </c>
      <c r="H490" s="551">
        <f t="shared" si="174"/>
        <v>6588.36</v>
      </c>
      <c r="I490" s="551">
        <f t="shared" si="174"/>
        <v>28021.37</v>
      </c>
      <c r="J490" s="551">
        <f t="shared" si="174"/>
        <v>716.34999999999991</v>
      </c>
      <c r="K490" s="550">
        <f>D490+E490+F490+G490+H490+I490+J490</f>
        <v>152187.81000000003</v>
      </c>
      <c r="L490" s="452">
        <f>SUM(L486:L489)</f>
        <v>0.99999999999999978</v>
      </c>
      <c r="M490" s="148"/>
    </row>
    <row r="491" spans="2:13" ht="15.6">
      <c r="B491" s="544"/>
      <c r="C491" s="547" t="s">
        <v>193</v>
      </c>
      <c r="D491" s="548">
        <f t="shared" ref="D491:J491" si="175">D26+D57+D88+D119+D150+D181+D212+D243+D274+D305+D336+D367+D398+D429+D460</f>
        <v>37713.609999999993</v>
      </c>
      <c r="E491" s="548">
        <f t="shared" si="175"/>
        <v>39486.05999999999</v>
      </c>
      <c r="F491" s="548">
        <f t="shared" si="175"/>
        <v>15532.7</v>
      </c>
      <c r="G491" s="548">
        <f t="shared" si="175"/>
        <v>24338.030000000002</v>
      </c>
      <c r="H491" s="548">
        <f t="shared" si="175"/>
        <v>6520.88</v>
      </c>
      <c r="I491" s="548">
        <f t="shared" si="175"/>
        <v>28021.37</v>
      </c>
      <c r="J491" s="548">
        <f t="shared" si="175"/>
        <v>716.34999999999991</v>
      </c>
      <c r="K491" s="549">
        <f t="shared" ref="K491" si="176">D491+E491+F491+G491+H491+I491+J491</f>
        <v>152329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77">D491-D490</f>
        <v>7.9899999999979627</v>
      </c>
      <c r="E492" s="461">
        <f>E491-E490</f>
        <v>7.8599999999933061</v>
      </c>
      <c r="F492" s="461">
        <f t="shared" ref="F492:H492" si="178">F491-F490</f>
        <v>93.520000000000437</v>
      </c>
      <c r="G492" s="461">
        <f t="shared" si="178"/>
        <v>99.299999999999272</v>
      </c>
      <c r="H492" s="461">
        <f t="shared" si="178"/>
        <v>-67.479999999999563</v>
      </c>
      <c r="I492" s="461">
        <f>I491-I490</f>
        <v>0</v>
      </c>
      <c r="J492" s="461">
        <f t="shared" ref="J492" si="179">J491-J490</f>
        <v>0</v>
      </c>
      <c r="K492" s="542">
        <f>D492+E492+F492+G492+H492+I492+J492</f>
        <v>141.18999999999141</v>
      </c>
      <c r="L492" s="452"/>
      <c r="M492" s="148"/>
    </row>
    <row r="493" spans="2:13" ht="15.6">
      <c r="B493" s="543"/>
      <c r="C493" s="402" t="s">
        <v>65</v>
      </c>
      <c r="D493" s="462">
        <f>D491/K491</f>
        <v>0.24757997492270017</v>
      </c>
      <c r="E493" s="462">
        <f>E491/K491</f>
        <v>0.25921564508399575</v>
      </c>
      <c r="F493" s="462">
        <f>F491/K491</f>
        <v>0.10196810850199241</v>
      </c>
      <c r="G493" s="462">
        <f>G491/K491</f>
        <v>0.15977279441209488</v>
      </c>
      <c r="H493" s="462">
        <f>H491/K491</f>
        <v>4.2807869808112707E-2</v>
      </c>
      <c r="I493" s="462">
        <f>I491/K491</f>
        <v>0.1839529570863066</v>
      </c>
      <c r="J493" s="462">
        <f>J491/K491</f>
        <v>4.7026501847973788E-3</v>
      </c>
      <c r="K493" s="520">
        <f>D493+E493+F493+G493+H493+I493+J493</f>
        <v>0.99999999999999989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252.97775999963051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181">
        <v>1509145.662</v>
      </c>
      <c r="E503" s="181">
        <v>1509891.703</v>
      </c>
      <c r="F503" s="526">
        <f t="shared" ref="F503:F508" si="180">E503-D503</f>
        <v>746.04099999996834</v>
      </c>
      <c r="G503" s="521">
        <v>6.48</v>
      </c>
      <c r="H503" s="410">
        <f>F503*G503</f>
        <v>4834.3456799997948</v>
      </c>
      <c r="I503" s="531">
        <f>F503+F507+F508</f>
        <v>1060.6529999999912</v>
      </c>
      <c r="J503" s="411">
        <f>I503/I507</f>
        <v>0.63945568798342756</v>
      </c>
      <c r="K503" s="186"/>
      <c r="L503" s="359"/>
      <c r="M503" s="401"/>
    </row>
    <row r="504" spans="2:13" ht="15.6">
      <c r="B504" s="396"/>
      <c r="C504" s="412" t="s">
        <v>43</v>
      </c>
      <c r="D504" s="181">
        <v>581806.53200000001</v>
      </c>
      <c r="E504" s="181">
        <v>581806.53200000001</v>
      </c>
      <c r="F504" s="527">
        <f t="shared" si="180"/>
        <v>0</v>
      </c>
      <c r="G504" s="522">
        <v>6.48</v>
      </c>
      <c r="H504" s="413">
        <f>G504*F504</f>
        <v>0</v>
      </c>
      <c r="I504" s="532">
        <f>F504</f>
        <v>0</v>
      </c>
      <c r="J504" s="414">
        <f>I504/I507</f>
        <v>0</v>
      </c>
      <c r="K504" s="186"/>
      <c r="L504" s="359"/>
      <c r="M504" s="401"/>
    </row>
    <row r="505" spans="2:13" ht="15.6">
      <c r="B505" s="396"/>
      <c r="C505" s="415" t="s">
        <v>44</v>
      </c>
      <c r="D505" s="182">
        <v>334762.81300000002</v>
      </c>
      <c r="E505" s="182">
        <v>335161.07199999999</v>
      </c>
      <c r="F505" s="528">
        <f t="shared" si="180"/>
        <v>398.25899999996182</v>
      </c>
      <c r="G505" s="523">
        <v>4.58</v>
      </c>
      <c r="H505" s="416">
        <f>G505*F505</f>
        <v>1824.0262199998251</v>
      </c>
      <c r="I505" s="533">
        <f>F505</f>
        <v>398.25899999996182</v>
      </c>
      <c r="J505" s="417">
        <f>I505/I507</f>
        <v>0.24010584313679365</v>
      </c>
      <c r="K505" s="186"/>
      <c r="L505" s="359"/>
      <c r="M505" s="401"/>
    </row>
    <row r="506" spans="2:13" ht="15.6">
      <c r="B506" s="397"/>
      <c r="C506" s="183" t="s">
        <v>139</v>
      </c>
      <c r="D506" s="182">
        <v>385519.49400000001</v>
      </c>
      <c r="E506" s="182">
        <v>385719.26299999998</v>
      </c>
      <c r="F506" s="529">
        <f t="shared" si="180"/>
        <v>199.76899999997113</v>
      </c>
      <c r="G506" s="524">
        <v>6.28</v>
      </c>
      <c r="H506" s="418">
        <f>G506*F506</f>
        <v>1254.5493199998186</v>
      </c>
      <c r="I506" s="534">
        <f>F506</f>
        <v>199.76899999997113</v>
      </c>
      <c r="J506" s="419">
        <f>I506/I507</f>
        <v>0.12043846887977873</v>
      </c>
      <c r="K506" s="186"/>
      <c r="L506" s="359"/>
      <c r="M506" s="401"/>
    </row>
    <row r="507" spans="2:13" ht="16.2" thickBot="1">
      <c r="B507" s="397"/>
      <c r="C507" s="420" t="s">
        <v>45</v>
      </c>
      <c r="D507" s="182">
        <v>368104.272</v>
      </c>
      <c r="E507" s="182">
        <v>368334.592</v>
      </c>
      <c r="F507" s="526">
        <f t="shared" si="180"/>
        <v>230.32000000000698</v>
      </c>
      <c r="G507" s="859">
        <v>6.48</v>
      </c>
      <c r="H507" s="421">
        <f>G507*F507</f>
        <v>1492.4736000000453</v>
      </c>
      <c r="I507" s="535">
        <f t="shared" ref="I507" si="181">SUM(I503:I506)</f>
        <v>1658.6809999999241</v>
      </c>
      <c r="J507" s="422">
        <f t="shared" ref="J507" si="182">SUM(J503:J506)</f>
        <v>0.99999999999999989</v>
      </c>
      <c r="K507" s="186"/>
      <c r="L507" s="359"/>
      <c r="M507" s="401"/>
    </row>
    <row r="508" spans="2:13" ht="15.6">
      <c r="B508" s="397"/>
      <c r="C508" s="420" t="s">
        <v>46</v>
      </c>
      <c r="D508" s="182">
        <v>319503.30099999998</v>
      </c>
      <c r="E508" s="182">
        <v>319587.59299999999</v>
      </c>
      <c r="F508" s="526">
        <f t="shared" si="180"/>
        <v>84.292000000015832</v>
      </c>
      <c r="G508" s="860"/>
      <c r="H508" s="423">
        <f>G507*F508</f>
        <v>546.21216000010259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1658.6809999999241</v>
      </c>
      <c r="G509" s="525">
        <f>H509/F509</f>
        <v>5.9997112042641358</v>
      </c>
      <c r="H509" s="428">
        <f>SUM(H503:H508)</f>
        <v>9951.6069799995857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 t="s">
        <v>131</v>
      </c>
      <c r="E511" s="433" t="s">
        <v>132</v>
      </c>
      <c r="F511" s="434" t="s">
        <v>1</v>
      </c>
      <c r="G511" s="435" t="s">
        <v>65</v>
      </c>
      <c r="H511" s="431"/>
      <c r="I511" s="436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>
        <v>464</v>
      </c>
      <c r="E512" s="438">
        <v>941</v>
      </c>
      <c r="F512" s="438">
        <f>D512+E512</f>
        <v>1405</v>
      </c>
      <c r="G512" s="439">
        <f>F512/F515</f>
        <v>0.37903926361169116</v>
      </c>
      <c r="H512" s="430"/>
      <c r="I512" s="440"/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>
        <v>514.74</v>
      </c>
      <c r="E513" s="438">
        <v>878</v>
      </c>
      <c r="F513" s="438">
        <f t="shared" ref="F513:F514" si="183">D513+E513</f>
        <v>1392.74</v>
      </c>
      <c r="G513" s="439">
        <f>F513/F515</f>
        <v>0.3757317750907806</v>
      </c>
      <c r="H513" s="430"/>
      <c r="I513" s="440"/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>
        <v>350</v>
      </c>
      <c r="E514" s="438">
        <v>559</v>
      </c>
      <c r="F514" s="438">
        <f t="shared" si="183"/>
        <v>909</v>
      </c>
      <c r="G514" s="439">
        <f>F514/F515</f>
        <v>0.2452289612975283</v>
      </c>
      <c r="H514" s="430"/>
      <c r="I514" s="440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SUM(D512:D514)</f>
        <v>1328.74</v>
      </c>
      <c r="E515" s="442">
        <f>SUM(E512:E514)</f>
        <v>2378</v>
      </c>
      <c r="F515" s="443">
        <f>D515+E515</f>
        <v>3706.74</v>
      </c>
      <c r="G515" s="444">
        <f>SUM(G512:G514)</f>
        <v>1</v>
      </c>
      <c r="H515" s="445"/>
      <c r="I515" s="440"/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63</v>
      </c>
      <c r="E518" s="447" t="s">
        <v>68</v>
      </c>
      <c r="F518" s="447"/>
      <c r="G518" s="448" t="s">
        <v>197</v>
      </c>
      <c r="H518" s="447" t="s">
        <v>130</v>
      </c>
      <c r="I518" s="448" t="s">
        <v>64</v>
      </c>
      <c r="J518" s="447" t="s">
        <v>174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148</v>
      </c>
      <c r="D519" s="438"/>
      <c r="E519" s="438">
        <v>984</v>
      </c>
      <c r="F519" s="438"/>
      <c r="G519" s="438">
        <v>1394</v>
      </c>
      <c r="H519" s="438">
        <v>201.74</v>
      </c>
      <c r="I519" s="438">
        <v>1127</v>
      </c>
      <c r="J519" s="438"/>
      <c r="K519" s="451">
        <f>D519+E519+F519+G519+H519+I519+J519</f>
        <v>3706.74</v>
      </c>
      <c r="L519" s="452">
        <f>K519/K523</f>
        <v>0.38606928487287567</v>
      </c>
      <c r="M519" s="401"/>
    </row>
    <row r="520" spans="2:13" ht="15.6">
      <c r="B520" s="396"/>
      <c r="C520" s="450" t="s">
        <v>58</v>
      </c>
      <c r="D520" s="438"/>
      <c r="E520" s="438"/>
      <c r="F520" s="438"/>
      <c r="G520" s="438"/>
      <c r="H520" s="438"/>
      <c r="I520" s="438"/>
      <c r="J520" s="438"/>
      <c r="K520" s="451">
        <f t="shared" ref="K520:K522" si="184">D520+E520+F520+G520+H520+I520+J520</f>
        <v>0</v>
      </c>
      <c r="L520" s="452">
        <f>K520/K523</f>
        <v>0</v>
      </c>
      <c r="M520" s="401"/>
    </row>
    <row r="521" spans="2:13" ht="15.6">
      <c r="B521" s="396"/>
      <c r="C521" s="450" t="s">
        <v>61</v>
      </c>
      <c r="D521" s="438"/>
      <c r="E521" s="438">
        <v>624</v>
      </c>
      <c r="F521" s="438"/>
      <c r="G521" s="438">
        <v>123</v>
      </c>
      <c r="H521" s="438"/>
      <c r="I521" s="438">
        <v>220</v>
      </c>
      <c r="J521" s="438"/>
      <c r="K521" s="451">
        <f t="shared" si="184"/>
        <v>967</v>
      </c>
      <c r="L521" s="452">
        <f>K521/K523</f>
        <v>0.10071626239554725</v>
      </c>
      <c r="M521" s="401"/>
    </row>
    <row r="522" spans="2:13" ht="15.6">
      <c r="B522" s="396"/>
      <c r="C522" s="450" t="s">
        <v>62</v>
      </c>
      <c r="D522" s="438"/>
      <c r="E522" s="438">
        <v>1142.2</v>
      </c>
      <c r="F522" s="438"/>
      <c r="G522" s="438">
        <v>2394</v>
      </c>
      <c r="H522" s="438">
        <v>50.29</v>
      </c>
      <c r="I522" s="438">
        <v>1341</v>
      </c>
      <c r="J522" s="438"/>
      <c r="K522" s="451">
        <f t="shared" si="184"/>
        <v>4927.49</v>
      </c>
      <c r="L522" s="452">
        <f>K522/K523</f>
        <v>0.51321445273157706</v>
      </c>
      <c r="M522" s="401"/>
    </row>
    <row r="523" spans="2:13" ht="15.6">
      <c r="B523" s="397"/>
      <c r="C523" s="450" t="s">
        <v>199</v>
      </c>
      <c r="D523" s="552">
        <f t="shared" ref="D523:F523" si="185">SUM(D519:D522)</f>
        <v>0</v>
      </c>
      <c r="E523" s="552">
        <f t="shared" si="185"/>
        <v>2750.2</v>
      </c>
      <c r="F523" s="552">
        <f t="shared" si="185"/>
        <v>0</v>
      </c>
      <c r="G523" s="552">
        <f>SUM(G519:G522)</f>
        <v>3911</v>
      </c>
      <c r="H523" s="552">
        <f t="shared" ref="H523" si="186">SUM(H519:H522)</f>
        <v>252.03</v>
      </c>
      <c r="I523" s="552">
        <f>SUM(I519:I522)</f>
        <v>2688</v>
      </c>
      <c r="J523" s="552">
        <f t="shared" ref="J523" si="187">SUM(J519:J522)</f>
        <v>0</v>
      </c>
      <c r="K523" s="550">
        <f>D523+E523+F523+G523+H523+I523+J523</f>
        <v>9601.23</v>
      </c>
      <c r="L523" s="452">
        <f>SUM(L519:L522)</f>
        <v>1</v>
      </c>
      <c r="M523" s="401"/>
    </row>
    <row r="524" spans="2:13" ht="15.6">
      <c r="B524" s="397"/>
      <c r="C524" s="547" t="s">
        <v>193</v>
      </c>
      <c r="D524" s="553"/>
      <c r="E524" s="553">
        <v>2760.86</v>
      </c>
      <c r="F524" s="548"/>
      <c r="G524" s="548">
        <v>3944.62</v>
      </c>
      <c r="H524" s="548">
        <v>252.03</v>
      </c>
      <c r="I524" s="548">
        <v>2988.2</v>
      </c>
      <c r="J524" s="548"/>
      <c r="K524" s="549">
        <f t="shared" ref="K524" si="188">D524+E524+F524+G524+H524+I524+J524</f>
        <v>9945.7099999999991</v>
      </c>
      <c r="L524" s="452"/>
      <c r="M524" s="401"/>
    </row>
    <row r="525" spans="2:13" ht="15.6">
      <c r="B525" s="397"/>
      <c r="C525" s="460" t="s">
        <v>147</v>
      </c>
      <c r="D525" s="461">
        <f t="shared" ref="D525" si="189">D524-D523</f>
        <v>0</v>
      </c>
      <c r="E525" s="461">
        <f>E524-E523</f>
        <v>10.660000000000309</v>
      </c>
      <c r="F525" s="461">
        <f t="shared" ref="F525:H525" si="190">F524-F523</f>
        <v>0</v>
      </c>
      <c r="G525" s="461">
        <f t="shared" si="190"/>
        <v>33.619999999999891</v>
      </c>
      <c r="H525" s="461">
        <f t="shared" si="190"/>
        <v>0</v>
      </c>
      <c r="I525" s="461">
        <f>I524-I523</f>
        <v>300.19999999999982</v>
      </c>
      <c r="J525" s="461">
        <f t="shared" ref="J525" si="191">J524-J523</f>
        <v>0</v>
      </c>
      <c r="K525" s="542">
        <f>D525+E525+F525+G525+H525+I525+J525</f>
        <v>344.48</v>
      </c>
      <c r="L525" s="452"/>
      <c r="M525" s="401"/>
    </row>
    <row r="526" spans="2:13" ht="15.6">
      <c r="B526" s="396"/>
      <c r="C526" s="402" t="s">
        <v>65</v>
      </c>
      <c r="D526" s="462">
        <f>D524/K524</f>
        <v>0</v>
      </c>
      <c r="E526" s="462">
        <f>E524/K524</f>
        <v>0.27759305268301615</v>
      </c>
      <c r="F526" s="462">
        <f>F524/K524</f>
        <v>0</v>
      </c>
      <c r="G526" s="462">
        <f>G524/K524</f>
        <v>0.39661522405137495</v>
      </c>
      <c r="H526" s="462">
        <f>H524/K524</f>
        <v>2.5340573976116339E-2</v>
      </c>
      <c r="I526" s="462">
        <f>I524/K524</f>
        <v>0.30045114928949268</v>
      </c>
      <c r="J526" s="462">
        <f>J524/K524</f>
        <v>0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5.8969799995866197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181">
        <v>1509891.703</v>
      </c>
      <c r="E534" s="181">
        <v>1510619.5919999999</v>
      </c>
      <c r="F534" s="526">
        <f t="shared" ref="F534:F539" si="192">E534-D534</f>
        <v>727.88899999996647</v>
      </c>
      <c r="G534" s="521">
        <v>6.48</v>
      </c>
      <c r="H534" s="410">
        <f>F534*G534</f>
        <v>4716.7207199997829</v>
      </c>
      <c r="I534" s="531">
        <f>F534+F538+F539</f>
        <v>1028.3479999999399</v>
      </c>
      <c r="J534" s="411">
        <f>I534/I538</f>
        <v>0.61063656320827853</v>
      </c>
      <c r="K534" s="186"/>
      <c r="L534" s="359"/>
      <c r="M534" s="401"/>
    </row>
    <row r="535" spans="2:13" ht="15.6">
      <c r="B535" s="396"/>
      <c r="C535" s="412" t="s">
        <v>43</v>
      </c>
      <c r="D535" s="181">
        <v>581806.53200000001</v>
      </c>
      <c r="E535" s="181">
        <v>581806.53200000001</v>
      </c>
      <c r="F535" s="527">
        <f t="shared" si="192"/>
        <v>0</v>
      </c>
      <c r="G535" s="522">
        <v>6.48</v>
      </c>
      <c r="H535" s="413">
        <f>G535*F535</f>
        <v>0</v>
      </c>
      <c r="I535" s="532">
        <f>F535</f>
        <v>0</v>
      </c>
      <c r="J535" s="414">
        <f>I535/I538</f>
        <v>0</v>
      </c>
      <c r="K535" s="186"/>
      <c r="L535" s="359"/>
      <c r="M535" s="401"/>
    </row>
    <row r="536" spans="2:13" ht="15.6">
      <c r="B536" s="396"/>
      <c r="C536" s="415" t="s">
        <v>44</v>
      </c>
      <c r="D536" s="182">
        <v>335161.07199999999</v>
      </c>
      <c r="E536" s="182">
        <v>335480.89299999998</v>
      </c>
      <c r="F536" s="528">
        <f t="shared" si="192"/>
        <v>319.82099999999627</v>
      </c>
      <c r="G536" s="523">
        <v>4.58</v>
      </c>
      <c r="H536" s="416">
        <f>G536*F536</f>
        <v>1464.7801799999829</v>
      </c>
      <c r="I536" s="533">
        <f>F536</f>
        <v>319.82099999999627</v>
      </c>
      <c r="J536" s="417">
        <f>I536/I538</f>
        <v>0.18991080478772165</v>
      </c>
      <c r="K536" s="186"/>
      <c r="L536" s="359"/>
      <c r="M536" s="401"/>
    </row>
    <row r="537" spans="2:13" ht="15.6">
      <c r="B537" s="397"/>
      <c r="C537" s="183" t="s">
        <v>139</v>
      </c>
      <c r="D537" s="182">
        <v>385719.26299999998</v>
      </c>
      <c r="E537" s="182">
        <v>386055.15299999999</v>
      </c>
      <c r="F537" s="529">
        <f t="shared" si="192"/>
        <v>335.89000000001397</v>
      </c>
      <c r="G537" s="524">
        <v>6.28</v>
      </c>
      <c r="H537" s="418">
        <f>G537*F537</f>
        <v>2109.3892000000878</v>
      </c>
      <c r="I537" s="534">
        <f>F537</f>
        <v>335.89000000001397</v>
      </c>
      <c r="J537" s="419">
        <f>I537/I538</f>
        <v>0.19945263200399979</v>
      </c>
      <c r="K537" s="186"/>
      <c r="L537" s="359"/>
      <c r="M537" s="401"/>
    </row>
    <row r="538" spans="2:13" ht="16.2" thickBot="1">
      <c r="B538" s="397"/>
      <c r="C538" s="420" t="s">
        <v>45</v>
      </c>
      <c r="D538" s="182">
        <v>368334.592</v>
      </c>
      <c r="E538" s="182">
        <v>368594.022</v>
      </c>
      <c r="F538" s="526">
        <f t="shared" si="192"/>
        <v>259.42999999999302</v>
      </c>
      <c r="G538" s="859">
        <v>6.48</v>
      </c>
      <c r="H538" s="421">
        <f>G538*F538</f>
        <v>1681.1063999999549</v>
      </c>
      <c r="I538" s="535">
        <f t="shared" ref="I538" si="193">SUM(I534:I537)</f>
        <v>1684.0589999999502</v>
      </c>
      <c r="J538" s="422">
        <f t="shared" ref="J538" si="194">SUM(J534:J537)</f>
        <v>1</v>
      </c>
      <c r="K538" s="186"/>
      <c r="L538" s="359"/>
      <c r="M538" s="401"/>
    </row>
    <row r="539" spans="2:13" ht="15.6">
      <c r="B539" s="397"/>
      <c r="C539" s="420" t="s">
        <v>46</v>
      </c>
      <c r="D539" s="182">
        <v>319587.59299999999</v>
      </c>
      <c r="E539" s="182">
        <v>319628.62199999997</v>
      </c>
      <c r="F539" s="526">
        <f t="shared" si="192"/>
        <v>41.028999999980442</v>
      </c>
      <c r="G539" s="860"/>
      <c r="H539" s="423">
        <f>G538*F539</f>
        <v>265.86791999987327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1684.0589999999502</v>
      </c>
      <c r="G540" s="525">
        <f>H540/F540</f>
        <v>6.0792789445025299</v>
      </c>
      <c r="H540" s="428">
        <f>SUM(H534:H539)</f>
        <v>10237.864419999683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131</v>
      </c>
      <c r="E542" s="433" t="s">
        <v>132</v>
      </c>
      <c r="F542" s="434" t="s">
        <v>1</v>
      </c>
      <c r="G542" s="435" t="s">
        <v>65</v>
      </c>
      <c r="H542" s="431"/>
      <c r="I542" s="436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>
        <v>854</v>
      </c>
      <c r="E543" s="438">
        <v>520</v>
      </c>
      <c r="F543" s="438">
        <f>D543+E543</f>
        <v>1374</v>
      </c>
      <c r="G543" s="439">
        <f>F543/F546</f>
        <v>0.34217407545760181</v>
      </c>
      <c r="H543" s="430"/>
      <c r="I543" s="440"/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>
        <v>1262.5</v>
      </c>
      <c r="E544" s="438">
        <v>345</v>
      </c>
      <c r="F544" s="438">
        <f t="shared" ref="F544:F545" si="195">D544+E544</f>
        <v>1607.5</v>
      </c>
      <c r="G544" s="439">
        <f>F544/F546</f>
        <v>0.40032374548624083</v>
      </c>
      <c r="H544" s="430"/>
      <c r="I544" s="440"/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>
        <v>463</v>
      </c>
      <c r="E545" s="438">
        <v>571</v>
      </c>
      <c r="F545" s="438">
        <f t="shared" si="195"/>
        <v>1034</v>
      </c>
      <c r="G545" s="439">
        <f>F545/F546</f>
        <v>0.25750217905615741</v>
      </c>
      <c r="H545" s="430"/>
      <c r="I545" s="440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2579.5</v>
      </c>
      <c r="E546" s="442">
        <f>SUM(E543:E545)</f>
        <v>1436</v>
      </c>
      <c r="F546" s="443">
        <f>D546+E546</f>
        <v>4015.5</v>
      </c>
      <c r="G546" s="444">
        <f>SUM(G543:G545)</f>
        <v>1</v>
      </c>
      <c r="H546" s="445"/>
      <c r="I546" s="440"/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63</v>
      </c>
      <c r="E549" s="447" t="s">
        <v>68</v>
      </c>
      <c r="F549" s="447"/>
      <c r="G549" s="448" t="s">
        <v>197</v>
      </c>
      <c r="H549" s="447" t="s">
        <v>130</v>
      </c>
      <c r="I549" s="448" t="s">
        <v>64</v>
      </c>
      <c r="J549" s="447" t="s">
        <v>174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148</v>
      </c>
      <c r="D550" s="438">
        <v>1078</v>
      </c>
      <c r="E550" s="438">
        <v>1431</v>
      </c>
      <c r="F550" s="438"/>
      <c r="G550" s="438">
        <v>314</v>
      </c>
      <c r="H550" s="438">
        <v>70</v>
      </c>
      <c r="I550" s="438">
        <v>571</v>
      </c>
      <c r="J550" s="438"/>
      <c r="K550" s="451">
        <f>D550+E550+F550+G550+H550+I550+J550</f>
        <v>3464</v>
      </c>
      <c r="L550" s="452">
        <f>K550/K554</f>
        <v>0.40813537275342926</v>
      </c>
      <c r="M550" s="401"/>
    </row>
    <row r="551" spans="2:13" ht="15.6">
      <c r="B551" s="396"/>
      <c r="C551" s="450" t="s">
        <v>58</v>
      </c>
      <c r="D551" s="438"/>
      <c r="E551" s="438"/>
      <c r="F551" s="438"/>
      <c r="G551" s="438"/>
      <c r="H551" s="438"/>
      <c r="I551" s="438"/>
      <c r="J551" s="438"/>
      <c r="K551" s="451">
        <f t="shared" ref="K551:K553" si="196">D551+E551+F551+G551+H551+I551+J551</f>
        <v>0</v>
      </c>
      <c r="L551" s="452">
        <f>K551/K554</f>
        <v>0</v>
      </c>
      <c r="M551" s="401"/>
    </row>
    <row r="552" spans="2:13" ht="15.6">
      <c r="B552" s="396"/>
      <c r="C552" s="450" t="s">
        <v>61</v>
      </c>
      <c r="D552" s="438">
        <v>1523</v>
      </c>
      <c r="E552" s="438">
        <v>235</v>
      </c>
      <c r="F552" s="438"/>
      <c r="G552" s="438"/>
      <c r="H552" s="438">
        <v>10</v>
      </c>
      <c r="I552" s="438"/>
      <c r="J552" s="438"/>
      <c r="K552" s="451">
        <f t="shared" si="196"/>
        <v>1768</v>
      </c>
      <c r="L552" s="452">
        <f>K552/K554</f>
        <v>0.20830927801041077</v>
      </c>
      <c r="M552" s="401"/>
    </row>
    <row r="553" spans="2:13" ht="15.6">
      <c r="B553" s="396"/>
      <c r="C553" s="450" t="s">
        <v>62</v>
      </c>
      <c r="D553" s="438">
        <v>53.6</v>
      </c>
      <c r="E553" s="438">
        <v>767.52</v>
      </c>
      <c r="F553" s="438"/>
      <c r="G553" s="438">
        <v>1985.86</v>
      </c>
      <c r="H553" s="438">
        <v>104.4</v>
      </c>
      <c r="I553" s="438">
        <v>344</v>
      </c>
      <c r="J553" s="438"/>
      <c r="K553" s="451">
        <f t="shared" si="196"/>
        <v>3255.38</v>
      </c>
      <c r="L553" s="452">
        <f>K553/K554</f>
        <v>0.38355534923616008</v>
      </c>
      <c r="M553" s="401"/>
    </row>
    <row r="554" spans="2:13" ht="15.6">
      <c r="B554" s="397"/>
      <c r="C554" s="450" t="s">
        <v>199</v>
      </c>
      <c r="D554" s="552">
        <f t="shared" ref="D554:F554" si="197">SUM(D550:D553)</f>
        <v>2654.6</v>
      </c>
      <c r="E554" s="552">
        <f t="shared" si="197"/>
        <v>2433.52</v>
      </c>
      <c r="F554" s="552">
        <f t="shared" si="197"/>
        <v>0</v>
      </c>
      <c r="G554" s="552">
        <f>SUM(G550:G553)</f>
        <v>2299.8599999999997</v>
      </c>
      <c r="H554" s="552">
        <f t="shared" ref="H554" si="198">SUM(H550:H553)</f>
        <v>184.4</v>
      </c>
      <c r="I554" s="552">
        <f>SUM(I550:I553)</f>
        <v>915</v>
      </c>
      <c r="J554" s="552">
        <f t="shared" ref="J554" si="199">SUM(J550:J553)</f>
        <v>0</v>
      </c>
      <c r="K554" s="550">
        <f>D554+E554+F554+G554+H554+I554+J554</f>
        <v>8487.3799999999992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>
        <v>2654.6</v>
      </c>
      <c r="E555" s="553">
        <v>2433.52</v>
      </c>
      <c r="F555" s="548"/>
      <c r="G555" s="548">
        <v>2299.86</v>
      </c>
      <c r="H555" s="548">
        <v>184.4</v>
      </c>
      <c r="I555" s="548">
        <v>826.61</v>
      </c>
      <c r="J555" s="548"/>
      <c r="K555" s="549">
        <f t="shared" ref="K555" si="200">D555+E555+F555+G555+H555+I555+J555</f>
        <v>8398.99</v>
      </c>
      <c r="L555" s="452"/>
      <c r="M555" s="401"/>
    </row>
    <row r="556" spans="2:13" ht="15.6">
      <c r="B556" s="397"/>
      <c r="C556" s="460" t="s">
        <v>147</v>
      </c>
      <c r="D556" s="461">
        <f t="shared" ref="D556" si="201">D555-D554</f>
        <v>0</v>
      </c>
      <c r="E556" s="461">
        <f>E555-E554</f>
        <v>0</v>
      </c>
      <c r="F556" s="461">
        <f t="shared" ref="F556:H556" si="202">F555-F554</f>
        <v>0</v>
      </c>
      <c r="G556" s="461">
        <f t="shared" si="202"/>
        <v>0</v>
      </c>
      <c r="H556" s="461">
        <f t="shared" si="202"/>
        <v>0</v>
      </c>
      <c r="I556" s="461">
        <f>I555-I554</f>
        <v>-88.389999999999986</v>
      </c>
      <c r="J556" s="461">
        <f t="shared" ref="J556" si="203">J555-J554</f>
        <v>0</v>
      </c>
      <c r="K556" s="542">
        <f>D556+E556+F556+G556+H556+I556+J556</f>
        <v>-88.389999999999986</v>
      </c>
      <c r="L556" s="452"/>
      <c r="M556" s="401"/>
    </row>
    <row r="557" spans="2:13" ht="15.6">
      <c r="B557" s="396"/>
      <c r="C557" s="402" t="s">
        <v>65</v>
      </c>
      <c r="D557" s="462">
        <f>D555/K555</f>
        <v>0.31606181219408525</v>
      </c>
      <c r="E557" s="462">
        <f>E555/K555</f>
        <v>0.28973959964233797</v>
      </c>
      <c r="F557" s="462">
        <f>F555/K555</f>
        <v>0</v>
      </c>
      <c r="G557" s="462">
        <f>G555/K555</f>
        <v>0.27382578143324376</v>
      </c>
      <c r="H557" s="462">
        <f>H555/K555</f>
        <v>2.1955020782260727E-2</v>
      </c>
      <c r="I557" s="462">
        <f>I555/K555</f>
        <v>9.8417785948072337E-2</v>
      </c>
      <c r="J557" s="462">
        <f>J555/K555</f>
        <v>0</v>
      </c>
      <c r="K557" s="520">
        <f>D557+E557+F557+G557+H557+I557+J557</f>
        <v>1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1838.8744199996836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181">
        <v>1510619.5919999999</v>
      </c>
      <c r="E565" s="181">
        <v>1511426.452</v>
      </c>
      <c r="F565" s="526">
        <f t="shared" ref="F565:F570" si="204">E565-D565</f>
        <v>806.86000000010245</v>
      </c>
      <c r="G565" s="521">
        <v>6.48</v>
      </c>
      <c r="H565" s="410">
        <f>F565*G565</f>
        <v>5228.452800000664</v>
      </c>
      <c r="I565" s="531">
        <f>F565+F569+F570</f>
        <v>1121.480000000156</v>
      </c>
      <c r="J565" s="411">
        <f>I565/I569</f>
        <v>0.67688296324911235</v>
      </c>
      <c r="K565" s="186"/>
      <c r="L565" s="359"/>
      <c r="M565" s="401"/>
    </row>
    <row r="566" spans="2:13" ht="15.6">
      <c r="B566" s="396"/>
      <c r="C566" s="412" t="s">
        <v>43</v>
      </c>
      <c r="D566" s="181">
        <v>581806.53200000001</v>
      </c>
      <c r="E566" s="181">
        <v>581806.53200000001</v>
      </c>
      <c r="F566" s="527">
        <f t="shared" si="204"/>
        <v>0</v>
      </c>
      <c r="G566" s="522">
        <v>6.48</v>
      </c>
      <c r="H566" s="413">
        <f>G566*F566</f>
        <v>0</v>
      </c>
      <c r="I566" s="532">
        <f>F566</f>
        <v>0</v>
      </c>
      <c r="J566" s="414">
        <f>I566/I569</f>
        <v>0</v>
      </c>
      <c r="K566" s="186"/>
      <c r="L566" s="359"/>
      <c r="M566" s="401"/>
    </row>
    <row r="567" spans="2:13" ht="15.6">
      <c r="B567" s="396"/>
      <c r="C567" s="415" t="s">
        <v>44</v>
      </c>
      <c r="D567" s="182">
        <v>335480.89299999998</v>
      </c>
      <c r="E567" s="182">
        <v>335686.27299999999</v>
      </c>
      <c r="F567" s="528">
        <f t="shared" si="204"/>
        <v>205.38000000000466</v>
      </c>
      <c r="G567" s="523">
        <v>4.58</v>
      </c>
      <c r="H567" s="416">
        <f>G567*F567</f>
        <v>940.64040000002137</v>
      </c>
      <c r="I567" s="533">
        <f>F567</f>
        <v>205.38000000000466</v>
      </c>
      <c r="J567" s="417">
        <f>I567/I569</f>
        <v>0.12395960961594188</v>
      </c>
      <c r="K567" s="186"/>
      <c r="L567" s="359"/>
      <c r="M567" s="401"/>
    </row>
    <row r="568" spans="2:13" ht="15.6">
      <c r="B568" s="397"/>
      <c r="C568" s="183" t="s">
        <v>139</v>
      </c>
      <c r="D568" s="182">
        <v>386055.15299999999</v>
      </c>
      <c r="E568" s="182">
        <v>386385.12300000002</v>
      </c>
      <c r="F568" s="529">
        <f t="shared" si="204"/>
        <v>329.97000000003027</v>
      </c>
      <c r="G568" s="524">
        <v>6.28</v>
      </c>
      <c r="H568" s="418">
        <f>G568*F568</f>
        <v>2072.2116000001902</v>
      </c>
      <c r="I568" s="534">
        <f>F568</f>
        <v>329.97000000003027</v>
      </c>
      <c r="J568" s="419">
        <f>I568/I569</f>
        <v>0.1991574271349458</v>
      </c>
      <c r="K568" s="186"/>
      <c r="L568" s="359"/>
      <c r="M568" s="401"/>
    </row>
    <row r="569" spans="2:13" ht="16.2" thickBot="1">
      <c r="B569" s="397"/>
      <c r="C569" s="420" t="s">
        <v>45</v>
      </c>
      <c r="D569" s="182">
        <v>368594.022</v>
      </c>
      <c r="E569" s="182">
        <v>368830.30200000003</v>
      </c>
      <c r="F569" s="526">
        <f t="shared" si="204"/>
        <v>236.28000000002794</v>
      </c>
      <c r="G569" s="859">
        <v>6.48</v>
      </c>
      <c r="H569" s="421">
        <f>G569*F569</f>
        <v>1531.0944000001812</v>
      </c>
      <c r="I569" s="535">
        <f t="shared" ref="I569" si="205">SUM(I565:I568)</f>
        <v>1656.8300000001909</v>
      </c>
      <c r="J569" s="422">
        <f t="shared" ref="J569" si="206">SUM(J565:J568)</f>
        <v>1</v>
      </c>
      <c r="K569" s="186"/>
      <c r="L569" s="359"/>
      <c r="M569" s="401"/>
    </row>
    <row r="570" spans="2:13" ht="15.6">
      <c r="B570" s="397"/>
      <c r="C570" s="420" t="s">
        <v>46</v>
      </c>
      <c r="D570" s="182">
        <v>319628.62199999997</v>
      </c>
      <c r="E570" s="182">
        <v>319706.962</v>
      </c>
      <c r="F570" s="526">
        <f t="shared" si="204"/>
        <v>78.340000000025611</v>
      </c>
      <c r="G570" s="860"/>
      <c r="H570" s="423">
        <f>G569*F570</f>
        <v>507.64320000016602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1656.8300000001909</v>
      </c>
      <c r="G571" s="525">
        <f>H571/F571</f>
        <v>6.2046452563027215</v>
      </c>
      <c r="H571" s="428">
        <f>SUM(H565:H570)</f>
        <v>10280.042400001223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 t="s">
        <v>131</v>
      </c>
      <c r="E573" s="433" t="s">
        <v>132</v>
      </c>
      <c r="F573" s="434" t="s">
        <v>1</v>
      </c>
      <c r="G573" s="435" t="s">
        <v>65</v>
      </c>
      <c r="H573" s="431"/>
      <c r="I573" s="436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>
        <v>568</v>
      </c>
      <c r="E574" s="438">
        <v>436</v>
      </c>
      <c r="F574" s="438">
        <f>D574+E574</f>
        <v>1004</v>
      </c>
      <c r="G574" s="439">
        <f>F574/F577</f>
        <v>0.30949445129469788</v>
      </c>
      <c r="H574" s="430"/>
      <c r="I574" s="440"/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>
        <v>706</v>
      </c>
      <c r="E575" s="438">
        <v>446</v>
      </c>
      <c r="F575" s="438">
        <f t="shared" ref="F575:F576" si="207">D575+E575</f>
        <v>1152</v>
      </c>
      <c r="G575" s="439">
        <f>F575/F577</f>
        <v>0.35511713933415534</v>
      </c>
      <c r="H575" s="430"/>
      <c r="I575" s="440"/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>
        <v>868</v>
      </c>
      <c r="E576" s="438">
        <v>220</v>
      </c>
      <c r="F576" s="438">
        <f t="shared" si="207"/>
        <v>1088</v>
      </c>
      <c r="G576" s="439">
        <f>F576/F577</f>
        <v>0.33538840937114672</v>
      </c>
      <c r="H576" s="430"/>
      <c r="I576" s="440"/>
      <c r="J576" s="431"/>
      <c r="K576" s="184"/>
      <c r="L576" s="188"/>
      <c r="M576" s="401"/>
    </row>
    <row r="577" spans="2:13" ht="16.2" thickBot="1">
      <c r="B577" s="397"/>
      <c r="C577" s="441" t="s">
        <v>1</v>
      </c>
      <c r="D577" s="442">
        <f>SUM(D574:D576)</f>
        <v>2142</v>
      </c>
      <c r="E577" s="442">
        <f>SUM(E574:E576)</f>
        <v>1102</v>
      </c>
      <c r="F577" s="443">
        <f>D577+E577</f>
        <v>3244</v>
      </c>
      <c r="G577" s="444">
        <f>SUM(G574:G576)</f>
        <v>1</v>
      </c>
      <c r="H577" s="445"/>
      <c r="I577" s="440"/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63</v>
      </c>
      <c r="E580" s="447" t="s">
        <v>68</v>
      </c>
      <c r="F580" s="447"/>
      <c r="G580" s="448" t="s">
        <v>197</v>
      </c>
      <c r="H580" s="447" t="s">
        <v>130</v>
      </c>
      <c r="I580" s="448" t="s">
        <v>64</v>
      </c>
      <c r="J580" s="447" t="s">
        <v>174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148</v>
      </c>
      <c r="D581" s="438">
        <v>876</v>
      </c>
      <c r="E581" s="438">
        <v>1209</v>
      </c>
      <c r="F581" s="438"/>
      <c r="G581" s="438">
        <v>1102</v>
      </c>
      <c r="H581" s="438">
        <v>57</v>
      </c>
      <c r="I581" s="438"/>
      <c r="J581" s="438"/>
      <c r="K581" s="451">
        <f>D581+E581+F581+G581+H581+I581+J581</f>
        <v>3244</v>
      </c>
      <c r="L581" s="452">
        <f>K581/K585</f>
        <v>0.33700219716290691</v>
      </c>
      <c r="M581" s="401"/>
    </row>
    <row r="582" spans="2:13" ht="15.6">
      <c r="B582" s="396"/>
      <c r="C582" s="450" t="s">
        <v>58</v>
      </c>
      <c r="D582" s="438"/>
      <c r="E582" s="438"/>
      <c r="F582" s="438"/>
      <c r="G582" s="438"/>
      <c r="H582" s="438"/>
      <c r="I582" s="438"/>
      <c r="J582" s="438"/>
      <c r="K582" s="451">
        <f t="shared" ref="K582:K584" si="208">D582+E582+F582+G582+H582+I582+J582</f>
        <v>0</v>
      </c>
      <c r="L582" s="452">
        <f>K582/K585</f>
        <v>0</v>
      </c>
      <c r="M582" s="401"/>
    </row>
    <row r="583" spans="2:13" ht="15.6">
      <c r="B583" s="396"/>
      <c r="C583" s="450" t="s">
        <v>61</v>
      </c>
      <c r="D583" s="438">
        <v>895</v>
      </c>
      <c r="E583" s="438">
        <v>1131</v>
      </c>
      <c r="F583" s="438"/>
      <c r="G583" s="438">
        <v>25</v>
      </c>
      <c r="H583" s="438">
        <v>1486</v>
      </c>
      <c r="I583" s="438"/>
      <c r="J583" s="438"/>
      <c r="K583" s="451">
        <f t="shared" si="208"/>
        <v>3537</v>
      </c>
      <c r="L583" s="452">
        <f>K583/K585</f>
        <v>0.36744043506942103</v>
      </c>
      <c r="M583" s="401"/>
    </row>
    <row r="584" spans="2:13" ht="15.6">
      <c r="B584" s="396"/>
      <c r="C584" s="450" t="s">
        <v>62</v>
      </c>
      <c r="D584" s="438">
        <v>587.87</v>
      </c>
      <c r="E584" s="438">
        <v>1201</v>
      </c>
      <c r="F584" s="438"/>
      <c r="G584" s="438">
        <v>786.77</v>
      </c>
      <c r="H584" s="438">
        <v>119.4</v>
      </c>
      <c r="I584" s="438"/>
      <c r="J584" s="438">
        <v>150.01</v>
      </c>
      <c r="K584" s="451">
        <f t="shared" si="208"/>
        <v>2845.05</v>
      </c>
      <c r="L584" s="452">
        <f>K584/K585</f>
        <v>0.29555736776767216</v>
      </c>
      <c r="M584" s="401"/>
    </row>
    <row r="585" spans="2:13" ht="15.6">
      <c r="B585" s="397"/>
      <c r="C585" s="450" t="s">
        <v>199</v>
      </c>
      <c r="D585" s="552">
        <f t="shared" ref="D585:F585" si="209">SUM(D581:D584)</f>
        <v>2358.87</v>
      </c>
      <c r="E585" s="552">
        <f t="shared" si="209"/>
        <v>3541</v>
      </c>
      <c r="F585" s="552">
        <f t="shared" si="209"/>
        <v>0</v>
      </c>
      <c r="G585" s="552">
        <f>SUM(G581:G584)</f>
        <v>1913.77</v>
      </c>
      <c r="H585" s="552">
        <f t="shared" ref="H585" si="210">SUM(H581:H584)</f>
        <v>1662.4</v>
      </c>
      <c r="I585" s="552">
        <f>SUM(I581:I584)</f>
        <v>0</v>
      </c>
      <c r="J585" s="552">
        <f t="shared" ref="J585" si="211">SUM(J581:J584)</f>
        <v>150.01</v>
      </c>
      <c r="K585" s="550">
        <f>D585+E585+F585+G585+H585+I585+J585</f>
        <v>9626.0499999999993</v>
      </c>
      <c r="L585" s="452">
        <f>SUM(L581:L584)</f>
        <v>1</v>
      </c>
      <c r="M585" s="401"/>
    </row>
    <row r="586" spans="2:13" ht="15.6">
      <c r="B586" s="397"/>
      <c r="C586" s="547" t="s">
        <v>193</v>
      </c>
      <c r="D586" s="553">
        <v>2358.87</v>
      </c>
      <c r="E586" s="553">
        <v>3545.15</v>
      </c>
      <c r="F586" s="548"/>
      <c r="G586" s="548">
        <v>1913.77</v>
      </c>
      <c r="H586" s="548">
        <v>1662.4</v>
      </c>
      <c r="I586" s="548"/>
      <c r="J586" s="548">
        <v>150.01</v>
      </c>
      <c r="K586" s="549">
        <f t="shared" ref="K586" si="212">D586+E586+F586+G586+H586+I586+J586</f>
        <v>9630.2000000000007</v>
      </c>
      <c r="L586" s="452"/>
      <c r="M586" s="401"/>
    </row>
    <row r="587" spans="2:13" ht="15.6">
      <c r="B587" s="397"/>
      <c r="C587" s="460" t="s">
        <v>147</v>
      </c>
      <c r="D587" s="461">
        <f t="shared" ref="D587" si="213">D586-D585</f>
        <v>0</v>
      </c>
      <c r="E587" s="461">
        <f>E586-E585</f>
        <v>4.1500000000000909</v>
      </c>
      <c r="F587" s="461">
        <f t="shared" ref="F587:H587" si="214">F586-F585</f>
        <v>0</v>
      </c>
      <c r="G587" s="461">
        <f t="shared" si="214"/>
        <v>0</v>
      </c>
      <c r="H587" s="461">
        <f t="shared" si="214"/>
        <v>0</v>
      </c>
      <c r="I587" s="461">
        <f>I586-I585</f>
        <v>0</v>
      </c>
      <c r="J587" s="461">
        <f t="shared" ref="J587" si="215">J586-J585</f>
        <v>0</v>
      </c>
      <c r="K587" s="542">
        <f>D587+E587+F587+G587+H587+I587+J587</f>
        <v>4.1500000000000909</v>
      </c>
      <c r="L587" s="452"/>
      <c r="M587" s="401"/>
    </row>
    <row r="588" spans="2:13" ht="15.6">
      <c r="B588" s="396"/>
      <c r="C588" s="402" t="s">
        <v>65</v>
      </c>
      <c r="D588" s="462">
        <f>D586/K586</f>
        <v>0.24494506863824217</v>
      </c>
      <c r="E588" s="462">
        <f>E586/K586</f>
        <v>0.36812838778010837</v>
      </c>
      <c r="F588" s="462">
        <f>F586/K586</f>
        <v>0</v>
      </c>
      <c r="G588" s="462">
        <f>G586/K586</f>
        <v>0.19872588315922823</v>
      </c>
      <c r="H588" s="462">
        <f>H586/K586</f>
        <v>0.17262362152395588</v>
      </c>
      <c r="I588" s="462">
        <f>I586/K586</f>
        <v>0</v>
      </c>
      <c r="J588" s="462">
        <f>J586/K586</f>
        <v>1.5577038898465243E-2</v>
      </c>
      <c r="K588" s="520">
        <f>D588+E588+F588+G588+H588+I588+J588</f>
        <v>1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649.8424000012219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181">
        <v>1511426.452</v>
      </c>
      <c r="E596" s="181">
        <v>1511958.6429999999</v>
      </c>
      <c r="F596" s="526">
        <f t="shared" ref="F596:F601" si="216">E596-D596</f>
        <v>532.1909999998752</v>
      </c>
      <c r="G596" s="521">
        <v>6.48</v>
      </c>
      <c r="H596" s="410">
        <f>F596*G596</f>
        <v>3448.5976799991913</v>
      </c>
      <c r="I596" s="531">
        <f>F596+F600+F601</f>
        <v>848.39299999986542</v>
      </c>
      <c r="J596" s="411">
        <f>I596/I600</f>
        <v>0.64030046973862664</v>
      </c>
      <c r="K596" s="186"/>
      <c r="L596" s="359"/>
      <c r="M596" s="401"/>
    </row>
    <row r="597" spans="2:13" ht="15.6">
      <c r="B597" s="396"/>
      <c r="C597" s="412" t="s">
        <v>43</v>
      </c>
      <c r="D597" s="181">
        <v>581806.53200000001</v>
      </c>
      <c r="E597" s="181">
        <v>581985.63300000003</v>
      </c>
      <c r="F597" s="527">
        <f t="shared" si="216"/>
        <v>179.10100000002421</v>
      </c>
      <c r="G597" s="522">
        <v>6.48</v>
      </c>
      <c r="H597" s="413">
        <f>G597*F597</f>
        <v>1160.5744800001569</v>
      </c>
      <c r="I597" s="532">
        <f>F597</f>
        <v>179.10100000002421</v>
      </c>
      <c r="J597" s="414">
        <f>I597/I600</f>
        <v>0.13517138216686309</v>
      </c>
      <c r="K597" s="186"/>
      <c r="L597" s="359"/>
      <c r="M597" s="401"/>
    </row>
    <row r="598" spans="2:13" ht="15.6">
      <c r="B598" s="396"/>
      <c r="C598" s="415" t="s">
        <v>44</v>
      </c>
      <c r="D598" s="182">
        <v>335686.27299999999</v>
      </c>
      <c r="E598" s="182">
        <v>335880.80300000001</v>
      </c>
      <c r="F598" s="528">
        <f t="shared" si="216"/>
        <v>194.53000000002794</v>
      </c>
      <c r="G598" s="523">
        <v>4.58</v>
      </c>
      <c r="H598" s="416">
        <f>G598*F598</f>
        <v>890.94740000012803</v>
      </c>
      <c r="I598" s="533">
        <f>F598</f>
        <v>194.53000000002794</v>
      </c>
      <c r="J598" s="417">
        <f>I598/I600</f>
        <v>0.14681598077576394</v>
      </c>
      <c r="K598" s="186"/>
      <c r="L598" s="359"/>
      <c r="M598" s="401"/>
    </row>
    <row r="599" spans="2:13" ht="15.6">
      <c r="B599" s="397"/>
      <c r="C599" s="183" t="s">
        <v>139</v>
      </c>
      <c r="D599" s="182">
        <v>386385.12300000002</v>
      </c>
      <c r="E599" s="182">
        <v>386488.09100000001</v>
      </c>
      <c r="F599" s="529">
        <f t="shared" si="216"/>
        <v>102.96799999999348</v>
      </c>
      <c r="G599" s="524">
        <v>6.28</v>
      </c>
      <c r="H599" s="418">
        <f>G599*F599</f>
        <v>646.6390399999591</v>
      </c>
      <c r="I599" s="534">
        <f>F599</f>
        <v>102.96799999999348</v>
      </c>
      <c r="J599" s="419">
        <f>I599/I600</f>
        <v>7.7712167318746375E-2</v>
      </c>
      <c r="K599" s="186"/>
      <c r="L599" s="359"/>
      <c r="M599" s="401"/>
    </row>
    <row r="600" spans="2:13" ht="16.2" thickBot="1">
      <c r="B600" s="397"/>
      <c r="C600" s="420" t="s">
        <v>45</v>
      </c>
      <c r="D600" s="182">
        <v>368830.30200000003</v>
      </c>
      <c r="E600" s="182">
        <v>368997.17300000001</v>
      </c>
      <c r="F600" s="526">
        <f t="shared" si="216"/>
        <v>166.87099999998463</v>
      </c>
      <c r="G600" s="859">
        <v>6.48</v>
      </c>
      <c r="H600" s="421">
        <f>G600*F600</f>
        <v>1081.3240799999005</v>
      </c>
      <c r="I600" s="535">
        <f t="shared" ref="I600" si="217">SUM(I596:I599)</f>
        <v>1324.9919999999111</v>
      </c>
      <c r="J600" s="422">
        <f t="shared" ref="J600" si="218">SUM(J596:J599)</f>
        <v>1</v>
      </c>
      <c r="K600" s="186"/>
      <c r="L600" s="359"/>
      <c r="M600" s="401"/>
    </row>
    <row r="601" spans="2:13" ht="15.6">
      <c r="B601" s="397"/>
      <c r="C601" s="420" t="s">
        <v>46</v>
      </c>
      <c r="D601" s="182">
        <v>319706.962</v>
      </c>
      <c r="E601" s="182">
        <v>319856.29300000001</v>
      </c>
      <c r="F601" s="526">
        <f t="shared" si="216"/>
        <v>149.33100000000559</v>
      </c>
      <c r="G601" s="860"/>
      <c r="H601" s="423">
        <f>G600*F601</f>
        <v>967.66488000003631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1324.9919999999111</v>
      </c>
      <c r="G602" s="525">
        <f>H602/F602</f>
        <v>6.1855072030622997</v>
      </c>
      <c r="H602" s="428">
        <f>SUM(H596:H601)</f>
        <v>8195.7475599993722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 t="s">
        <v>131</v>
      </c>
      <c r="E604" s="433" t="s">
        <v>132</v>
      </c>
      <c r="F604" s="434" t="s">
        <v>1</v>
      </c>
      <c r="G604" s="435" t="s">
        <v>65</v>
      </c>
      <c r="H604" s="431"/>
      <c r="I604" s="436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>
        <v>965</v>
      </c>
      <c r="E605" s="438">
        <v>205</v>
      </c>
      <c r="F605" s="438">
        <f>D605+E605</f>
        <v>1170</v>
      </c>
      <c r="G605" s="439">
        <f>F605/F608</f>
        <v>0.32944846947251638</v>
      </c>
      <c r="H605" s="430"/>
      <c r="I605" s="440"/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>
        <v>908</v>
      </c>
      <c r="E606" s="438">
        <v>341</v>
      </c>
      <c r="F606" s="438">
        <f t="shared" ref="F606:F607" si="219">D606+E606</f>
        <v>1249</v>
      </c>
      <c r="G606" s="439">
        <f>F606/F608</f>
        <v>0.3516932806591222</v>
      </c>
      <c r="H606" s="430"/>
      <c r="I606" s="440"/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>
        <v>1010.39</v>
      </c>
      <c r="E607" s="438">
        <v>122</v>
      </c>
      <c r="F607" s="438">
        <f t="shared" si="219"/>
        <v>1132.3899999999999</v>
      </c>
      <c r="G607" s="439">
        <f>F607/F608</f>
        <v>0.31885824986836137</v>
      </c>
      <c r="H607" s="430"/>
      <c r="I607" s="440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2883.39</v>
      </c>
      <c r="E608" s="442">
        <f>SUM(E605:E607)</f>
        <v>668</v>
      </c>
      <c r="F608" s="443">
        <f>D608+E608</f>
        <v>3551.39</v>
      </c>
      <c r="G608" s="444">
        <f>SUM(G605:G607)</f>
        <v>1</v>
      </c>
      <c r="H608" s="445"/>
      <c r="I608" s="440"/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63</v>
      </c>
      <c r="E611" s="447" t="s">
        <v>68</v>
      </c>
      <c r="F611" s="447"/>
      <c r="G611" s="448" t="s">
        <v>197</v>
      </c>
      <c r="H611" s="447" t="s">
        <v>130</v>
      </c>
      <c r="I611" s="448" t="s">
        <v>64</v>
      </c>
      <c r="J611" s="447" t="s">
        <v>174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148</v>
      </c>
      <c r="D612" s="438">
        <v>1212</v>
      </c>
      <c r="E612" s="438">
        <v>2144</v>
      </c>
      <c r="F612" s="438"/>
      <c r="G612" s="438"/>
      <c r="H612" s="438">
        <v>26</v>
      </c>
      <c r="I612" s="438">
        <v>688</v>
      </c>
      <c r="J612" s="438"/>
      <c r="K612" s="451">
        <f>D612+E612+F612+G612+H612+I612+J612</f>
        <v>4070</v>
      </c>
      <c r="L612" s="452">
        <f>K612/K616</f>
        <v>0.56623408423114596</v>
      </c>
      <c r="M612" s="401"/>
    </row>
    <row r="613" spans="2:13" ht="15.6">
      <c r="B613" s="396"/>
      <c r="C613" s="450" t="s">
        <v>58</v>
      </c>
      <c r="D613" s="438"/>
      <c r="E613" s="438"/>
      <c r="F613" s="438"/>
      <c r="G613" s="438"/>
      <c r="H613" s="438"/>
      <c r="I613" s="438">
        <v>50</v>
      </c>
      <c r="J613" s="438"/>
      <c r="K613" s="451">
        <f t="shared" ref="K613:K615" si="220">D613+E613+F613+G613+H613+I613+J613</f>
        <v>50</v>
      </c>
      <c r="L613" s="452">
        <f>K613/K616</f>
        <v>6.9561926809723089E-3</v>
      </c>
      <c r="M613" s="401"/>
    </row>
    <row r="614" spans="2:13" ht="15.6">
      <c r="B614" s="396"/>
      <c r="C614" s="450" t="s">
        <v>61</v>
      </c>
      <c r="D614" s="438">
        <v>295</v>
      </c>
      <c r="E614" s="438">
        <v>70</v>
      </c>
      <c r="F614" s="438"/>
      <c r="G614" s="438"/>
      <c r="H614" s="438"/>
      <c r="I614" s="438">
        <v>243</v>
      </c>
      <c r="J614" s="438"/>
      <c r="K614" s="451">
        <f t="shared" si="220"/>
        <v>608</v>
      </c>
      <c r="L614" s="452">
        <f>K614/K616</f>
        <v>8.4587303000623268E-2</v>
      </c>
      <c r="M614" s="401"/>
    </row>
    <row r="615" spans="2:13" ht="15.6">
      <c r="B615" s="396"/>
      <c r="C615" s="450" t="s">
        <v>62</v>
      </c>
      <c r="D615" s="438">
        <v>854.15</v>
      </c>
      <c r="E615" s="438">
        <v>956</v>
      </c>
      <c r="F615" s="438"/>
      <c r="G615" s="438"/>
      <c r="H615" s="438">
        <v>58.42</v>
      </c>
      <c r="I615" s="438">
        <v>491.25</v>
      </c>
      <c r="J615" s="438">
        <v>100.02</v>
      </c>
      <c r="K615" s="451">
        <f t="shared" si="220"/>
        <v>2459.84</v>
      </c>
      <c r="L615" s="452">
        <f>K615/K616</f>
        <v>0.34222242008725851</v>
      </c>
      <c r="M615" s="401"/>
    </row>
    <row r="616" spans="2:13" ht="15.6">
      <c r="B616" s="397"/>
      <c r="C616" s="450" t="s">
        <v>199</v>
      </c>
      <c r="D616" s="552">
        <f t="shared" ref="D616:F616" si="221">SUM(D612:D615)</f>
        <v>2361.15</v>
      </c>
      <c r="E616" s="552">
        <f t="shared" si="221"/>
        <v>3170</v>
      </c>
      <c r="F616" s="552">
        <f t="shared" si="221"/>
        <v>0</v>
      </c>
      <c r="G616" s="552">
        <f>SUM(G612:G615)</f>
        <v>0</v>
      </c>
      <c r="H616" s="552">
        <f t="shared" ref="H616" si="222">SUM(H612:H615)</f>
        <v>84.42</v>
      </c>
      <c r="I616" s="552">
        <f>SUM(I612:I615)</f>
        <v>1472.25</v>
      </c>
      <c r="J616" s="552">
        <f t="shared" ref="J616" si="223">SUM(J612:J615)</f>
        <v>100.02</v>
      </c>
      <c r="K616" s="550">
        <f>D616+E616+F616+G616+H616+I616+J616</f>
        <v>7187.84</v>
      </c>
      <c r="L616" s="452">
        <f>SUM(L612:L615)</f>
        <v>1</v>
      </c>
      <c r="M616" s="401"/>
    </row>
    <row r="617" spans="2:13" ht="15.6">
      <c r="B617" s="397"/>
      <c r="C617" s="547" t="s">
        <v>193</v>
      </c>
      <c r="D617" s="553">
        <v>2361.15</v>
      </c>
      <c r="E617" s="553">
        <v>3173.21</v>
      </c>
      <c r="F617" s="548"/>
      <c r="G617" s="548"/>
      <c r="H617" s="548">
        <v>84.42</v>
      </c>
      <c r="I617" s="548">
        <v>1472.25</v>
      </c>
      <c r="J617" s="548">
        <v>100.02</v>
      </c>
      <c r="K617" s="549">
        <f t="shared" ref="K617" si="224">D617+E617+F617+G617+H617+I617+J617</f>
        <v>7191.0500000000011</v>
      </c>
      <c r="L617" s="452"/>
      <c r="M617" s="401"/>
    </row>
    <row r="618" spans="2:13" ht="15.6">
      <c r="B618" s="397"/>
      <c r="C618" s="460" t="s">
        <v>147</v>
      </c>
      <c r="D618" s="461">
        <f t="shared" ref="D618" si="225">D617-D616</f>
        <v>0</v>
      </c>
      <c r="E618" s="461">
        <f>E617-E616</f>
        <v>3.2100000000000364</v>
      </c>
      <c r="F618" s="461">
        <f t="shared" ref="F618:H618" si="226">F617-F616</f>
        <v>0</v>
      </c>
      <c r="G618" s="461">
        <f t="shared" si="226"/>
        <v>0</v>
      </c>
      <c r="H618" s="461">
        <f t="shared" si="226"/>
        <v>0</v>
      </c>
      <c r="I618" s="461">
        <f>I617-I616</f>
        <v>0</v>
      </c>
      <c r="J618" s="461">
        <f t="shared" ref="J618" si="227">J617-J616</f>
        <v>0</v>
      </c>
      <c r="K618" s="542">
        <f>D618+E618+F618+G618+H618+I618+J618</f>
        <v>3.2100000000000364</v>
      </c>
      <c r="L618" s="452"/>
      <c r="M618" s="401"/>
    </row>
    <row r="619" spans="2:13" ht="15.6">
      <c r="B619" s="396"/>
      <c r="C619" s="402" t="s">
        <v>65</v>
      </c>
      <c r="D619" s="462">
        <f>D617/K617</f>
        <v>0.32834565188672027</v>
      </c>
      <c r="E619" s="462">
        <f>E617/K617</f>
        <v>0.44127213689238698</v>
      </c>
      <c r="F619" s="462">
        <f>F617/K617</f>
        <v>0</v>
      </c>
      <c r="G619" s="462">
        <f>G617/K617</f>
        <v>0</v>
      </c>
      <c r="H619" s="462">
        <f>H617/K617</f>
        <v>1.1739592966256665E-2</v>
      </c>
      <c r="I619" s="462">
        <f>I617/K617</f>
        <v>0.20473366198260334</v>
      </c>
      <c r="J619" s="462">
        <f>J617/K617</f>
        <v>1.3908956272032593E-2</v>
      </c>
      <c r="K619" s="520">
        <f>D619+E619+F619+G619+H619+I619+J619</f>
        <v>0.99999999999999989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1004.6975599993712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6.4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.6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181">
        <v>1511958.6429999999</v>
      </c>
      <c r="E627" s="181">
        <v>1512564.8119999999</v>
      </c>
      <c r="F627" s="526">
        <f t="shared" ref="F627:F632" si="228">E627-D627</f>
        <v>606.16899999999441</v>
      </c>
      <c r="G627" s="521">
        <v>6.48</v>
      </c>
      <c r="H627" s="410">
        <f>F627*G627</f>
        <v>3927.9751199999641</v>
      </c>
      <c r="I627" s="531">
        <f>F627+F631+F632</f>
        <v>728.16799999994691</v>
      </c>
      <c r="J627" s="411">
        <f>I627/I631</f>
        <v>0.48679245030747181</v>
      </c>
      <c r="K627" s="186"/>
      <c r="L627" s="359"/>
      <c r="M627" s="401"/>
    </row>
    <row r="628" spans="2:13" ht="15.6">
      <c r="B628" s="396"/>
      <c r="C628" s="412" t="s">
        <v>43</v>
      </c>
      <c r="D628" s="181">
        <v>581985.63300000003</v>
      </c>
      <c r="E628" s="181">
        <v>582197.76300000004</v>
      </c>
      <c r="F628" s="527">
        <f t="shared" si="228"/>
        <v>212.13000000000466</v>
      </c>
      <c r="G628" s="522">
        <v>6.48</v>
      </c>
      <c r="H628" s="413">
        <f>G628*F628</f>
        <v>1374.6024000000302</v>
      </c>
      <c r="I628" s="532">
        <f>F628</f>
        <v>212.13000000000466</v>
      </c>
      <c r="J628" s="414">
        <f>I628/I631</f>
        <v>0.1418124422986643</v>
      </c>
      <c r="K628" s="186"/>
      <c r="L628" s="359"/>
      <c r="M628" s="401"/>
    </row>
    <row r="629" spans="2:13" ht="15.6">
      <c r="B629" s="396"/>
      <c r="C629" s="415" t="s">
        <v>44</v>
      </c>
      <c r="D629" s="182">
        <v>335880.80300000001</v>
      </c>
      <c r="E629" s="182">
        <v>336213.36200000002</v>
      </c>
      <c r="F629" s="528">
        <f t="shared" si="228"/>
        <v>332.55900000000838</v>
      </c>
      <c r="G629" s="523">
        <v>4.58</v>
      </c>
      <c r="H629" s="416">
        <f>G629*F629</f>
        <v>1523.1202200000384</v>
      </c>
      <c r="I629" s="533">
        <f>F629</f>
        <v>332.55900000000838</v>
      </c>
      <c r="J629" s="417">
        <f>I629/I631</f>
        <v>0.22232123696979048</v>
      </c>
      <c r="K629" s="186"/>
      <c r="L629" s="359"/>
      <c r="M629" s="401"/>
    </row>
    <row r="630" spans="2:13" ht="15.6">
      <c r="B630" s="397"/>
      <c r="C630" s="183" t="s">
        <v>139</v>
      </c>
      <c r="D630" s="182">
        <v>386488.09100000001</v>
      </c>
      <c r="E630" s="182">
        <v>386711.08299999998</v>
      </c>
      <c r="F630" s="529">
        <f t="shared" si="228"/>
        <v>222.99199999996927</v>
      </c>
      <c r="G630" s="524">
        <v>6.28</v>
      </c>
      <c r="H630" s="418">
        <f>G630*F630</f>
        <v>1400.389759999807</v>
      </c>
      <c r="I630" s="534">
        <f>F630</f>
        <v>222.99199999996927</v>
      </c>
      <c r="J630" s="419">
        <f>I630/I631</f>
        <v>0.14907387042407344</v>
      </c>
      <c r="K630" s="186"/>
      <c r="L630" s="359"/>
      <c r="M630" s="401"/>
    </row>
    <row r="631" spans="2:13" ht="16.2" thickBot="1">
      <c r="B631" s="397"/>
      <c r="C631" s="420" t="s">
        <v>45</v>
      </c>
      <c r="D631" s="182">
        <v>368997.17300000001</v>
      </c>
      <c r="E631" s="182">
        <v>369002.87199999997</v>
      </c>
      <c r="F631" s="526">
        <f t="shared" si="228"/>
        <v>5.6989999999641441</v>
      </c>
      <c r="G631" s="859">
        <v>6.48</v>
      </c>
      <c r="H631" s="421">
        <f>G631*F631</f>
        <v>36.929519999767656</v>
      </c>
      <c r="I631" s="535">
        <f t="shared" ref="I631" si="229">SUM(I627:I630)</f>
        <v>1495.8489999999292</v>
      </c>
      <c r="J631" s="422">
        <f t="shared" ref="J631" si="230">SUM(J627:J630)</f>
        <v>1</v>
      </c>
      <c r="K631" s="186"/>
      <c r="L631" s="359"/>
      <c r="M631" s="401"/>
    </row>
    <row r="632" spans="2:13" ht="15.6">
      <c r="B632" s="397"/>
      <c r="C632" s="420" t="s">
        <v>46</v>
      </c>
      <c r="D632" s="182">
        <v>319856.29300000001</v>
      </c>
      <c r="E632" s="182">
        <v>319972.59299999999</v>
      </c>
      <c r="F632" s="526">
        <f t="shared" si="228"/>
        <v>116.29999999998836</v>
      </c>
      <c r="G632" s="860"/>
      <c r="H632" s="423">
        <f>G631*F632</f>
        <v>753.62399999992465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1495.8489999999292</v>
      </c>
      <c r="G633" s="525">
        <f>H633/F633</f>
        <v>6.0277748756725833</v>
      </c>
      <c r="H633" s="428">
        <f>SUM(H627:H632)</f>
        <v>9016.6410199995316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 t="s">
        <v>131</v>
      </c>
      <c r="E635" s="433" t="s">
        <v>132</v>
      </c>
      <c r="F635" s="434" t="s">
        <v>1</v>
      </c>
      <c r="G635" s="554" t="s">
        <v>65</v>
      </c>
      <c r="H635" s="431"/>
      <c r="I635" s="436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>
        <v>793</v>
      </c>
      <c r="E636" s="438">
        <v>316</v>
      </c>
      <c r="F636" s="438">
        <f>D636+E636</f>
        <v>1109</v>
      </c>
      <c r="G636" s="439">
        <f>F636/F639</f>
        <v>0.41854268644774634</v>
      </c>
      <c r="H636" s="430"/>
      <c r="I636" s="440"/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>
        <v>557</v>
      </c>
      <c r="E637" s="438">
        <v>315</v>
      </c>
      <c r="F637" s="438">
        <f t="shared" ref="F637:F638" si="231">D637+E637</f>
        <v>872</v>
      </c>
      <c r="G637" s="439">
        <f>F637/F639</f>
        <v>0.3290975857370918</v>
      </c>
      <c r="H637" s="430"/>
      <c r="I637" s="440"/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>
        <v>419.67</v>
      </c>
      <c r="E638" s="438">
        <v>249</v>
      </c>
      <c r="F638" s="438">
        <f t="shared" si="231"/>
        <v>668.67000000000007</v>
      </c>
      <c r="G638" s="439">
        <f>F638/F639</f>
        <v>0.25235972781516192</v>
      </c>
      <c r="H638" s="430"/>
      <c r="I638" s="440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1769.67</v>
      </c>
      <c r="E639" s="442">
        <f>SUM(E636:E638)</f>
        <v>880</v>
      </c>
      <c r="F639" s="443">
        <f>D639+E639</f>
        <v>2649.67</v>
      </c>
      <c r="G639" s="444">
        <f>SUM(G636:G638)</f>
        <v>1</v>
      </c>
      <c r="H639" s="445"/>
      <c r="I639" s="440"/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63</v>
      </c>
      <c r="E642" s="447" t="s">
        <v>68</v>
      </c>
      <c r="F642" s="447"/>
      <c r="G642" s="448" t="s">
        <v>197</v>
      </c>
      <c r="H642" s="447" t="s">
        <v>130</v>
      </c>
      <c r="I642" s="448" t="s">
        <v>64</v>
      </c>
      <c r="J642" s="447" t="s">
        <v>174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148</v>
      </c>
      <c r="D643" s="438">
        <v>566</v>
      </c>
      <c r="E643" s="438">
        <v>1088</v>
      </c>
      <c r="F643" s="438"/>
      <c r="G643" s="438">
        <v>948</v>
      </c>
      <c r="H643" s="438">
        <v>115</v>
      </c>
      <c r="I643" s="438">
        <v>452</v>
      </c>
      <c r="J643" s="438"/>
      <c r="K643" s="451">
        <f>D643+E643+F643+G643+H643+I643+J643</f>
        <v>3169</v>
      </c>
      <c r="L643" s="452">
        <f>K643/K647</f>
        <v>0.37818801517525652</v>
      </c>
      <c r="M643" s="401"/>
    </row>
    <row r="644" spans="2:13" ht="15.6">
      <c r="B644" s="396"/>
      <c r="C644" s="450" t="s">
        <v>58</v>
      </c>
      <c r="D644" s="438"/>
      <c r="E644" s="438">
        <v>640</v>
      </c>
      <c r="F644" s="438"/>
      <c r="G644" s="438"/>
      <c r="H644" s="438"/>
      <c r="I644" s="438"/>
      <c r="J644" s="438"/>
      <c r="K644" s="451">
        <f t="shared" ref="K644:K646" si="232">D644+E644+F644+G644+H644+I644+J644</f>
        <v>640</v>
      </c>
      <c r="L644" s="452">
        <f>K644/K647</f>
        <v>7.6377510164772539E-2</v>
      </c>
      <c r="M644" s="401"/>
    </row>
    <row r="645" spans="2:13" ht="15.6">
      <c r="B645" s="396"/>
      <c r="C645" s="450" t="s">
        <v>61</v>
      </c>
      <c r="D645" s="438">
        <v>475</v>
      </c>
      <c r="E645" s="438">
        <v>730</v>
      </c>
      <c r="F645" s="438"/>
      <c r="G645" s="438">
        <v>130</v>
      </c>
      <c r="H645" s="438">
        <v>366.25</v>
      </c>
      <c r="I645" s="438">
        <v>420</v>
      </c>
      <c r="J645" s="438"/>
      <c r="K645" s="451">
        <f t="shared" si="232"/>
        <v>2121.25</v>
      </c>
      <c r="L645" s="452">
        <f>K645/K647</f>
        <v>0.25314967724534959</v>
      </c>
      <c r="M645" s="401"/>
    </row>
    <row r="646" spans="2:13" ht="15.6">
      <c r="B646" s="396"/>
      <c r="C646" s="450" t="s">
        <v>62</v>
      </c>
      <c r="D646" s="438">
        <v>443.6</v>
      </c>
      <c r="E646" s="438">
        <v>976.2</v>
      </c>
      <c r="F646" s="438"/>
      <c r="G646" s="438">
        <v>290.17</v>
      </c>
      <c r="H646" s="438">
        <v>170.69</v>
      </c>
      <c r="I646" s="438">
        <v>568.52</v>
      </c>
      <c r="J646" s="438"/>
      <c r="K646" s="451">
        <f t="shared" si="232"/>
        <v>2449.1800000000003</v>
      </c>
      <c r="L646" s="452">
        <f>K646/K647</f>
        <v>0.29228479741462132</v>
      </c>
      <c r="M646" s="401"/>
    </row>
    <row r="647" spans="2:13" ht="15.6">
      <c r="B647" s="397"/>
      <c r="C647" s="450" t="s">
        <v>199</v>
      </c>
      <c r="D647" s="552">
        <f t="shared" ref="D647:F647" si="233">SUM(D643:D646)</f>
        <v>1484.6</v>
      </c>
      <c r="E647" s="552">
        <f t="shared" si="233"/>
        <v>3434.2</v>
      </c>
      <c r="F647" s="552">
        <f t="shared" si="233"/>
        <v>0</v>
      </c>
      <c r="G647" s="552">
        <f>SUM(G643:G646)</f>
        <v>1368.17</v>
      </c>
      <c r="H647" s="552">
        <f t="shared" ref="H647" si="234">SUM(H643:H646)</f>
        <v>651.94000000000005</v>
      </c>
      <c r="I647" s="552">
        <f>SUM(I643:I646)</f>
        <v>1440.52</v>
      </c>
      <c r="J647" s="552">
        <f t="shared" ref="J647" si="235">SUM(J643:J646)</f>
        <v>0</v>
      </c>
      <c r="K647" s="550">
        <f>D647+E647+F647+G647+H647+I647+J647</f>
        <v>8379.43</v>
      </c>
      <c r="L647" s="452">
        <f>SUM(L643:L646)</f>
        <v>0.99999999999999989</v>
      </c>
      <c r="M647" s="401"/>
    </row>
    <row r="648" spans="2:13" ht="15.6">
      <c r="B648" s="397"/>
      <c r="C648" s="547" t="s">
        <v>193</v>
      </c>
      <c r="D648" s="553">
        <v>1484.6</v>
      </c>
      <c r="E648" s="553">
        <v>3434.2</v>
      </c>
      <c r="F648" s="548"/>
      <c r="G648" s="548">
        <v>1368.17</v>
      </c>
      <c r="H648" s="548">
        <v>651.94000000000005</v>
      </c>
      <c r="I648" s="548">
        <v>1440.52</v>
      </c>
      <c r="J648" s="548"/>
      <c r="K648" s="549">
        <f t="shared" ref="K648" si="236">D648+E648+F648+G648+H648+I648+J648</f>
        <v>8379.43</v>
      </c>
      <c r="L648" s="452"/>
      <c r="M648" s="401"/>
    </row>
    <row r="649" spans="2:13" ht="15.6">
      <c r="B649" s="397"/>
      <c r="C649" s="460" t="s">
        <v>147</v>
      </c>
      <c r="D649" s="461">
        <f t="shared" ref="D649:J649" si="237">D648-D647</f>
        <v>0</v>
      </c>
      <c r="E649" s="461">
        <f t="shared" si="237"/>
        <v>0</v>
      </c>
      <c r="F649" s="461">
        <f t="shared" si="237"/>
        <v>0</v>
      </c>
      <c r="G649" s="461">
        <f t="shared" si="237"/>
        <v>0</v>
      </c>
      <c r="H649" s="461">
        <f t="shared" si="237"/>
        <v>0</v>
      </c>
      <c r="I649" s="461">
        <f t="shared" si="237"/>
        <v>0</v>
      </c>
      <c r="J649" s="461">
        <f t="shared" si="237"/>
        <v>0</v>
      </c>
      <c r="K649" s="542">
        <f>D649+E649+F649+G649+H649+I649+J649</f>
        <v>0</v>
      </c>
      <c r="L649" s="452"/>
      <c r="M649" s="401"/>
    </row>
    <row r="650" spans="2:13" ht="15.6">
      <c r="B650" s="396"/>
      <c r="C650" s="402" t="s">
        <v>65</v>
      </c>
      <c r="D650" s="462">
        <f>D648/K648</f>
        <v>0.17717195561034579</v>
      </c>
      <c r="E650" s="462">
        <f>E648/K648</f>
        <v>0.40983694594978415</v>
      </c>
      <c r="F650" s="462">
        <f>F648/K648</f>
        <v>0</v>
      </c>
      <c r="G650" s="462">
        <f>G648/K648</f>
        <v>0.16327721575333884</v>
      </c>
      <c r="H650" s="462">
        <f>H648/K648</f>
        <v>7.7802428088784084E-2</v>
      </c>
      <c r="I650" s="462">
        <f>I648/K648</f>
        <v>0.17191145459774709</v>
      </c>
      <c r="J650" s="462">
        <f>J648/K648</f>
        <v>0</v>
      </c>
      <c r="K650" s="520">
        <f>D650+E650+F650+G650+H650+I650+J650</f>
        <v>1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637.21101999953135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181">
        <v>1512564.8119999999</v>
      </c>
      <c r="E658" s="181">
        <v>1513181.5919999999</v>
      </c>
      <c r="F658" s="526">
        <f t="shared" ref="F658:F663" si="238">E658-D658</f>
        <v>616.78000000002794</v>
      </c>
      <c r="G658" s="521">
        <v>6.48</v>
      </c>
      <c r="H658" s="410">
        <f>F658*G658</f>
        <v>3996.7344000001813</v>
      </c>
      <c r="I658" s="531">
        <f>F658+F662+F663</f>
        <v>860.3880000000936</v>
      </c>
      <c r="J658" s="411">
        <f>I658/I662</f>
        <v>0.6281029624330321</v>
      </c>
      <c r="K658" s="186"/>
      <c r="L658" s="359"/>
      <c r="M658" s="401"/>
    </row>
    <row r="659" spans="2:13" ht="15.6">
      <c r="B659" s="396"/>
      <c r="C659" s="412" t="s">
        <v>43</v>
      </c>
      <c r="D659" s="181">
        <v>582197.76300000004</v>
      </c>
      <c r="E659" s="181">
        <v>582456.39300000004</v>
      </c>
      <c r="F659" s="527">
        <f t="shared" si="238"/>
        <v>258.63000000000466</v>
      </c>
      <c r="G659" s="522">
        <v>6.48</v>
      </c>
      <c r="H659" s="413">
        <f>G659*F659</f>
        <v>1675.9224000000304</v>
      </c>
      <c r="I659" s="532">
        <f>F659</f>
        <v>258.63000000000466</v>
      </c>
      <c r="J659" s="414">
        <f>I659/I662</f>
        <v>0.18880582850300137</v>
      </c>
      <c r="K659" s="186"/>
      <c r="L659" s="359"/>
      <c r="M659" s="401"/>
    </row>
    <row r="660" spans="2:13" ht="15.6">
      <c r="B660" s="396"/>
      <c r="C660" s="415" t="s">
        <v>44</v>
      </c>
      <c r="D660" s="182">
        <v>336213.36200000002</v>
      </c>
      <c r="E660" s="182">
        <v>336406.80300000001</v>
      </c>
      <c r="F660" s="528">
        <f t="shared" si="238"/>
        <v>193.44099999999162</v>
      </c>
      <c r="G660" s="523">
        <v>4.58</v>
      </c>
      <c r="H660" s="416">
        <f>G660*F660</f>
        <v>885.9597799999616</v>
      </c>
      <c r="I660" s="533">
        <f>F660</f>
        <v>193.44099999999162</v>
      </c>
      <c r="J660" s="417">
        <f>I660/I662</f>
        <v>0.14121636419381683</v>
      </c>
      <c r="K660" s="186"/>
      <c r="L660" s="359"/>
      <c r="M660" s="401"/>
    </row>
    <row r="661" spans="2:13" ht="15.6">
      <c r="B661" s="397"/>
      <c r="C661" s="183" t="s">
        <v>139</v>
      </c>
      <c r="D661" s="182">
        <v>386711.08299999998</v>
      </c>
      <c r="E661" s="182">
        <v>386768.44400000002</v>
      </c>
      <c r="F661" s="529">
        <f t="shared" si="238"/>
        <v>57.361000000033528</v>
      </c>
      <c r="G661" s="524">
        <v>6.28</v>
      </c>
      <c r="H661" s="418">
        <f>G661*F661</f>
        <v>360.22708000021055</v>
      </c>
      <c r="I661" s="534">
        <f>F661</f>
        <v>57.361000000033528</v>
      </c>
      <c r="J661" s="419">
        <f>I661/I662</f>
        <v>4.1874844870149627E-2</v>
      </c>
      <c r="K661" s="186"/>
      <c r="L661" s="359"/>
      <c r="M661" s="401"/>
    </row>
    <row r="662" spans="2:13" ht="16.2" thickBot="1">
      <c r="B662" s="397"/>
      <c r="C662" s="420" t="s">
        <v>45</v>
      </c>
      <c r="D662" s="182">
        <v>369002.87199999997</v>
      </c>
      <c r="E662" s="182">
        <v>369047.342</v>
      </c>
      <c r="F662" s="526">
        <f t="shared" si="238"/>
        <v>44.470000000030268</v>
      </c>
      <c r="G662" s="859">
        <v>6.48</v>
      </c>
      <c r="H662" s="421">
        <f>G662*F662</f>
        <v>288.16560000019615</v>
      </c>
      <c r="I662" s="535">
        <f t="shared" ref="I662" si="239">SUM(I658:I661)</f>
        <v>1369.8200000001234</v>
      </c>
      <c r="J662" s="422">
        <f t="shared" ref="J662" si="240">SUM(J658:J661)</f>
        <v>1</v>
      </c>
      <c r="K662" s="186"/>
      <c r="L662" s="359"/>
      <c r="M662" s="401"/>
    </row>
    <row r="663" spans="2:13" ht="15.6">
      <c r="B663" s="397"/>
      <c r="C663" s="420" t="s">
        <v>46</v>
      </c>
      <c r="D663" s="182">
        <v>319972.59299999999</v>
      </c>
      <c r="E663" s="182">
        <v>320171.73100000003</v>
      </c>
      <c r="F663" s="526">
        <f t="shared" si="238"/>
        <v>199.13800000003539</v>
      </c>
      <c r="G663" s="860"/>
      <c r="H663" s="423">
        <f>G662*F663</f>
        <v>1290.4142400002295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1369.8200000001234</v>
      </c>
      <c r="G664" s="525">
        <f>H664/F664</f>
        <v>6.2033139390577192</v>
      </c>
      <c r="H664" s="428">
        <f>SUM(H658:H663)</f>
        <v>8497.4235000008102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 t="s">
        <v>131</v>
      </c>
      <c r="E666" s="433" t="s">
        <v>132</v>
      </c>
      <c r="F666" s="434" t="s">
        <v>1</v>
      </c>
      <c r="G666" s="554" t="s">
        <v>65</v>
      </c>
      <c r="H666" s="431"/>
      <c r="I666" s="436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>
        <v>897</v>
      </c>
      <c r="E667" s="438">
        <v>350</v>
      </c>
      <c r="F667" s="438">
        <f>D667+E667</f>
        <v>1247</v>
      </c>
      <c r="G667" s="439">
        <f>F667/F670</f>
        <v>0.31984282302970923</v>
      </c>
      <c r="H667" s="430"/>
      <c r="I667" s="440"/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>
        <v>1154.26</v>
      </c>
      <c r="E668" s="438">
        <v>550</v>
      </c>
      <c r="F668" s="438">
        <f t="shared" ref="F668:F669" si="241">D668+E668</f>
        <v>1704.26</v>
      </c>
      <c r="G668" s="439">
        <f>F668/F670</f>
        <v>0.43712536453617662</v>
      </c>
      <c r="H668" s="430"/>
      <c r="I668" s="440"/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>
        <v>613</v>
      </c>
      <c r="E669" s="438">
        <v>334.53</v>
      </c>
      <c r="F669" s="438">
        <f t="shared" si="241"/>
        <v>947.53</v>
      </c>
      <c r="G669" s="439">
        <f>F669/F670</f>
        <v>0.24303181243411418</v>
      </c>
      <c r="H669" s="430"/>
      <c r="I669" s="440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2664.26</v>
      </c>
      <c r="E670" s="442">
        <f>SUM(E667:E669)</f>
        <v>1234.53</v>
      </c>
      <c r="F670" s="443">
        <f>D670+E670</f>
        <v>3898.79</v>
      </c>
      <c r="G670" s="444">
        <f>SUM(G667:G669)</f>
        <v>1</v>
      </c>
      <c r="H670" s="445"/>
      <c r="I670" s="440"/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5.6">
      <c r="B673" s="396"/>
      <c r="C673" s="446"/>
      <c r="D673" s="447" t="s">
        <v>63</v>
      </c>
      <c r="E673" s="447" t="s">
        <v>68</v>
      </c>
      <c r="F673" s="447"/>
      <c r="G673" s="448" t="s">
        <v>197</v>
      </c>
      <c r="H673" s="447" t="s">
        <v>130</v>
      </c>
      <c r="I673" s="448" t="s">
        <v>64</v>
      </c>
      <c r="J673" s="447" t="s">
        <v>174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148</v>
      </c>
      <c r="D674" s="438">
        <v>1432</v>
      </c>
      <c r="E674" s="438">
        <v>1143</v>
      </c>
      <c r="F674" s="438"/>
      <c r="G674" s="438">
        <v>599.53</v>
      </c>
      <c r="H674" s="438">
        <v>89</v>
      </c>
      <c r="I674" s="438">
        <v>635</v>
      </c>
      <c r="J674" s="438"/>
      <c r="K674" s="451">
        <f>D674+E674+F674+G674+H674+I674+J674</f>
        <v>3898.5299999999997</v>
      </c>
      <c r="L674" s="452">
        <f>K674/K678</f>
        <v>0.52595841473022997</v>
      </c>
      <c r="M674" s="401"/>
    </row>
    <row r="675" spans="2:13" ht="15.6">
      <c r="B675" s="396"/>
      <c r="C675" s="450" t="s">
        <v>58</v>
      </c>
      <c r="D675" s="438"/>
      <c r="E675" s="438"/>
      <c r="F675" s="438"/>
      <c r="G675" s="438"/>
      <c r="H675" s="438"/>
      <c r="I675" s="438"/>
      <c r="J675" s="438"/>
      <c r="K675" s="451">
        <f t="shared" ref="K675:K677" si="242">D675+E675+F675+G675+H675+I675+J675</f>
        <v>0</v>
      </c>
      <c r="L675" s="452">
        <f>K675/K678</f>
        <v>0</v>
      </c>
      <c r="M675" s="401"/>
    </row>
    <row r="676" spans="2:13" ht="15.6">
      <c r="B676" s="396"/>
      <c r="C676" s="450" t="s">
        <v>61</v>
      </c>
      <c r="D676" s="438">
        <v>705</v>
      </c>
      <c r="E676" s="438">
        <v>210</v>
      </c>
      <c r="F676" s="438"/>
      <c r="G676" s="438">
        <v>15</v>
      </c>
      <c r="H676" s="438">
        <v>50</v>
      </c>
      <c r="I676" s="438">
        <v>80</v>
      </c>
      <c r="J676" s="438"/>
      <c r="K676" s="451">
        <f t="shared" si="242"/>
        <v>1060</v>
      </c>
      <c r="L676" s="452">
        <f>K676/K678</f>
        <v>0.1430067024273364</v>
      </c>
      <c r="M676" s="401"/>
    </row>
    <row r="677" spans="2:13" ht="15.6">
      <c r="B677" s="396"/>
      <c r="C677" s="450" t="s">
        <v>62</v>
      </c>
      <c r="D677" s="438">
        <v>325.17</v>
      </c>
      <c r="E677" s="438">
        <v>1296</v>
      </c>
      <c r="F677" s="438"/>
      <c r="G677" s="438">
        <v>382.29</v>
      </c>
      <c r="H677" s="438">
        <v>140.53</v>
      </c>
      <c r="I677" s="438">
        <v>309.72000000000003</v>
      </c>
      <c r="J677" s="438"/>
      <c r="K677" s="451">
        <f t="shared" si="242"/>
        <v>2453.71</v>
      </c>
      <c r="L677" s="452">
        <f>K677/K678</f>
        <v>0.3310348828424336</v>
      </c>
      <c r="M677" s="401"/>
    </row>
    <row r="678" spans="2:13" ht="15.6">
      <c r="B678" s="397"/>
      <c r="C678" s="450" t="s">
        <v>199</v>
      </c>
      <c r="D678" s="552">
        <f t="shared" ref="D678:F678" si="243">SUM(D674:D677)</f>
        <v>2462.17</v>
      </c>
      <c r="E678" s="552">
        <f t="shared" si="243"/>
        <v>2649</v>
      </c>
      <c r="F678" s="552">
        <f t="shared" si="243"/>
        <v>0</v>
      </c>
      <c r="G678" s="552">
        <f>SUM(G674:G677)</f>
        <v>996.81999999999994</v>
      </c>
      <c r="H678" s="552">
        <f t="shared" ref="H678" si="244">SUM(H674:H677)</f>
        <v>279.52999999999997</v>
      </c>
      <c r="I678" s="552">
        <f>SUM(I674:I677)</f>
        <v>1024.72</v>
      </c>
      <c r="J678" s="552">
        <f t="shared" ref="J678" si="245">SUM(J674:J677)</f>
        <v>0</v>
      </c>
      <c r="K678" s="550">
        <f>D678+E678+F678+G678+H678+I678+J678</f>
        <v>7412.24</v>
      </c>
      <c r="L678" s="452">
        <f>SUM(L674:L677)</f>
        <v>1</v>
      </c>
      <c r="M678" s="401"/>
    </row>
    <row r="679" spans="2:13" ht="15.6">
      <c r="B679" s="397"/>
      <c r="C679" s="547" t="s">
        <v>193</v>
      </c>
      <c r="D679" s="553">
        <v>2462.17</v>
      </c>
      <c r="E679" s="553">
        <v>2652.58</v>
      </c>
      <c r="F679" s="548"/>
      <c r="G679" s="548">
        <v>996.82</v>
      </c>
      <c r="H679" s="548">
        <v>279.52999999999997</v>
      </c>
      <c r="I679" s="548">
        <v>1024.72</v>
      </c>
      <c r="J679" s="548"/>
      <c r="K679" s="549">
        <f t="shared" ref="K679" si="246">D679+E679+F679+G679+H679+I679+J679</f>
        <v>7415.82</v>
      </c>
      <c r="L679" s="452"/>
      <c r="M679" s="401"/>
    </row>
    <row r="680" spans="2:13" ht="15.6">
      <c r="B680" s="397"/>
      <c r="C680" s="460" t="s">
        <v>147</v>
      </c>
      <c r="D680" s="461">
        <f t="shared" ref="D680:J680" si="247">D679-D678</f>
        <v>0</v>
      </c>
      <c r="E680" s="461">
        <f t="shared" si="247"/>
        <v>3.5799999999999272</v>
      </c>
      <c r="F680" s="461">
        <f t="shared" si="247"/>
        <v>0</v>
      </c>
      <c r="G680" s="461">
        <f t="shared" si="247"/>
        <v>0</v>
      </c>
      <c r="H680" s="461">
        <f t="shared" si="247"/>
        <v>0</v>
      </c>
      <c r="I680" s="461">
        <f t="shared" si="247"/>
        <v>0</v>
      </c>
      <c r="J680" s="461">
        <f t="shared" si="247"/>
        <v>0</v>
      </c>
      <c r="K680" s="542">
        <f>D680+E680+F680+G680+H680+I680+J680</f>
        <v>3.5799999999999272</v>
      </c>
      <c r="L680" s="452"/>
      <c r="M680" s="401"/>
    </row>
    <row r="681" spans="2:13" ht="15.6">
      <c r="B681" s="396"/>
      <c r="C681" s="402" t="s">
        <v>65</v>
      </c>
      <c r="D681" s="462">
        <f>D679/K679</f>
        <v>0.33201587956557738</v>
      </c>
      <c r="E681" s="462">
        <f>E679/K679</f>
        <v>0.35769206911710372</v>
      </c>
      <c r="F681" s="462">
        <f>F679/K679</f>
        <v>0</v>
      </c>
      <c r="G681" s="462">
        <f>G679/K679</f>
        <v>0.13441804143034758</v>
      </c>
      <c r="H681" s="462">
        <f>H679/K679</f>
        <v>3.7693741218098605E-2</v>
      </c>
      <c r="I681" s="462">
        <f>I679/K679</f>
        <v>0.13818026866887276</v>
      </c>
      <c r="J681" s="462">
        <f>J679/K679</f>
        <v>0</v>
      </c>
      <c r="K681" s="520">
        <f>D681+E681+F681+G681+H681+I681+J681</f>
        <v>1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1081.6035000008105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181">
        <v>1513181.5919999999</v>
      </c>
      <c r="E689" s="181">
        <v>1513807.2220000001</v>
      </c>
      <c r="F689" s="526">
        <f t="shared" ref="F689:F694" si="248">E689-D689</f>
        <v>625.63000000012107</v>
      </c>
      <c r="G689" s="521">
        <v>6.48</v>
      </c>
      <c r="H689" s="410">
        <f>F689*G689</f>
        <v>4054.0824000007847</v>
      </c>
      <c r="I689" s="531">
        <f>F689+F693+F694</f>
        <v>816.81100000010338</v>
      </c>
      <c r="J689" s="411">
        <f>I689/I693</f>
        <v>0.52674001461290987</v>
      </c>
      <c r="K689" s="186"/>
      <c r="L689" s="359"/>
      <c r="M689" s="401"/>
    </row>
    <row r="690" spans="2:13" ht="15.6">
      <c r="B690" s="396"/>
      <c r="C690" s="412" t="s">
        <v>43</v>
      </c>
      <c r="D690" s="181">
        <v>582456.39300000004</v>
      </c>
      <c r="E690" s="181">
        <v>582687.08299999998</v>
      </c>
      <c r="F690" s="527">
        <f t="shared" si="248"/>
        <v>230.68999999994412</v>
      </c>
      <c r="G690" s="522">
        <v>6.48</v>
      </c>
      <c r="H690" s="413">
        <f>G690*F690</f>
        <v>1494.8711999996381</v>
      </c>
      <c r="I690" s="532">
        <f>F690</f>
        <v>230.68999999994412</v>
      </c>
      <c r="J690" s="414">
        <f>I690/I693</f>
        <v>0.14876593724987464</v>
      </c>
      <c r="K690" s="186"/>
      <c r="L690" s="359"/>
      <c r="M690" s="401"/>
    </row>
    <row r="691" spans="2:13" ht="15.6">
      <c r="B691" s="396"/>
      <c r="C691" s="415" t="s">
        <v>44</v>
      </c>
      <c r="D691" s="182">
        <v>336406.80300000001</v>
      </c>
      <c r="E691" s="182">
        <v>336726.853</v>
      </c>
      <c r="F691" s="528">
        <f t="shared" si="248"/>
        <v>320.04999999998836</v>
      </c>
      <c r="G691" s="523">
        <v>4.58</v>
      </c>
      <c r="H691" s="416">
        <f>G691*F691</f>
        <v>1465.8289999999467</v>
      </c>
      <c r="I691" s="533">
        <f>F691</f>
        <v>320.04999999998836</v>
      </c>
      <c r="J691" s="417">
        <f>I691/I693</f>
        <v>0.20639186014492256</v>
      </c>
      <c r="K691" s="186"/>
      <c r="L691" s="359"/>
      <c r="M691" s="401"/>
    </row>
    <row r="692" spans="2:13" ht="15.6">
      <c r="B692" s="397"/>
      <c r="C692" s="183" t="s">
        <v>139</v>
      </c>
      <c r="D692" s="182">
        <v>386768.44400000002</v>
      </c>
      <c r="E692" s="182">
        <v>386951.58399999997</v>
      </c>
      <c r="F692" s="529">
        <f t="shared" si="248"/>
        <v>183.13999999995576</v>
      </c>
      <c r="G692" s="524">
        <v>6.28</v>
      </c>
      <c r="H692" s="418">
        <f>G692*F692</f>
        <v>1150.1191999997222</v>
      </c>
      <c r="I692" s="534">
        <f>F692</f>
        <v>183.13999999995576</v>
      </c>
      <c r="J692" s="419">
        <f>I692/I693</f>
        <v>0.11810218799229295</v>
      </c>
      <c r="K692" s="186"/>
      <c r="L692" s="359"/>
      <c r="M692" s="401"/>
    </row>
    <row r="693" spans="2:13" ht="16.2" thickBot="1">
      <c r="B693" s="397"/>
      <c r="C693" s="420" t="s">
        <v>45</v>
      </c>
      <c r="D693" s="182">
        <v>369047.342</v>
      </c>
      <c r="E693" s="182">
        <v>369115.97200000001</v>
      </c>
      <c r="F693" s="526">
        <f t="shared" si="248"/>
        <v>68.630000000004657</v>
      </c>
      <c r="G693" s="859">
        <v>6.48</v>
      </c>
      <c r="H693" s="421">
        <f>G693*F693</f>
        <v>444.72240000003018</v>
      </c>
      <c r="I693" s="535">
        <f t="shared" ref="I693" si="249">SUM(I689:I692)</f>
        <v>1550.6909999999916</v>
      </c>
      <c r="J693" s="422">
        <f t="shared" ref="J693" si="250">SUM(J689:J692)</f>
        <v>1</v>
      </c>
      <c r="K693" s="186"/>
      <c r="L693" s="359"/>
      <c r="M693" s="401"/>
    </row>
    <row r="694" spans="2:13" ht="15.6">
      <c r="B694" s="397"/>
      <c r="C694" s="420" t="s">
        <v>46</v>
      </c>
      <c r="D694" s="182">
        <v>320171.73100000003</v>
      </c>
      <c r="E694" s="182">
        <v>320294.28200000001</v>
      </c>
      <c r="F694" s="526">
        <f t="shared" si="248"/>
        <v>122.55099999997765</v>
      </c>
      <c r="G694" s="860"/>
      <c r="H694" s="423">
        <f>G693*F694</f>
        <v>794.1304799998552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1550.6909999999916</v>
      </c>
      <c r="G695" s="525">
        <f>H695/F695</f>
        <v>6.0642350281261885</v>
      </c>
      <c r="H695" s="428">
        <f>SUM(H689:H694)</f>
        <v>9403.7546799999764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5.6">
      <c r="B697" s="397"/>
      <c r="C697" s="432"/>
      <c r="D697" s="433" t="s">
        <v>131</v>
      </c>
      <c r="E697" s="433" t="s">
        <v>132</v>
      </c>
      <c r="F697" s="434" t="s">
        <v>1</v>
      </c>
      <c r="G697" s="554" t="s">
        <v>65</v>
      </c>
      <c r="H697" s="431"/>
      <c r="I697" s="436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>
        <v>913</v>
      </c>
      <c r="E698" s="438">
        <v>95</v>
      </c>
      <c r="F698" s="438">
        <f>D698+E698</f>
        <v>1008</v>
      </c>
      <c r="G698" s="439">
        <f>F698/F701</f>
        <v>0.35693671809435451</v>
      </c>
      <c r="H698" s="430"/>
      <c r="I698" s="440"/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>
        <v>724.13</v>
      </c>
      <c r="E699" s="438">
        <v>606</v>
      </c>
      <c r="F699" s="438">
        <f t="shared" ref="F699:F700" si="251">D699+E699</f>
        <v>1330.13</v>
      </c>
      <c r="G699" s="439">
        <f>F699/F701</f>
        <v>0.47100420321313868</v>
      </c>
      <c r="H699" s="430"/>
      <c r="I699" s="440"/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>
        <v>252.9</v>
      </c>
      <c r="E700" s="438">
        <v>233</v>
      </c>
      <c r="F700" s="438">
        <f t="shared" si="251"/>
        <v>485.9</v>
      </c>
      <c r="G700" s="439">
        <f>F700/F701</f>
        <v>0.17205907869250678</v>
      </c>
      <c r="H700" s="430"/>
      <c r="I700" s="440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1890.0300000000002</v>
      </c>
      <c r="E701" s="442">
        <f>SUM(E698:E700)</f>
        <v>934</v>
      </c>
      <c r="F701" s="443">
        <f>D701+E701</f>
        <v>2824.03</v>
      </c>
      <c r="G701" s="444">
        <f>SUM(G698:G700)</f>
        <v>1</v>
      </c>
      <c r="H701" s="445"/>
      <c r="I701" s="440"/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63</v>
      </c>
      <c r="E704" s="447" t="s">
        <v>68</v>
      </c>
      <c r="F704" s="447"/>
      <c r="G704" s="448" t="s">
        <v>197</v>
      </c>
      <c r="H704" s="447" t="s">
        <v>130</v>
      </c>
      <c r="I704" s="448" t="s">
        <v>64</v>
      </c>
      <c r="J704" s="447" t="s">
        <v>174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148</v>
      </c>
      <c r="D705" s="438">
        <v>900</v>
      </c>
      <c r="E705" s="438">
        <v>990</v>
      </c>
      <c r="F705" s="438"/>
      <c r="G705" s="438">
        <v>85</v>
      </c>
      <c r="H705" s="438"/>
      <c r="I705" s="438">
        <v>724</v>
      </c>
      <c r="J705" s="438"/>
      <c r="K705" s="451">
        <f>D705+E705+F705+G705+H705+I705+J705</f>
        <v>2699</v>
      </c>
      <c r="L705" s="452">
        <f>K705/K709</f>
        <v>0.3123618444046839</v>
      </c>
      <c r="M705" s="401"/>
    </row>
    <row r="706" spans="2:13" ht="15.6">
      <c r="B706" s="396"/>
      <c r="C706" s="450" t="s">
        <v>58</v>
      </c>
      <c r="D706" s="438"/>
      <c r="E706" s="438"/>
      <c r="F706" s="438"/>
      <c r="G706" s="438"/>
      <c r="H706" s="438"/>
      <c r="I706" s="438"/>
      <c r="J706" s="438"/>
      <c r="K706" s="451">
        <f t="shared" ref="K706:K708" si="252">D706+E706+F706+G706+H706+I706+J706</f>
        <v>0</v>
      </c>
      <c r="L706" s="452">
        <f>K706/K709</f>
        <v>0</v>
      </c>
      <c r="M706" s="401"/>
    </row>
    <row r="707" spans="2:13" ht="15.6">
      <c r="B707" s="396"/>
      <c r="C707" s="450" t="s">
        <v>61</v>
      </c>
      <c r="D707" s="438">
        <v>1851</v>
      </c>
      <c r="E707" s="438">
        <v>510</v>
      </c>
      <c r="F707" s="438"/>
      <c r="G707" s="438"/>
      <c r="H707" s="438"/>
      <c r="I707" s="438"/>
      <c r="J707" s="438"/>
      <c r="K707" s="451">
        <f t="shared" si="252"/>
        <v>2361</v>
      </c>
      <c r="L707" s="452">
        <f>K707/K709</f>
        <v>0.27324428108168164</v>
      </c>
      <c r="M707" s="401"/>
    </row>
    <row r="708" spans="2:13" ht="15.6">
      <c r="B708" s="396"/>
      <c r="C708" s="450" t="s">
        <v>62</v>
      </c>
      <c r="D708" s="438">
        <v>472.32</v>
      </c>
      <c r="E708" s="438">
        <v>2187.7600000000002</v>
      </c>
      <c r="F708" s="438"/>
      <c r="G708" s="438">
        <v>277.56</v>
      </c>
      <c r="H708" s="438"/>
      <c r="I708" s="438">
        <v>642.98</v>
      </c>
      <c r="J708" s="438"/>
      <c r="K708" s="451">
        <f t="shared" si="252"/>
        <v>3580.6200000000003</v>
      </c>
      <c r="L708" s="452">
        <f>K708/K709</f>
        <v>0.41439387451363446</v>
      </c>
      <c r="M708" s="401"/>
    </row>
    <row r="709" spans="2:13" ht="15.6">
      <c r="B709" s="397"/>
      <c r="C709" s="450" t="s">
        <v>199</v>
      </c>
      <c r="D709" s="552">
        <f t="shared" ref="D709:F709" si="253">SUM(D705:D708)</f>
        <v>3223.32</v>
      </c>
      <c r="E709" s="552">
        <f t="shared" si="253"/>
        <v>3687.76</v>
      </c>
      <c r="F709" s="552">
        <f t="shared" si="253"/>
        <v>0</v>
      </c>
      <c r="G709" s="552">
        <f>SUM(G705:G708)</f>
        <v>362.56</v>
      </c>
      <c r="H709" s="552">
        <f t="shared" ref="H709" si="254">SUM(H705:H708)</f>
        <v>0</v>
      </c>
      <c r="I709" s="552">
        <f>SUM(I705:I708)</f>
        <v>1366.98</v>
      </c>
      <c r="J709" s="552">
        <f t="shared" ref="J709" si="255">SUM(J705:J708)</f>
        <v>0</v>
      </c>
      <c r="K709" s="550">
        <f>D709+E709+F709+G709+H709+I709+J709</f>
        <v>8640.6200000000008</v>
      </c>
      <c r="L709" s="452">
        <f>SUM(L705:L708)</f>
        <v>1</v>
      </c>
      <c r="M709" s="401"/>
    </row>
    <row r="710" spans="2:13" ht="15.6">
      <c r="B710" s="397"/>
      <c r="C710" s="547" t="s">
        <v>193</v>
      </c>
      <c r="D710" s="553">
        <v>3223.32</v>
      </c>
      <c r="E710" s="553">
        <v>3687.76</v>
      </c>
      <c r="F710" s="548"/>
      <c r="G710" s="548">
        <v>362.56</v>
      </c>
      <c r="H710" s="548"/>
      <c r="I710" s="548">
        <v>1366.98</v>
      </c>
      <c r="J710" s="548"/>
      <c r="K710" s="549">
        <f t="shared" ref="K710" si="256">D710+E710+F710+G710+H710+I710+J710</f>
        <v>8640.6200000000008</v>
      </c>
      <c r="L710" s="452"/>
      <c r="M710" s="401"/>
    </row>
    <row r="711" spans="2:13" ht="15.6">
      <c r="B711" s="397"/>
      <c r="C711" s="460" t="s">
        <v>147</v>
      </c>
      <c r="D711" s="461">
        <f t="shared" ref="D711:J711" si="257">D710-D709</f>
        <v>0</v>
      </c>
      <c r="E711" s="461">
        <f t="shared" si="257"/>
        <v>0</v>
      </c>
      <c r="F711" s="461">
        <f t="shared" si="257"/>
        <v>0</v>
      </c>
      <c r="G711" s="461">
        <f t="shared" si="257"/>
        <v>0</v>
      </c>
      <c r="H711" s="461">
        <f t="shared" si="257"/>
        <v>0</v>
      </c>
      <c r="I711" s="461">
        <f t="shared" si="257"/>
        <v>0</v>
      </c>
      <c r="J711" s="461">
        <f t="shared" si="257"/>
        <v>0</v>
      </c>
      <c r="K711" s="542">
        <f>D711+E711+F711+G711+H711+I711+J711</f>
        <v>0</v>
      </c>
      <c r="L711" s="452"/>
      <c r="M711" s="401"/>
    </row>
    <row r="712" spans="2:13" ht="15.6">
      <c r="B712" s="396"/>
      <c r="C712" s="402" t="s">
        <v>65</v>
      </c>
      <c r="D712" s="462">
        <f>D710/K710</f>
        <v>0.37304267517840156</v>
      </c>
      <c r="E712" s="462">
        <f>E710/K710</f>
        <v>0.42679344769241095</v>
      </c>
      <c r="F712" s="462">
        <f>F710/K710</f>
        <v>0</v>
      </c>
      <c r="G712" s="462">
        <f>G710/K710</f>
        <v>4.1959951947892628E-2</v>
      </c>
      <c r="H712" s="462">
        <f>H710/K710</f>
        <v>0</v>
      </c>
      <c r="I712" s="462">
        <f>I710/K710</f>
        <v>0.15820392518129484</v>
      </c>
      <c r="J712" s="462">
        <f>J710/K710</f>
        <v>0</v>
      </c>
      <c r="K712" s="520">
        <f>D712+E712+F712+G712+H712+I712+J712</f>
        <v>1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763.13467999997556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181">
        <v>1513807.2220000001</v>
      </c>
      <c r="E720" s="181">
        <v>1514461.3219999999</v>
      </c>
      <c r="F720" s="526">
        <f t="shared" ref="F720:F725" si="258">E720-D720</f>
        <v>654.0999999998603</v>
      </c>
      <c r="G720" s="521">
        <v>6.48</v>
      </c>
      <c r="H720" s="410">
        <f>F720*G720</f>
        <v>4238.5679999990953</v>
      </c>
      <c r="I720" s="531">
        <f>F720+F724+F725</f>
        <v>882.168999999878</v>
      </c>
      <c r="J720" s="411">
        <f>I720/I724</f>
        <v>0.60052021500216102</v>
      </c>
      <c r="K720" s="186"/>
      <c r="L720" s="359"/>
      <c r="M720" s="401"/>
    </row>
    <row r="721" spans="2:13" ht="15.6">
      <c r="B721" s="396"/>
      <c r="C721" s="412" t="s">
        <v>43</v>
      </c>
      <c r="D721" s="181">
        <v>582687.08299999998</v>
      </c>
      <c r="E721" s="181">
        <v>582916.62300000002</v>
      </c>
      <c r="F721" s="527">
        <f t="shared" si="258"/>
        <v>229.54000000003725</v>
      </c>
      <c r="G721" s="522">
        <v>6.48</v>
      </c>
      <c r="H721" s="413">
        <f>G721*F721</f>
        <v>1487.4192000002415</v>
      </c>
      <c r="I721" s="532">
        <f>F721</f>
        <v>229.54000000003725</v>
      </c>
      <c r="J721" s="414">
        <f>I721/I724</f>
        <v>0.15625510548617949</v>
      </c>
      <c r="K721" s="186"/>
      <c r="L721" s="359"/>
      <c r="M721" s="401"/>
    </row>
    <row r="722" spans="2:13" ht="15.6">
      <c r="B722" s="396"/>
      <c r="C722" s="415" t="s">
        <v>44</v>
      </c>
      <c r="D722" s="182">
        <v>336726.853</v>
      </c>
      <c r="E722" s="182">
        <v>337019.99300000002</v>
      </c>
      <c r="F722" s="528">
        <f t="shared" si="258"/>
        <v>293.14000000001397</v>
      </c>
      <c r="G722" s="523">
        <v>4.58</v>
      </c>
      <c r="H722" s="416">
        <f>G722*F722</f>
        <v>1342.581200000064</v>
      </c>
      <c r="I722" s="533">
        <f>F722</f>
        <v>293.14000000001397</v>
      </c>
      <c r="J722" s="417">
        <f>I722/I724</f>
        <v>0.19954962804832885</v>
      </c>
      <c r="K722" s="186"/>
      <c r="L722" s="359"/>
      <c r="M722" s="401"/>
    </row>
    <row r="723" spans="2:13" ht="15.6">
      <c r="B723" s="397"/>
      <c r="C723" s="183" t="s">
        <v>139</v>
      </c>
      <c r="D723" s="182">
        <v>386951.58399999997</v>
      </c>
      <c r="E723" s="182">
        <v>387015.74300000002</v>
      </c>
      <c r="F723" s="529">
        <f t="shared" si="258"/>
        <v>64.159000000043306</v>
      </c>
      <c r="G723" s="524">
        <v>6.28</v>
      </c>
      <c r="H723" s="418">
        <f>G723*F723</f>
        <v>402.918520000272</v>
      </c>
      <c r="I723" s="534">
        <f>F723</f>
        <v>64.159000000043306</v>
      </c>
      <c r="J723" s="419">
        <f>I723/I724</f>
        <v>4.36750514633307E-2</v>
      </c>
      <c r="K723" s="186"/>
      <c r="L723" s="359"/>
      <c r="M723" s="401"/>
    </row>
    <row r="724" spans="2:13" ht="16.2" thickBot="1">
      <c r="B724" s="397"/>
      <c r="C724" s="420" t="s">
        <v>45</v>
      </c>
      <c r="D724" s="182">
        <v>369115.97200000001</v>
      </c>
      <c r="E724" s="182">
        <v>369187.05200000003</v>
      </c>
      <c r="F724" s="526">
        <f t="shared" si="258"/>
        <v>71.080000000016298</v>
      </c>
      <c r="G724" s="859">
        <v>6.48</v>
      </c>
      <c r="H724" s="421">
        <f>G724*F724</f>
        <v>460.59840000010564</v>
      </c>
      <c r="I724" s="535">
        <f t="shared" ref="I724" si="259">SUM(I720:I723)</f>
        <v>1469.0079999999725</v>
      </c>
      <c r="J724" s="422">
        <f t="shared" ref="J724" si="260">SUM(J720:J723)</f>
        <v>1</v>
      </c>
      <c r="K724" s="186"/>
      <c r="L724" s="359"/>
      <c r="M724" s="401"/>
    </row>
    <row r="725" spans="2:13" ht="15.6">
      <c r="B725" s="397"/>
      <c r="C725" s="420" t="s">
        <v>46</v>
      </c>
      <c r="D725" s="182">
        <v>320294.28200000001</v>
      </c>
      <c r="E725" s="182">
        <v>320451.27100000001</v>
      </c>
      <c r="F725" s="526">
        <f t="shared" si="258"/>
        <v>156.9890000000014</v>
      </c>
      <c r="G725" s="860"/>
      <c r="H725" s="423">
        <f>G724*F725</f>
        <v>1017.2887200000091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1469.0079999999725</v>
      </c>
      <c r="G726" s="525">
        <f>H726/F726</f>
        <v>6.0921206964155097</v>
      </c>
      <c r="H726" s="428">
        <f>SUM(H720:H725)</f>
        <v>8949.3740399997878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 t="s">
        <v>131</v>
      </c>
      <c r="E728" s="433" t="s">
        <v>132</v>
      </c>
      <c r="F728" s="434" t="s">
        <v>1</v>
      </c>
      <c r="G728" s="554" t="s">
        <v>65</v>
      </c>
      <c r="H728" s="431"/>
      <c r="I728" s="436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>
        <v>1274.3599999999999</v>
      </c>
      <c r="E729" s="438"/>
      <c r="F729" s="438">
        <f>D729+E729</f>
        <v>1274.3599999999999</v>
      </c>
      <c r="G729" s="439">
        <f>F729/F732</f>
        <v>0.39337926606410828</v>
      </c>
      <c r="H729" s="430"/>
      <c r="I729" s="440"/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>
        <v>1088</v>
      </c>
      <c r="E730" s="438"/>
      <c r="F730" s="438">
        <f t="shared" ref="F730:F731" si="261">D730+E730</f>
        <v>1088</v>
      </c>
      <c r="G730" s="439">
        <f>F730/F732</f>
        <v>0.33585222502099082</v>
      </c>
      <c r="H730" s="430"/>
      <c r="I730" s="440"/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>
        <v>877.16</v>
      </c>
      <c r="E731" s="438"/>
      <c r="F731" s="438">
        <f t="shared" si="261"/>
        <v>877.16</v>
      </c>
      <c r="G731" s="439">
        <f>F731/F732</f>
        <v>0.27076850891490101</v>
      </c>
      <c r="H731" s="430"/>
      <c r="I731" s="440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3239.5199999999995</v>
      </c>
      <c r="E732" s="442">
        <f>SUM(E729:E731)</f>
        <v>0</v>
      </c>
      <c r="F732" s="443">
        <f>D732+E732</f>
        <v>3239.5199999999995</v>
      </c>
      <c r="G732" s="444">
        <f>SUM(G729:G731)</f>
        <v>1</v>
      </c>
      <c r="H732" s="445"/>
      <c r="I732" s="440"/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63</v>
      </c>
      <c r="E735" s="447" t="s">
        <v>68</v>
      </c>
      <c r="F735" s="447"/>
      <c r="G735" s="448" t="s">
        <v>197</v>
      </c>
      <c r="H735" s="447" t="s">
        <v>130</v>
      </c>
      <c r="I735" s="448" t="s">
        <v>64</v>
      </c>
      <c r="J735" s="447" t="s">
        <v>174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148</v>
      </c>
      <c r="D736" s="438">
        <v>1336</v>
      </c>
      <c r="E736" s="438"/>
      <c r="F736" s="438"/>
      <c r="G736" s="438">
        <v>1403</v>
      </c>
      <c r="H736" s="438">
        <v>442.9</v>
      </c>
      <c r="I736" s="438">
        <v>900</v>
      </c>
      <c r="J736" s="438"/>
      <c r="K736" s="451">
        <f>D736+E736+F736+G736+H736+I736+J736</f>
        <v>4081.9</v>
      </c>
      <c r="L736" s="452">
        <f>K736/K740</f>
        <v>0.45642040009884505</v>
      </c>
      <c r="M736" s="401"/>
    </row>
    <row r="737" spans="2:13" ht="15.6">
      <c r="B737" s="396"/>
      <c r="C737" s="450" t="s">
        <v>58</v>
      </c>
      <c r="D737" s="438"/>
      <c r="E737" s="438"/>
      <c r="F737" s="438"/>
      <c r="G737" s="438"/>
      <c r="H737" s="438"/>
      <c r="I737" s="438">
        <v>145</v>
      </c>
      <c r="J737" s="438"/>
      <c r="K737" s="451">
        <f t="shared" ref="K737:K739" si="262">D737+E737+F737+G737+H737+I737+J737</f>
        <v>145</v>
      </c>
      <c r="L737" s="452">
        <f>K737/K740</f>
        <v>1.6213272744146728E-2</v>
      </c>
      <c r="M737" s="401"/>
    </row>
    <row r="738" spans="2:13" ht="15.6">
      <c r="B738" s="396"/>
      <c r="C738" s="450" t="s">
        <v>61</v>
      </c>
      <c r="D738" s="438"/>
      <c r="E738" s="438"/>
      <c r="F738" s="438"/>
      <c r="G738" s="438">
        <v>70</v>
      </c>
      <c r="H738" s="438"/>
      <c r="I738" s="438">
        <v>100</v>
      </c>
      <c r="J738" s="438"/>
      <c r="K738" s="451">
        <f t="shared" si="262"/>
        <v>170</v>
      </c>
      <c r="L738" s="452">
        <f>K738/K740</f>
        <v>1.9008664596585817E-2</v>
      </c>
      <c r="M738" s="401"/>
    </row>
    <row r="739" spans="2:13" ht="15.6">
      <c r="B739" s="396"/>
      <c r="C739" s="450" t="s">
        <v>62</v>
      </c>
      <c r="D739" s="438">
        <v>1931.59</v>
      </c>
      <c r="E739" s="438"/>
      <c r="F739" s="438"/>
      <c r="G739" s="438">
        <v>1307.22</v>
      </c>
      <c r="H739" s="438"/>
      <c r="I739" s="438">
        <v>1307.58</v>
      </c>
      <c r="J739" s="438"/>
      <c r="K739" s="451">
        <f t="shared" si="262"/>
        <v>4546.3899999999994</v>
      </c>
      <c r="L739" s="452">
        <f>K739/K740</f>
        <v>0.50835766256042225</v>
      </c>
      <c r="M739" s="401"/>
    </row>
    <row r="740" spans="2:13" ht="15.6">
      <c r="B740" s="397"/>
      <c r="C740" s="450" t="s">
        <v>199</v>
      </c>
      <c r="D740" s="552">
        <f t="shared" ref="D740:F740" si="263">SUM(D736:D739)</f>
        <v>3267.59</v>
      </c>
      <c r="E740" s="552">
        <f t="shared" si="263"/>
        <v>0</v>
      </c>
      <c r="F740" s="552">
        <f t="shared" si="263"/>
        <v>0</v>
      </c>
      <c r="G740" s="552">
        <f>SUM(G736:G739)</f>
        <v>2780.2200000000003</v>
      </c>
      <c r="H740" s="552">
        <f t="shared" ref="H740" si="264">SUM(H736:H739)</f>
        <v>442.9</v>
      </c>
      <c r="I740" s="552">
        <f>SUM(I736:I739)</f>
        <v>2452.58</v>
      </c>
      <c r="J740" s="552">
        <f t="shared" ref="J740" si="265">SUM(J736:J739)</f>
        <v>0</v>
      </c>
      <c r="K740" s="550">
        <f>D740+E740+F740+G740+H740+I740+J740</f>
        <v>8943.2900000000009</v>
      </c>
      <c r="L740" s="452">
        <f>SUM(L736:L739)</f>
        <v>0.99999999999999989</v>
      </c>
      <c r="M740" s="401"/>
    </row>
    <row r="741" spans="2:13" ht="15.6">
      <c r="B741" s="397"/>
      <c r="C741" s="547" t="s">
        <v>193</v>
      </c>
      <c r="D741" s="553">
        <v>3267.59</v>
      </c>
      <c r="E741" s="553"/>
      <c r="F741" s="548"/>
      <c r="G741" s="548">
        <v>2780.22</v>
      </c>
      <c r="H741" s="548">
        <v>442.9</v>
      </c>
      <c r="I741" s="548">
        <v>2452.58</v>
      </c>
      <c r="J741" s="548"/>
      <c r="K741" s="549">
        <f t="shared" ref="K741" si="266">D741+E741+F741+G741+H741+I741+J741</f>
        <v>8943.2899999999991</v>
      </c>
      <c r="L741" s="452"/>
      <c r="M741" s="401"/>
    </row>
    <row r="742" spans="2:13" ht="15.6">
      <c r="B742" s="397"/>
      <c r="C742" s="460" t="s">
        <v>147</v>
      </c>
      <c r="D742" s="461">
        <f t="shared" ref="D742:J742" si="267">D741-D740</f>
        <v>0</v>
      </c>
      <c r="E742" s="461">
        <f t="shared" si="267"/>
        <v>0</v>
      </c>
      <c r="F742" s="461">
        <f t="shared" si="267"/>
        <v>0</v>
      </c>
      <c r="G742" s="461">
        <f t="shared" si="267"/>
        <v>0</v>
      </c>
      <c r="H742" s="461">
        <f t="shared" si="267"/>
        <v>0</v>
      </c>
      <c r="I742" s="461">
        <f t="shared" si="267"/>
        <v>0</v>
      </c>
      <c r="J742" s="461">
        <f t="shared" si="267"/>
        <v>0</v>
      </c>
      <c r="K742" s="542">
        <f>D742+E742+F742+G742+H742+I742+J742</f>
        <v>0</v>
      </c>
      <c r="L742" s="452"/>
      <c r="M742" s="401"/>
    </row>
    <row r="743" spans="2:13" ht="15.6">
      <c r="B743" s="396"/>
      <c r="C743" s="402" t="s">
        <v>65</v>
      </c>
      <c r="D743" s="462">
        <f>D741/K741</f>
        <v>0.36536777852445806</v>
      </c>
      <c r="E743" s="462">
        <f>E741/K741</f>
        <v>0</v>
      </c>
      <c r="F743" s="462">
        <f>F741/K741</f>
        <v>0</v>
      </c>
      <c r="G743" s="462">
        <f>G741/K741</f>
        <v>0.31087217343952844</v>
      </c>
      <c r="H743" s="462">
        <f>H741/K741</f>
        <v>4.9523162057810939E-2</v>
      </c>
      <c r="I743" s="462">
        <f>I741/K741</f>
        <v>0.27423688597820267</v>
      </c>
      <c r="J743" s="462">
        <f>J741/K741</f>
        <v>0</v>
      </c>
      <c r="K743" s="520">
        <f>D743+E743+F743+G743+H743+I743+J743</f>
        <v>1.0000000000000002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6.0840399997887289</v>
      </c>
      <c r="M744" s="401"/>
    </row>
    <row r="745" spans="2:13" ht="15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181">
        <v>1514461.3219999999</v>
      </c>
      <c r="E751" s="181">
        <v>1515121.2409999999</v>
      </c>
      <c r="F751" s="526">
        <f t="shared" ref="F751:F756" si="268">E751-D751</f>
        <v>659.91899999999441</v>
      </c>
      <c r="G751" s="521">
        <v>6.48</v>
      </c>
      <c r="H751" s="410">
        <f>F751*G751</f>
        <v>4276.2751199999639</v>
      </c>
      <c r="I751" s="531">
        <f>F751+F755+F756</f>
        <v>864.65899999992689</v>
      </c>
      <c r="J751" s="411">
        <f>I751/I755</f>
        <v>0.55244198988216753</v>
      </c>
      <c r="K751" s="186"/>
      <c r="L751" s="359"/>
      <c r="M751" s="401"/>
    </row>
    <row r="752" spans="2:13" ht="15.6">
      <c r="B752" s="396"/>
      <c r="C752" s="412" t="s">
        <v>43</v>
      </c>
      <c r="D752" s="181">
        <v>582916.62300000002</v>
      </c>
      <c r="E752" s="181">
        <v>583211.98199999996</v>
      </c>
      <c r="F752" s="527">
        <f t="shared" si="268"/>
        <v>295.35899999993853</v>
      </c>
      <c r="G752" s="522">
        <v>6.48</v>
      </c>
      <c r="H752" s="413">
        <f>G752*F752</f>
        <v>1913.9263199996019</v>
      </c>
      <c r="I752" s="532">
        <f>F752</f>
        <v>295.35899999993853</v>
      </c>
      <c r="J752" s="414">
        <f>I752/I755</f>
        <v>0.1887087437817532</v>
      </c>
      <c r="K752" s="186"/>
      <c r="L752" s="359"/>
      <c r="M752" s="401"/>
    </row>
    <row r="753" spans="2:13" ht="15.6">
      <c r="B753" s="396"/>
      <c r="C753" s="415" t="s">
        <v>44</v>
      </c>
      <c r="D753" s="182">
        <v>337019.99300000002</v>
      </c>
      <c r="E753" s="182">
        <v>337184.12300000002</v>
      </c>
      <c r="F753" s="528">
        <f t="shared" si="268"/>
        <v>164.13000000000466</v>
      </c>
      <c r="G753" s="523">
        <v>4.58</v>
      </c>
      <c r="H753" s="416">
        <f>G753*F753</f>
        <v>751.7154000000213</v>
      </c>
      <c r="I753" s="533">
        <f>F753</f>
        <v>164.13000000000466</v>
      </c>
      <c r="J753" s="417">
        <f>I753/I755</f>
        <v>0.10486481237039155</v>
      </c>
      <c r="K753" s="186"/>
      <c r="L753" s="359"/>
      <c r="M753" s="401"/>
    </row>
    <row r="754" spans="2:13" ht="15.6">
      <c r="B754" s="397"/>
      <c r="C754" s="183" t="s">
        <v>139</v>
      </c>
      <c r="D754" s="182">
        <v>387015.74300000002</v>
      </c>
      <c r="E754" s="182">
        <v>387256.75300000003</v>
      </c>
      <c r="F754" s="529">
        <f t="shared" si="268"/>
        <v>241.01000000000931</v>
      </c>
      <c r="G754" s="524">
        <v>6.28</v>
      </c>
      <c r="H754" s="418">
        <f>G754*F754</f>
        <v>1513.5428000000586</v>
      </c>
      <c r="I754" s="534">
        <f>F754</f>
        <v>241.01000000000931</v>
      </c>
      <c r="J754" s="419">
        <f>I754/I755</f>
        <v>0.15398445396568775</v>
      </c>
      <c r="K754" s="186"/>
      <c r="L754" s="359"/>
      <c r="M754" s="401"/>
    </row>
    <row r="755" spans="2:13" ht="16.2" thickBot="1">
      <c r="B755" s="397"/>
      <c r="C755" s="420" t="s">
        <v>45</v>
      </c>
      <c r="D755" s="182">
        <v>369187.05200000003</v>
      </c>
      <c r="E755" s="182">
        <v>369232.75199999998</v>
      </c>
      <c r="F755" s="526">
        <f t="shared" si="268"/>
        <v>45.699999999953434</v>
      </c>
      <c r="G755" s="859">
        <v>6.48</v>
      </c>
      <c r="H755" s="421">
        <f>G755*F755</f>
        <v>296.1359999996983</v>
      </c>
      <c r="I755" s="535">
        <f t="shared" ref="I755" si="269">SUM(I751:I754)</f>
        <v>1565.1579999998794</v>
      </c>
      <c r="J755" s="422">
        <f t="shared" ref="J755" si="270">SUM(J751:J754)</f>
        <v>1</v>
      </c>
      <c r="K755" s="186"/>
      <c r="L755" s="359"/>
      <c r="M755" s="401"/>
    </row>
    <row r="756" spans="2:13" ht="15.6">
      <c r="B756" s="397"/>
      <c r="C756" s="420" t="s">
        <v>46</v>
      </c>
      <c r="D756" s="182">
        <v>320451.27100000001</v>
      </c>
      <c r="E756" s="182">
        <v>320610.31099999999</v>
      </c>
      <c r="F756" s="526">
        <f t="shared" si="268"/>
        <v>159.03999999997905</v>
      </c>
      <c r="G756" s="860"/>
      <c r="H756" s="423">
        <f>G755*F756</f>
        <v>1030.5791999998644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1565.1579999998794</v>
      </c>
      <c r="G757" s="525">
        <f>H757/F757</f>
        <v>6.2499599657031188</v>
      </c>
      <c r="H757" s="428">
        <f>SUM(H751:H756)</f>
        <v>9782.1748399992084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 t="s">
        <v>131</v>
      </c>
      <c r="E759" s="433" t="s">
        <v>132</v>
      </c>
      <c r="F759" s="434" t="s">
        <v>1</v>
      </c>
      <c r="G759" s="554" t="s">
        <v>65</v>
      </c>
      <c r="H759" s="431"/>
      <c r="I759" s="436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>
        <v>120</v>
      </c>
      <c r="E760" s="438">
        <v>617</v>
      </c>
      <c r="F760" s="438">
        <f>D760+E760</f>
        <v>737</v>
      </c>
      <c r="G760" s="439">
        <f>F760/F763</f>
        <v>0.25859649122807016</v>
      </c>
      <c r="H760" s="430"/>
      <c r="I760" s="440"/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>
        <v>194</v>
      </c>
      <c r="E761" s="438">
        <v>803</v>
      </c>
      <c r="F761" s="438">
        <f t="shared" ref="F761:F762" si="271">D761+E761</f>
        <v>997</v>
      </c>
      <c r="G761" s="439">
        <f>F761/F763</f>
        <v>0.34982456140350876</v>
      </c>
      <c r="H761" s="430"/>
      <c r="I761" s="440"/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>
        <v>175</v>
      </c>
      <c r="E762" s="438">
        <v>941</v>
      </c>
      <c r="F762" s="438">
        <f t="shared" si="271"/>
        <v>1116</v>
      </c>
      <c r="G762" s="439">
        <f>F762/F763</f>
        <v>0.39157894736842103</v>
      </c>
      <c r="H762" s="430"/>
      <c r="I762" s="440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489</v>
      </c>
      <c r="E763" s="442">
        <f>SUM(E760:E762)</f>
        <v>2361</v>
      </c>
      <c r="F763" s="443">
        <f>D763+E763</f>
        <v>2850</v>
      </c>
      <c r="G763" s="444">
        <f>SUM(G760:G762)</f>
        <v>1</v>
      </c>
      <c r="H763" s="445"/>
      <c r="I763" s="440"/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63</v>
      </c>
      <c r="E766" s="447" t="s">
        <v>68</v>
      </c>
      <c r="F766" s="447"/>
      <c r="G766" s="448" t="s">
        <v>197</v>
      </c>
      <c r="H766" s="447" t="s">
        <v>130</v>
      </c>
      <c r="I766" s="448" t="s">
        <v>64</v>
      </c>
      <c r="J766" s="447" t="s">
        <v>174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148</v>
      </c>
      <c r="D767" s="438"/>
      <c r="E767" s="438">
        <v>1106</v>
      </c>
      <c r="F767" s="438"/>
      <c r="G767" s="438">
        <v>1195</v>
      </c>
      <c r="H767" s="438">
        <v>40</v>
      </c>
      <c r="I767" s="438">
        <v>489</v>
      </c>
      <c r="J767" s="438"/>
      <c r="K767" s="451">
        <f>D767+E767+F767+G767+H767+I767+J767</f>
        <v>2830</v>
      </c>
      <c r="L767" s="452">
        <f>K767/K771</f>
        <v>0.29060036186419619</v>
      </c>
      <c r="M767" s="401"/>
    </row>
    <row r="768" spans="2:13" ht="15.6">
      <c r="B768" s="396"/>
      <c r="C768" s="450" t="s">
        <v>58</v>
      </c>
      <c r="D768" s="438"/>
      <c r="E768" s="438">
        <v>100</v>
      </c>
      <c r="F768" s="438"/>
      <c r="G768" s="438"/>
      <c r="H768" s="438"/>
      <c r="I768" s="438"/>
      <c r="J768" s="438"/>
      <c r="K768" s="451">
        <f t="shared" ref="K768:K770" si="272">D768+E768+F768+G768+H768+I768+J768</f>
        <v>100</v>
      </c>
      <c r="L768" s="452">
        <f>K768/K771</f>
        <v>1.0268564023469831E-2</v>
      </c>
      <c r="M768" s="401"/>
    </row>
    <row r="769" spans="2:13" ht="15.6">
      <c r="B769" s="396"/>
      <c r="C769" s="450" t="s">
        <v>61</v>
      </c>
      <c r="D769" s="438"/>
      <c r="E769" s="438">
        <v>368</v>
      </c>
      <c r="F769" s="438"/>
      <c r="G769" s="438">
        <v>874</v>
      </c>
      <c r="H769" s="438">
        <v>908</v>
      </c>
      <c r="I769" s="438">
        <v>632</v>
      </c>
      <c r="J769" s="438"/>
      <c r="K769" s="451">
        <f t="shared" si="272"/>
        <v>2782</v>
      </c>
      <c r="L769" s="452">
        <f>K769/K771</f>
        <v>0.28567145113293069</v>
      </c>
      <c r="M769" s="401"/>
    </row>
    <row r="770" spans="2:13" ht="15.6">
      <c r="B770" s="396"/>
      <c r="C770" s="450" t="s">
        <v>62</v>
      </c>
      <c r="D770" s="438"/>
      <c r="E770" s="438">
        <v>1408.5</v>
      </c>
      <c r="F770" s="438"/>
      <c r="G770" s="438">
        <v>1459</v>
      </c>
      <c r="H770" s="438">
        <v>1.31</v>
      </c>
      <c r="I770" s="438">
        <v>1157.6500000000001</v>
      </c>
      <c r="J770" s="438"/>
      <c r="K770" s="451">
        <f t="shared" si="272"/>
        <v>4026.46</v>
      </c>
      <c r="L770" s="452">
        <f>K770/K771</f>
        <v>0.41345962297940336</v>
      </c>
      <c r="M770" s="401"/>
    </row>
    <row r="771" spans="2:13" ht="15.6">
      <c r="B771" s="397"/>
      <c r="C771" s="450" t="s">
        <v>199</v>
      </c>
      <c r="D771" s="552">
        <f t="shared" ref="D771:F771" si="273">SUM(D767:D770)</f>
        <v>0</v>
      </c>
      <c r="E771" s="552">
        <f t="shared" si="273"/>
        <v>2982.5</v>
      </c>
      <c r="F771" s="552">
        <f t="shared" si="273"/>
        <v>0</v>
      </c>
      <c r="G771" s="552">
        <f>SUM(G767:G770)</f>
        <v>3528</v>
      </c>
      <c r="H771" s="552">
        <f t="shared" ref="H771" si="274">SUM(H767:H770)</f>
        <v>949.31</v>
      </c>
      <c r="I771" s="552">
        <f>SUM(I767:I770)</f>
        <v>2278.65</v>
      </c>
      <c r="J771" s="552">
        <f t="shared" ref="J771" si="275">SUM(J767:J770)</f>
        <v>0</v>
      </c>
      <c r="K771" s="550">
        <f>D771+E771+F771+G771+H771+I771+J771</f>
        <v>9738.4599999999991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/>
      <c r="E772" s="553">
        <v>3004.36</v>
      </c>
      <c r="F772" s="548"/>
      <c r="G772" s="548">
        <v>3544.87</v>
      </c>
      <c r="H772" s="548">
        <v>949.31</v>
      </c>
      <c r="I772" s="548">
        <v>2278.65</v>
      </c>
      <c r="J772" s="548"/>
      <c r="K772" s="549">
        <f t="shared" ref="K772" si="276">D772+E772+F772+G772+H772+I772+J772</f>
        <v>9777.1899999999987</v>
      </c>
      <c r="L772" s="452"/>
      <c r="M772" s="401"/>
    </row>
    <row r="773" spans="2:13" ht="15.6">
      <c r="B773" s="397"/>
      <c r="C773" s="460" t="s">
        <v>147</v>
      </c>
      <c r="D773" s="461">
        <f t="shared" ref="D773:J773" si="277">D772-D771</f>
        <v>0</v>
      </c>
      <c r="E773" s="461">
        <f t="shared" si="277"/>
        <v>21.860000000000127</v>
      </c>
      <c r="F773" s="461">
        <f t="shared" si="277"/>
        <v>0</v>
      </c>
      <c r="G773" s="461">
        <f t="shared" si="277"/>
        <v>16.869999999999891</v>
      </c>
      <c r="H773" s="461">
        <f t="shared" si="277"/>
        <v>0</v>
      </c>
      <c r="I773" s="461">
        <f t="shared" si="277"/>
        <v>0</v>
      </c>
      <c r="J773" s="461">
        <f t="shared" si="277"/>
        <v>0</v>
      </c>
      <c r="K773" s="542">
        <f>D773+E773+F773+G773+H773+I773+J773</f>
        <v>38.730000000000018</v>
      </c>
      <c r="L773" s="452"/>
      <c r="M773" s="401"/>
    </row>
    <row r="774" spans="2:13" ht="15.6">
      <c r="B774" s="396"/>
      <c r="C774" s="402" t="s">
        <v>65</v>
      </c>
      <c r="D774" s="462">
        <f>D772/K772</f>
        <v>0</v>
      </c>
      <c r="E774" s="462">
        <f>E772/K772</f>
        <v>0.30728256278133087</v>
      </c>
      <c r="F774" s="462">
        <f>F772/K772</f>
        <v>0</v>
      </c>
      <c r="G774" s="462">
        <f>G772/K772</f>
        <v>0.3625653178469479</v>
      </c>
      <c r="H774" s="462">
        <f>H772/K772</f>
        <v>9.7094359422288001E-2</v>
      </c>
      <c r="I774" s="462">
        <f>I772/K772</f>
        <v>0.23305775994943337</v>
      </c>
      <c r="J774" s="462">
        <f>J772/K772</f>
        <v>0</v>
      </c>
      <c r="K774" s="520">
        <f>D774+E774+F774+G774+H774+I774+J774</f>
        <v>1.0000000000000002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4.9848399992097256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181">
        <v>1515121.2409999999</v>
      </c>
      <c r="E782" s="181">
        <v>1515594.0819999999</v>
      </c>
      <c r="F782" s="526">
        <f t="shared" ref="F782:F787" si="278">E782-D782</f>
        <v>472.8410000000149</v>
      </c>
      <c r="G782" s="521">
        <v>6.48</v>
      </c>
      <c r="H782" s="410">
        <f>F782*G782</f>
        <v>3064.009680000097</v>
      </c>
      <c r="I782" s="531">
        <f>F782+F786+F787</f>
        <v>676.07200000004377</v>
      </c>
      <c r="J782" s="411">
        <f>I782/I786</f>
        <v>0.5252986735290297</v>
      </c>
      <c r="K782" s="186"/>
      <c r="L782" s="359"/>
      <c r="M782" s="401"/>
    </row>
    <row r="783" spans="2:13" ht="15.6">
      <c r="B783" s="396"/>
      <c r="C783" s="412" t="s">
        <v>43</v>
      </c>
      <c r="D783" s="181">
        <v>583211.98199999996</v>
      </c>
      <c r="E783" s="181">
        <v>583406.94299999997</v>
      </c>
      <c r="F783" s="527">
        <f t="shared" si="278"/>
        <v>194.96100000001024</v>
      </c>
      <c r="G783" s="522">
        <v>6.48</v>
      </c>
      <c r="H783" s="413">
        <f>G783*F783</f>
        <v>1263.3472800000666</v>
      </c>
      <c r="I783" s="532">
        <f>F783</f>
        <v>194.96100000001024</v>
      </c>
      <c r="J783" s="414">
        <f>I783/I786</f>
        <v>0.15148202364525068</v>
      </c>
      <c r="K783" s="186"/>
      <c r="L783" s="359"/>
      <c r="M783" s="401"/>
    </row>
    <row r="784" spans="2:13" ht="15.6">
      <c r="B784" s="396"/>
      <c r="C784" s="415" t="s">
        <v>44</v>
      </c>
      <c r="D784" s="182">
        <v>337184.12300000002</v>
      </c>
      <c r="E784" s="182">
        <v>337400.93300000002</v>
      </c>
      <c r="F784" s="528">
        <f t="shared" si="278"/>
        <v>216.80999999999767</v>
      </c>
      <c r="G784" s="523">
        <v>4.58</v>
      </c>
      <c r="H784" s="416">
        <f>G784*F784</f>
        <v>992.98979999998937</v>
      </c>
      <c r="I784" s="533">
        <f>F784</f>
        <v>216.80999999999767</v>
      </c>
      <c r="J784" s="417">
        <f>I784/I786</f>
        <v>0.16845839704620266</v>
      </c>
      <c r="K784" s="186"/>
      <c r="L784" s="359"/>
      <c r="M784" s="401"/>
    </row>
    <row r="785" spans="2:13" ht="15.6">
      <c r="B785" s="397"/>
      <c r="C785" s="183" t="s">
        <v>139</v>
      </c>
      <c r="D785" s="182">
        <v>387256.75300000003</v>
      </c>
      <c r="E785" s="182">
        <v>387455.93400000001</v>
      </c>
      <c r="F785" s="529">
        <f t="shared" si="278"/>
        <v>199.1809999999823</v>
      </c>
      <c r="G785" s="524">
        <v>6.28</v>
      </c>
      <c r="H785" s="418">
        <f>G785*F785</f>
        <v>1250.8566799998889</v>
      </c>
      <c r="I785" s="534">
        <f>F785</f>
        <v>199.1809999999823</v>
      </c>
      <c r="J785" s="419">
        <f>I785/I786</f>
        <v>0.15476090577951696</v>
      </c>
      <c r="K785" s="186"/>
      <c r="L785" s="359"/>
      <c r="M785" s="401"/>
    </row>
    <row r="786" spans="2:13" ht="16.2" thickBot="1">
      <c r="B786" s="397"/>
      <c r="C786" s="420" t="s">
        <v>45</v>
      </c>
      <c r="D786" s="182">
        <v>369232.75199999998</v>
      </c>
      <c r="E786" s="182">
        <v>369274.64199999999</v>
      </c>
      <c r="F786" s="526">
        <f t="shared" si="278"/>
        <v>41.89000000001397</v>
      </c>
      <c r="G786" s="859">
        <v>6.48</v>
      </c>
      <c r="H786" s="421">
        <f>G786*F786</f>
        <v>271.44720000009056</v>
      </c>
      <c r="I786" s="535">
        <f t="shared" ref="I786" si="279">SUM(I782:I785)</f>
        <v>1287.024000000034</v>
      </c>
      <c r="J786" s="422">
        <f t="shared" ref="J786" si="280">SUM(J782:J785)</f>
        <v>1</v>
      </c>
      <c r="K786" s="186"/>
      <c r="L786" s="359"/>
      <c r="M786" s="401"/>
    </row>
    <row r="787" spans="2:13" ht="15.6">
      <c r="B787" s="397"/>
      <c r="C787" s="420" t="s">
        <v>46</v>
      </c>
      <c r="D787" s="182">
        <v>320610.31099999999</v>
      </c>
      <c r="E787" s="182">
        <v>320771.652</v>
      </c>
      <c r="F787" s="526">
        <f t="shared" si="278"/>
        <v>161.3410000000149</v>
      </c>
      <c r="G787" s="860"/>
      <c r="H787" s="423">
        <f>G786*F787</f>
        <v>1045.4896800000965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1287.024000000034</v>
      </c>
      <c r="G788" s="525">
        <f>H788/F788</f>
        <v>6.1289768644563125</v>
      </c>
      <c r="H788" s="428">
        <f>SUM(H782:H787)</f>
        <v>7888.1403200002296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 t="s">
        <v>131</v>
      </c>
      <c r="E790" s="433" t="s">
        <v>132</v>
      </c>
      <c r="F790" s="434" t="s">
        <v>1</v>
      </c>
      <c r="G790" s="554" t="s">
        <v>65</v>
      </c>
      <c r="H790" s="431"/>
      <c r="I790" s="436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>
        <v>982</v>
      </c>
      <c r="E791" s="438">
        <v>159</v>
      </c>
      <c r="F791" s="438">
        <f>D791+E791</f>
        <v>1141</v>
      </c>
      <c r="G791" s="439">
        <f>F791/F794</f>
        <v>0.29427618632505526</v>
      </c>
      <c r="H791" s="430"/>
      <c r="I791" s="440"/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>
        <v>901.31</v>
      </c>
      <c r="E792" s="438">
        <v>227</v>
      </c>
      <c r="F792" s="438">
        <f t="shared" ref="F792:F793" si="281">D792+E792</f>
        <v>1128.31</v>
      </c>
      <c r="G792" s="439">
        <f>F792/F794</f>
        <v>0.2910032986787231</v>
      </c>
      <c r="H792" s="430"/>
      <c r="I792" s="440"/>
      <c r="J792" s="431"/>
      <c r="K792" s="184"/>
      <c r="L792" s="188"/>
      <c r="M792" s="401"/>
    </row>
    <row r="793" spans="2:13" ht="15.6">
      <c r="B793" s="397"/>
      <c r="C793" s="437" t="s">
        <v>58</v>
      </c>
      <c r="D793" s="438">
        <v>1488</v>
      </c>
      <c r="E793" s="438">
        <v>120</v>
      </c>
      <c r="F793" s="438">
        <f t="shared" si="281"/>
        <v>1608</v>
      </c>
      <c r="G793" s="439">
        <f>F793/F794</f>
        <v>0.41472051499622159</v>
      </c>
      <c r="H793" s="430"/>
      <c r="I793" s="440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3371.31</v>
      </c>
      <c r="E794" s="442">
        <f>SUM(E791:E793)</f>
        <v>506</v>
      </c>
      <c r="F794" s="443">
        <f>D794+E794</f>
        <v>3877.31</v>
      </c>
      <c r="G794" s="444">
        <f>SUM(G791:G793)</f>
        <v>1</v>
      </c>
      <c r="H794" s="445"/>
      <c r="I794" s="440"/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63</v>
      </c>
      <c r="E797" s="447" t="s">
        <v>68</v>
      </c>
      <c r="F797" s="447"/>
      <c r="G797" s="448" t="s">
        <v>197</v>
      </c>
      <c r="H797" s="447" t="s">
        <v>130</v>
      </c>
      <c r="I797" s="448" t="s">
        <v>64</v>
      </c>
      <c r="J797" s="447" t="s">
        <v>174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148</v>
      </c>
      <c r="D798" s="438">
        <v>1418</v>
      </c>
      <c r="E798" s="438"/>
      <c r="F798" s="438"/>
      <c r="G798" s="438">
        <v>1621.31</v>
      </c>
      <c r="H798" s="438">
        <v>332.8</v>
      </c>
      <c r="I798" s="438">
        <v>506</v>
      </c>
      <c r="J798" s="438"/>
      <c r="K798" s="451">
        <f>D798+E798+F798+G798+H798+I798+J798</f>
        <v>3878.11</v>
      </c>
      <c r="L798" s="452">
        <f>K798/K802</f>
        <v>0.49193992363604078</v>
      </c>
      <c r="M798" s="401"/>
    </row>
    <row r="799" spans="2:13" ht="15.6">
      <c r="B799" s="396"/>
      <c r="C799" s="450" t="s">
        <v>58</v>
      </c>
      <c r="D799" s="438"/>
      <c r="E799" s="438"/>
      <c r="F799" s="438"/>
      <c r="G799" s="438"/>
      <c r="H799" s="438"/>
      <c r="I799" s="438"/>
      <c r="J799" s="438"/>
      <c r="K799" s="451">
        <f t="shared" ref="K799:K801" si="282">D799+E799+F799+G799+H799+I799+J799</f>
        <v>0</v>
      </c>
      <c r="L799" s="452">
        <f>K799/K802</f>
        <v>0</v>
      </c>
      <c r="M799" s="401"/>
    </row>
    <row r="800" spans="2:13" ht="15.6">
      <c r="B800" s="396"/>
      <c r="C800" s="450" t="s">
        <v>61</v>
      </c>
      <c r="D800" s="438">
        <v>506</v>
      </c>
      <c r="E800" s="438"/>
      <c r="F800" s="438"/>
      <c r="G800" s="438">
        <v>724.44</v>
      </c>
      <c r="H800" s="438">
        <v>50</v>
      </c>
      <c r="I800" s="438">
        <v>230</v>
      </c>
      <c r="J800" s="438"/>
      <c r="K800" s="451">
        <f t="shared" si="282"/>
        <v>1510.44</v>
      </c>
      <c r="L800" s="452">
        <f>K800/K802</f>
        <v>0.19159996448187941</v>
      </c>
      <c r="M800" s="401"/>
    </row>
    <row r="801" spans="2:13" ht="15.6">
      <c r="B801" s="396"/>
      <c r="C801" s="450" t="s">
        <v>62</v>
      </c>
      <c r="D801" s="438">
        <v>537.33000000000004</v>
      </c>
      <c r="E801" s="438"/>
      <c r="F801" s="438"/>
      <c r="G801" s="438">
        <v>1289.02</v>
      </c>
      <c r="H801" s="438">
        <v>140.9</v>
      </c>
      <c r="I801" s="438">
        <v>427.45</v>
      </c>
      <c r="J801" s="438">
        <v>100.05</v>
      </c>
      <c r="K801" s="451">
        <f t="shared" si="282"/>
        <v>2494.75</v>
      </c>
      <c r="L801" s="452">
        <f>K801/K802</f>
        <v>0.31646011188207984</v>
      </c>
      <c r="M801" s="401"/>
    </row>
    <row r="802" spans="2:13" ht="15.6">
      <c r="B802" s="397"/>
      <c r="C802" s="450" t="s">
        <v>199</v>
      </c>
      <c r="D802" s="552">
        <f t="shared" ref="D802:F802" si="283">SUM(D798:D801)</f>
        <v>2461.33</v>
      </c>
      <c r="E802" s="552">
        <f t="shared" si="283"/>
        <v>0</v>
      </c>
      <c r="F802" s="552">
        <f t="shared" si="283"/>
        <v>0</v>
      </c>
      <c r="G802" s="552">
        <f>SUM(G798:G801)</f>
        <v>3634.77</v>
      </c>
      <c r="H802" s="552">
        <f>SUM(H798:H801)</f>
        <v>523.70000000000005</v>
      </c>
      <c r="I802" s="552">
        <f t="shared" ref="I802:J802" si="284">SUM(I798:I801)</f>
        <v>1163.45</v>
      </c>
      <c r="J802" s="552">
        <f t="shared" si="284"/>
        <v>100.05</v>
      </c>
      <c r="K802" s="550">
        <f>D802+E802+F802+G802+H802+I802+J802</f>
        <v>7883.3</v>
      </c>
      <c r="L802" s="452">
        <f>SUM(L798:L801)</f>
        <v>1</v>
      </c>
      <c r="M802" s="401"/>
    </row>
    <row r="803" spans="2:13" ht="15.6">
      <c r="B803" s="397"/>
      <c r="C803" s="547" t="s">
        <v>193</v>
      </c>
      <c r="D803" s="553">
        <v>2461.33</v>
      </c>
      <c r="E803" s="553"/>
      <c r="F803" s="548"/>
      <c r="G803" s="548">
        <v>3634.77</v>
      </c>
      <c r="H803" s="548">
        <v>523.70000000000005</v>
      </c>
      <c r="I803" s="548">
        <v>1163.45</v>
      </c>
      <c r="J803" s="548">
        <v>100.05</v>
      </c>
      <c r="K803" s="549">
        <f t="shared" ref="K803" si="285">D803+E803+F803+G803+H803+I803+J803</f>
        <v>7883.3</v>
      </c>
      <c r="L803" s="452"/>
      <c r="M803" s="401"/>
    </row>
    <row r="804" spans="2:13" ht="15.6">
      <c r="B804" s="397"/>
      <c r="C804" s="460" t="s">
        <v>147</v>
      </c>
      <c r="D804" s="461">
        <f t="shared" ref="D804:J804" si="286">D803-D802</f>
        <v>0</v>
      </c>
      <c r="E804" s="461">
        <f t="shared" si="286"/>
        <v>0</v>
      </c>
      <c r="F804" s="461">
        <f t="shared" si="286"/>
        <v>0</v>
      </c>
      <c r="G804" s="461">
        <f t="shared" si="286"/>
        <v>0</v>
      </c>
      <c r="H804" s="461">
        <f t="shared" si="286"/>
        <v>0</v>
      </c>
      <c r="I804" s="461">
        <f t="shared" si="286"/>
        <v>0</v>
      </c>
      <c r="J804" s="461">
        <f t="shared" si="286"/>
        <v>0</v>
      </c>
      <c r="K804" s="542">
        <f>D804+E804+F804+G804+H804+I804+J804</f>
        <v>0</v>
      </c>
      <c r="L804" s="452"/>
      <c r="M804" s="401"/>
    </row>
    <row r="805" spans="2:13" ht="15.6">
      <c r="B805" s="396"/>
      <c r="C805" s="402" t="s">
        <v>65</v>
      </c>
      <c r="D805" s="462">
        <f>D803/K803</f>
        <v>0.3122207704895158</v>
      </c>
      <c r="E805" s="462">
        <f>E803/K803</f>
        <v>0</v>
      </c>
      <c r="F805" s="462">
        <f>F803/K803</f>
        <v>0</v>
      </c>
      <c r="G805" s="462">
        <f>G803/K803</f>
        <v>0.46107213983991474</v>
      </c>
      <c r="H805" s="462">
        <f>H803/K803</f>
        <v>6.6431570535181977E-2</v>
      </c>
      <c r="I805" s="462">
        <f>I803/K803</f>
        <v>0.14758413354813341</v>
      </c>
      <c r="J805" s="462">
        <f>J803/K803</f>
        <v>1.2691385587254068E-2</v>
      </c>
      <c r="K805" s="520">
        <f>D805+E805+F805+G805+H805+I805+J805</f>
        <v>1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4.8403200002294398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181">
        <v>1515594.0819999999</v>
      </c>
      <c r="E813" s="181">
        <v>1515983.5220000001</v>
      </c>
      <c r="F813" s="526">
        <f t="shared" ref="F813:F818" si="287">E813-D813</f>
        <v>389.44000000017695</v>
      </c>
      <c r="G813" s="521">
        <v>6.48</v>
      </c>
      <c r="H813" s="410">
        <f>F813*G813</f>
        <v>2523.5712000011467</v>
      </c>
      <c r="I813" s="531">
        <f>F813+F817+F818</f>
        <v>661.7190000002156</v>
      </c>
      <c r="J813" s="411">
        <f>I813/I817</f>
        <v>0.48296497090040652</v>
      </c>
      <c r="K813" s="186"/>
      <c r="L813" s="359"/>
      <c r="M813" s="401"/>
    </row>
    <row r="814" spans="2:13" ht="15.6">
      <c r="B814" s="396"/>
      <c r="C814" s="412" t="s">
        <v>43</v>
      </c>
      <c r="D814" s="181">
        <v>583406.94299999997</v>
      </c>
      <c r="E814" s="181">
        <v>583572.29299999995</v>
      </c>
      <c r="F814" s="527">
        <f t="shared" si="287"/>
        <v>165.34999999997672</v>
      </c>
      <c r="G814" s="522">
        <v>6.48</v>
      </c>
      <c r="H814" s="413">
        <f>G814*F814</f>
        <v>1071.4679999998491</v>
      </c>
      <c r="I814" s="532">
        <f>F814</f>
        <v>165.34999999997672</v>
      </c>
      <c r="J814" s="414">
        <f>I814/I817</f>
        <v>0.120683036059634</v>
      </c>
      <c r="K814" s="186"/>
      <c r="L814" s="359"/>
      <c r="M814" s="401"/>
    </row>
    <row r="815" spans="2:13" ht="15.6">
      <c r="B815" s="396"/>
      <c r="C815" s="415" t="s">
        <v>44</v>
      </c>
      <c r="D815" s="182">
        <v>337400.93300000002</v>
      </c>
      <c r="E815" s="182">
        <v>337747.723</v>
      </c>
      <c r="F815" s="528">
        <f t="shared" si="287"/>
        <v>346.78999999997905</v>
      </c>
      <c r="G815" s="523">
        <v>4.58</v>
      </c>
      <c r="H815" s="416">
        <f>G815*F815</f>
        <v>1588.298199999904</v>
      </c>
      <c r="I815" s="533">
        <f>F815</f>
        <v>346.78999999997905</v>
      </c>
      <c r="J815" s="417">
        <f>I815/I817</f>
        <v>0.25310958618157753</v>
      </c>
      <c r="K815" s="186"/>
      <c r="L815" s="359"/>
      <c r="M815" s="401"/>
    </row>
    <row r="816" spans="2:13" ht="15.6">
      <c r="B816" s="397"/>
      <c r="C816" s="183" t="s">
        <v>139</v>
      </c>
      <c r="D816" s="182">
        <v>387455.93400000001</v>
      </c>
      <c r="E816" s="182">
        <v>387652.19300000003</v>
      </c>
      <c r="F816" s="529">
        <f t="shared" si="287"/>
        <v>196.25900000002002</v>
      </c>
      <c r="G816" s="524">
        <v>6.28</v>
      </c>
      <c r="H816" s="418">
        <f>G816*F816</f>
        <v>1232.5065200001259</v>
      </c>
      <c r="I816" s="534">
        <f>F816</f>
        <v>196.25900000002002</v>
      </c>
      <c r="J816" s="419">
        <f>I816/I817</f>
        <v>0.14324240685838199</v>
      </c>
      <c r="K816" s="186"/>
      <c r="L816" s="359"/>
      <c r="M816" s="401"/>
    </row>
    <row r="817" spans="2:13" ht="16.2" thickBot="1">
      <c r="B817" s="397"/>
      <c r="C817" s="420" t="s">
        <v>45</v>
      </c>
      <c r="D817" s="182">
        <v>369274.64199999999</v>
      </c>
      <c r="E817" s="182">
        <v>369308.66200000001</v>
      </c>
      <c r="F817" s="526">
        <f t="shared" si="287"/>
        <v>34.020000000018626</v>
      </c>
      <c r="G817" s="859">
        <v>6.48</v>
      </c>
      <c r="H817" s="421">
        <f>G817*F817</f>
        <v>220.44960000012071</v>
      </c>
      <c r="I817" s="535">
        <f t="shared" ref="I817" si="288">SUM(I813:I816)</f>
        <v>1370.1180000001914</v>
      </c>
      <c r="J817" s="422">
        <f t="shared" ref="J817" si="289">SUM(J813:J816)</f>
        <v>1</v>
      </c>
      <c r="K817" s="186"/>
      <c r="L817" s="359"/>
      <c r="M817" s="401"/>
    </row>
    <row r="818" spans="2:13" ht="15.6">
      <c r="B818" s="397"/>
      <c r="C818" s="420" t="s">
        <v>46</v>
      </c>
      <c r="D818" s="182">
        <v>320771.652</v>
      </c>
      <c r="E818" s="182">
        <v>321009.91100000002</v>
      </c>
      <c r="F818" s="526">
        <f t="shared" si="287"/>
        <v>238.25900000002002</v>
      </c>
      <c r="G818" s="860"/>
      <c r="H818" s="423">
        <f>G817*F818</f>
        <v>1543.9183200001298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1370.1180000001914</v>
      </c>
      <c r="G819" s="525">
        <f>H819/F819</f>
        <v>5.9704433048833261</v>
      </c>
      <c r="H819" s="428">
        <f>SUM(H813:H818)</f>
        <v>8180.211840001276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 t="s">
        <v>131</v>
      </c>
      <c r="E821" s="433" t="s">
        <v>132</v>
      </c>
      <c r="F821" s="434" t="s">
        <v>1</v>
      </c>
      <c r="G821" s="554" t="s">
        <v>65</v>
      </c>
      <c r="H821" s="431"/>
      <c r="I821" s="436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>
        <v>1205</v>
      </c>
      <c r="E822" s="438"/>
      <c r="F822" s="438">
        <f>D822+E822</f>
        <v>1205</v>
      </c>
      <c r="G822" s="439">
        <f>F822/F825</f>
        <v>0.42459478505990134</v>
      </c>
      <c r="H822" s="430"/>
      <c r="I822" s="440"/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>
        <v>539</v>
      </c>
      <c r="E823" s="438"/>
      <c r="F823" s="438">
        <f t="shared" ref="F823:F824" si="290">D823+E823</f>
        <v>539</v>
      </c>
      <c r="G823" s="439">
        <f>F823/F825</f>
        <v>0.18992248062015504</v>
      </c>
      <c r="H823" s="430"/>
      <c r="I823" s="440"/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>
        <v>1094</v>
      </c>
      <c r="E824" s="438"/>
      <c r="F824" s="438">
        <f t="shared" si="290"/>
        <v>1094</v>
      </c>
      <c r="G824" s="439">
        <f>F824/F825</f>
        <v>0.38548273431994362</v>
      </c>
      <c r="H824" s="430"/>
      <c r="I824" s="440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2838</v>
      </c>
      <c r="E825" s="442">
        <f>SUM(E822:E824)</f>
        <v>0</v>
      </c>
      <c r="F825" s="443">
        <f>D825+E825</f>
        <v>2838</v>
      </c>
      <c r="G825" s="444">
        <f>SUM(G822:G824)</f>
        <v>1</v>
      </c>
      <c r="H825" s="445"/>
      <c r="I825" s="440"/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63</v>
      </c>
      <c r="E828" s="447" t="s">
        <v>68</v>
      </c>
      <c r="F828" s="447"/>
      <c r="G828" s="448" t="s">
        <v>197</v>
      </c>
      <c r="H828" s="447" t="s">
        <v>130</v>
      </c>
      <c r="I828" s="448" t="s">
        <v>64</v>
      </c>
      <c r="J828" s="447" t="s">
        <v>174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148</v>
      </c>
      <c r="D829" s="438">
        <v>1465</v>
      </c>
      <c r="E829" s="438">
        <v>1284</v>
      </c>
      <c r="F829" s="438"/>
      <c r="G829" s="438"/>
      <c r="H829" s="438">
        <v>89</v>
      </c>
      <c r="I829" s="438"/>
      <c r="J829" s="438"/>
      <c r="K829" s="451">
        <f>D829+E829+F829+G829+H829+I829+J829</f>
        <v>2838</v>
      </c>
      <c r="L829" s="452">
        <f>K829/K833</f>
        <v>0.35050278253266048</v>
      </c>
      <c r="M829" s="401"/>
    </row>
    <row r="830" spans="2:13" ht="15.6">
      <c r="B830" s="396"/>
      <c r="C830" s="450" t="s">
        <v>58</v>
      </c>
      <c r="D830" s="438"/>
      <c r="E830" s="438"/>
      <c r="F830" s="438"/>
      <c r="G830" s="438"/>
      <c r="H830" s="438"/>
      <c r="I830" s="438"/>
      <c r="J830" s="438"/>
      <c r="K830" s="451">
        <f t="shared" ref="K830:K832" si="291">D830+E830+F830+G830+H830+I830+J830</f>
        <v>0</v>
      </c>
      <c r="L830" s="452">
        <f>K830/K833</f>
        <v>0</v>
      </c>
      <c r="M830" s="401"/>
    </row>
    <row r="831" spans="2:13" ht="15.6">
      <c r="B831" s="396"/>
      <c r="C831" s="450" t="s">
        <v>61</v>
      </c>
      <c r="D831" s="438">
        <v>2034</v>
      </c>
      <c r="E831" s="438">
        <v>303</v>
      </c>
      <c r="F831" s="438"/>
      <c r="G831" s="438"/>
      <c r="H831" s="438"/>
      <c r="I831" s="438"/>
      <c r="J831" s="438"/>
      <c r="K831" s="451">
        <f t="shared" si="291"/>
        <v>2337</v>
      </c>
      <c r="L831" s="452">
        <f>K831/K833</f>
        <v>0.28862755559507669</v>
      </c>
      <c r="M831" s="401"/>
    </row>
    <row r="832" spans="2:13" ht="15.6">
      <c r="B832" s="396"/>
      <c r="C832" s="450" t="s">
        <v>62</v>
      </c>
      <c r="D832" s="438">
        <v>1294</v>
      </c>
      <c r="E832" s="438">
        <v>1588.76</v>
      </c>
      <c r="F832" s="438"/>
      <c r="G832" s="438"/>
      <c r="H832" s="438">
        <v>20.190000000000001</v>
      </c>
      <c r="I832" s="438"/>
      <c r="J832" s="438">
        <v>18.989999999999998</v>
      </c>
      <c r="K832" s="451">
        <f t="shared" si="291"/>
        <v>2921.94</v>
      </c>
      <c r="L832" s="452">
        <f>K832/K833</f>
        <v>0.36086966187226288</v>
      </c>
      <c r="M832" s="401"/>
    </row>
    <row r="833" spans="2:13" ht="15.6">
      <c r="B833" s="397"/>
      <c r="C833" s="450" t="s">
        <v>199</v>
      </c>
      <c r="D833" s="552">
        <f t="shared" ref="D833:F833" si="292">SUM(D829:D832)</f>
        <v>4793</v>
      </c>
      <c r="E833" s="552">
        <f t="shared" si="292"/>
        <v>3175.76</v>
      </c>
      <c r="F833" s="552">
        <f t="shared" si="292"/>
        <v>0</v>
      </c>
      <c r="G833" s="552">
        <f>SUM(G829:G832)</f>
        <v>0</v>
      </c>
      <c r="H833" s="552">
        <f>SUM(H829:H832)</f>
        <v>109.19</v>
      </c>
      <c r="I833" s="552">
        <f t="shared" ref="I833" si="293">SUM(I829:I832)</f>
        <v>0</v>
      </c>
      <c r="J833" s="552">
        <f t="shared" ref="J833" si="294">SUM(J829:J832)</f>
        <v>18.989999999999998</v>
      </c>
      <c r="K833" s="550">
        <f>D833+E833+F833+G833+H833+I833+J833</f>
        <v>8096.94</v>
      </c>
      <c r="L833" s="452">
        <f>SUM(L829:L832)</f>
        <v>1</v>
      </c>
      <c r="M833" s="401"/>
    </row>
    <row r="834" spans="2:13" ht="15.6">
      <c r="B834" s="397"/>
      <c r="C834" s="547" t="s">
        <v>193</v>
      </c>
      <c r="D834" s="553">
        <v>4871.51</v>
      </c>
      <c r="E834" s="553">
        <v>3175.76</v>
      </c>
      <c r="F834" s="548"/>
      <c r="G834" s="548"/>
      <c r="H834" s="548">
        <v>109.19</v>
      </c>
      <c r="I834" s="548"/>
      <c r="J834" s="548">
        <v>18.989999999999998</v>
      </c>
      <c r="K834" s="549">
        <f t="shared" ref="K834" si="295">D834+E834+F834+G834+H834+I834+J834</f>
        <v>8175.45</v>
      </c>
      <c r="L834" s="452"/>
      <c r="M834" s="401"/>
    </row>
    <row r="835" spans="2:13" ht="15.6">
      <c r="B835" s="397"/>
      <c r="C835" s="460" t="s">
        <v>147</v>
      </c>
      <c r="D835" s="461">
        <f t="shared" ref="D835:J835" si="296">D834-D833</f>
        <v>78.510000000000218</v>
      </c>
      <c r="E835" s="461">
        <f t="shared" si="296"/>
        <v>0</v>
      </c>
      <c r="F835" s="461">
        <f t="shared" si="296"/>
        <v>0</v>
      </c>
      <c r="G835" s="461">
        <f t="shared" si="296"/>
        <v>0</v>
      </c>
      <c r="H835" s="461">
        <f t="shared" si="296"/>
        <v>0</v>
      </c>
      <c r="I835" s="461">
        <f t="shared" si="296"/>
        <v>0</v>
      </c>
      <c r="J835" s="461">
        <f t="shared" si="296"/>
        <v>0</v>
      </c>
      <c r="K835" s="542">
        <f>D835+E835+F835+G835+H835+I835+J835</f>
        <v>78.510000000000218</v>
      </c>
      <c r="L835" s="452"/>
      <c r="M835" s="401"/>
    </row>
    <row r="836" spans="2:13" ht="15.6">
      <c r="B836" s="396"/>
      <c r="C836" s="402" t="s">
        <v>65</v>
      </c>
      <c r="D836" s="462">
        <f>D834/K834</f>
        <v>0.59587056369985758</v>
      </c>
      <c r="E836" s="462">
        <f>E834/K834</f>
        <v>0.38845078864160387</v>
      </c>
      <c r="F836" s="462">
        <f>F834/K834</f>
        <v>0</v>
      </c>
      <c r="G836" s="462">
        <f>G834/K834</f>
        <v>0</v>
      </c>
      <c r="H836" s="462">
        <f>H834/K834</f>
        <v>1.3355839739708518E-2</v>
      </c>
      <c r="I836" s="462">
        <f>I834/K834</f>
        <v>0</v>
      </c>
      <c r="J836" s="462">
        <f>J834/K834</f>
        <v>2.3228079188301561E-3</v>
      </c>
      <c r="K836" s="520">
        <f>D836+E836+F836+G836+H836+I836+J836</f>
        <v>1.0000000000000002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4.7618400012761413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181">
        <v>1515983.5220000001</v>
      </c>
      <c r="E844" s="181">
        <v>1516546.5120000001</v>
      </c>
      <c r="F844" s="526">
        <f t="shared" ref="F844:F849" si="297">E844-D844</f>
        <v>562.98999999999069</v>
      </c>
      <c r="G844" s="521">
        <v>6.48</v>
      </c>
      <c r="H844" s="410">
        <f>F844*G844</f>
        <v>3648.1751999999401</v>
      </c>
      <c r="I844" s="531">
        <f>F844+F848+F849</f>
        <v>745.28999999997905</v>
      </c>
      <c r="J844" s="411">
        <f>I844/I848</f>
        <v>0.51258966828751173</v>
      </c>
      <c r="K844" s="186"/>
      <c r="L844" s="359"/>
      <c r="M844" s="401"/>
    </row>
    <row r="845" spans="2:13" ht="15.6">
      <c r="B845" s="396"/>
      <c r="C845" s="412" t="s">
        <v>43</v>
      </c>
      <c r="D845" s="181">
        <v>583572.29299999995</v>
      </c>
      <c r="E845" s="181">
        <v>583848.56299999997</v>
      </c>
      <c r="F845" s="527">
        <f t="shared" si="297"/>
        <v>276.27000000001863</v>
      </c>
      <c r="G845" s="522">
        <v>6.48</v>
      </c>
      <c r="H845" s="413">
        <f>G845*F845</f>
        <v>1790.2296000001209</v>
      </c>
      <c r="I845" s="532">
        <f>F845</f>
        <v>276.27000000001863</v>
      </c>
      <c r="J845" s="414">
        <f>I845/I848</f>
        <v>0.1900107980219839</v>
      </c>
      <c r="K845" s="186"/>
      <c r="L845" s="359"/>
      <c r="M845" s="401"/>
    </row>
    <row r="846" spans="2:13" ht="15.6">
      <c r="B846" s="396"/>
      <c r="C846" s="415" t="s">
        <v>44</v>
      </c>
      <c r="D846" s="182">
        <v>337747.723</v>
      </c>
      <c r="E846" s="182">
        <v>337958.90299999999</v>
      </c>
      <c r="F846" s="528">
        <f t="shared" si="297"/>
        <v>211.17999999999302</v>
      </c>
      <c r="G846" s="523">
        <v>4.58</v>
      </c>
      <c r="H846" s="416">
        <f>G846*F846</f>
        <v>967.20439999996802</v>
      </c>
      <c r="I846" s="533">
        <f>F846</f>
        <v>211.17999999999302</v>
      </c>
      <c r="J846" s="417">
        <f>I846/I848</f>
        <v>0.14524371204357522</v>
      </c>
      <c r="K846" s="186"/>
      <c r="L846" s="359"/>
      <c r="M846" s="401"/>
    </row>
    <row r="847" spans="2:13" ht="15.6">
      <c r="B847" s="397"/>
      <c r="C847" s="183" t="s">
        <v>139</v>
      </c>
      <c r="D847" s="182">
        <v>387652.19300000003</v>
      </c>
      <c r="E847" s="182">
        <v>387873.42300000001</v>
      </c>
      <c r="F847" s="529">
        <f t="shared" si="297"/>
        <v>221.22999999998137</v>
      </c>
      <c r="G847" s="524">
        <v>6.28</v>
      </c>
      <c r="H847" s="418">
        <f>G847*F847</f>
        <v>1389.3243999998831</v>
      </c>
      <c r="I847" s="534">
        <f>F847</f>
        <v>221.22999999998137</v>
      </c>
      <c r="J847" s="419">
        <f>I847/I848</f>
        <v>0.15215582164692917</v>
      </c>
      <c r="K847" s="186"/>
      <c r="L847" s="359"/>
      <c r="M847" s="401"/>
    </row>
    <row r="848" spans="2:13" ht="16.2" thickBot="1">
      <c r="B848" s="397"/>
      <c r="C848" s="420" t="s">
        <v>45</v>
      </c>
      <c r="D848" s="182">
        <v>369308.66200000001</v>
      </c>
      <c r="E848" s="182">
        <v>369308.66200000001</v>
      </c>
      <c r="F848" s="526">
        <f t="shared" si="297"/>
        <v>0</v>
      </c>
      <c r="G848" s="859">
        <v>6.48</v>
      </c>
      <c r="H848" s="421">
        <f>G848*F848</f>
        <v>0</v>
      </c>
      <c r="I848" s="535">
        <f t="shared" ref="I848" si="298">SUM(I844:I847)</f>
        <v>1453.9699999999721</v>
      </c>
      <c r="J848" s="422">
        <f t="shared" ref="J848" si="299">SUM(J844:J847)</f>
        <v>1</v>
      </c>
      <c r="K848" s="186"/>
      <c r="L848" s="359"/>
      <c r="M848" s="401"/>
    </row>
    <row r="849" spans="2:13" ht="15.6">
      <c r="B849" s="397"/>
      <c r="C849" s="420" t="s">
        <v>46</v>
      </c>
      <c r="D849" s="182">
        <v>321009.91100000002</v>
      </c>
      <c r="E849" s="182">
        <v>321192.21100000001</v>
      </c>
      <c r="F849" s="526">
        <f t="shared" si="297"/>
        <v>182.29999999998836</v>
      </c>
      <c r="G849" s="860"/>
      <c r="H849" s="423">
        <f>G848*F849</f>
        <v>1181.3039999999246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1453.9699999999721</v>
      </c>
      <c r="G850" s="525">
        <f>H850/F850</f>
        <v>6.1736057827878215</v>
      </c>
      <c r="H850" s="428">
        <f>SUM(H844:H849)</f>
        <v>8976.2375999998367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 t="s">
        <v>131</v>
      </c>
      <c r="E852" s="433" t="s">
        <v>132</v>
      </c>
      <c r="F852" s="434" t="s">
        <v>1</v>
      </c>
      <c r="G852" s="554" t="s">
        <v>65</v>
      </c>
      <c r="H852" s="431"/>
      <c r="I852" s="436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>
        <v>729</v>
      </c>
      <c r="E853" s="438">
        <v>445</v>
      </c>
      <c r="F853" s="438">
        <f>D853+E853</f>
        <v>1174</v>
      </c>
      <c r="G853" s="439">
        <f>F853/F856</f>
        <v>0.30972984381595609</v>
      </c>
      <c r="H853" s="430"/>
      <c r="I853" s="440"/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>
        <v>814</v>
      </c>
      <c r="E854" s="438">
        <v>301</v>
      </c>
      <c r="F854" s="438">
        <f t="shared" ref="F854:F855" si="300">D854+E854</f>
        <v>1115</v>
      </c>
      <c r="G854" s="439">
        <f>F854/F856</f>
        <v>0.29416420430561419</v>
      </c>
      <c r="H854" s="430"/>
      <c r="I854" s="440"/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>
        <v>852.4</v>
      </c>
      <c r="E855" s="438">
        <v>649</v>
      </c>
      <c r="F855" s="438">
        <f t="shared" si="300"/>
        <v>1501.4</v>
      </c>
      <c r="G855" s="439">
        <f>F855/F856</f>
        <v>0.39610595187842973</v>
      </c>
      <c r="H855" s="430"/>
      <c r="I855" s="440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2395.4</v>
      </c>
      <c r="E856" s="442">
        <f>SUM(E853:E855)</f>
        <v>1395</v>
      </c>
      <c r="F856" s="443">
        <f>D856+E856</f>
        <v>3790.4</v>
      </c>
      <c r="G856" s="444">
        <f>SUM(G853:G855)</f>
        <v>1</v>
      </c>
      <c r="H856" s="445"/>
      <c r="I856" s="440"/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63</v>
      </c>
      <c r="E859" s="447" t="s">
        <v>68</v>
      </c>
      <c r="F859" s="447"/>
      <c r="G859" s="448" t="s">
        <v>197</v>
      </c>
      <c r="H859" s="447" t="s">
        <v>130</v>
      </c>
      <c r="I859" s="448" t="s">
        <v>64</v>
      </c>
      <c r="J859" s="447" t="s">
        <v>174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148</v>
      </c>
      <c r="D860" s="438">
        <v>1067</v>
      </c>
      <c r="E860" s="438">
        <v>1246.4000000000001</v>
      </c>
      <c r="F860" s="438"/>
      <c r="G860" s="438">
        <v>1395</v>
      </c>
      <c r="H860" s="438">
        <v>82</v>
      </c>
      <c r="I860" s="438"/>
      <c r="J860" s="438"/>
      <c r="K860" s="451">
        <f>D860+E860+F860+G860+H860+I860+J860</f>
        <v>3790.4</v>
      </c>
      <c r="L860" s="452">
        <f>K860/K864</f>
        <v>0.42263713350690485</v>
      </c>
      <c r="M860" s="401"/>
    </row>
    <row r="861" spans="2:13" ht="15.6">
      <c r="B861" s="396"/>
      <c r="C861" s="450" t="s">
        <v>58</v>
      </c>
      <c r="D861" s="438"/>
      <c r="E861" s="438"/>
      <c r="F861" s="438"/>
      <c r="G861" s="438"/>
      <c r="H861" s="438"/>
      <c r="I861" s="438"/>
      <c r="J861" s="438"/>
      <c r="K861" s="451">
        <f t="shared" ref="K861:K863" si="301">D861+E861+F861+G861+H861+I861+J861</f>
        <v>0</v>
      </c>
      <c r="L861" s="452">
        <f>K861/K864</f>
        <v>0</v>
      </c>
      <c r="M861" s="401"/>
    </row>
    <row r="862" spans="2:13" ht="15.6">
      <c r="B862" s="396"/>
      <c r="C862" s="450" t="s">
        <v>61</v>
      </c>
      <c r="D862" s="438">
        <v>1372</v>
      </c>
      <c r="E862" s="438">
        <v>375</v>
      </c>
      <c r="F862" s="438"/>
      <c r="G862" s="438">
        <v>264</v>
      </c>
      <c r="H862" s="438"/>
      <c r="I862" s="438"/>
      <c r="J862" s="438"/>
      <c r="K862" s="451">
        <f t="shared" si="301"/>
        <v>2011</v>
      </c>
      <c r="L862" s="452">
        <f>K862/K864</f>
        <v>0.22423049690860741</v>
      </c>
      <c r="M862" s="401"/>
    </row>
    <row r="863" spans="2:13" ht="15.6">
      <c r="B863" s="396"/>
      <c r="C863" s="450" t="s">
        <v>62</v>
      </c>
      <c r="D863" s="438">
        <v>1076.06</v>
      </c>
      <c r="E863" s="438">
        <v>1393.76</v>
      </c>
      <c r="F863" s="438"/>
      <c r="G863" s="438">
        <v>677</v>
      </c>
      <c r="H863" s="438">
        <v>20.23</v>
      </c>
      <c r="I863" s="438"/>
      <c r="J863" s="438"/>
      <c r="K863" s="451">
        <f t="shared" si="301"/>
        <v>3167.0499999999997</v>
      </c>
      <c r="L863" s="452">
        <f>K863/K864</f>
        <v>0.35313236958448785</v>
      </c>
      <c r="M863" s="401"/>
    </row>
    <row r="864" spans="2:13" ht="15.6">
      <c r="B864" s="397"/>
      <c r="C864" s="450" t="s">
        <v>199</v>
      </c>
      <c r="D864" s="552">
        <f t="shared" ref="D864:F864" si="302">SUM(D860:D863)</f>
        <v>3515.06</v>
      </c>
      <c r="E864" s="552">
        <f t="shared" si="302"/>
        <v>3015.16</v>
      </c>
      <c r="F864" s="552">
        <f t="shared" si="302"/>
        <v>0</v>
      </c>
      <c r="G864" s="552">
        <f>SUM(G860:G863)</f>
        <v>2336</v>
      </c>
      <c r="H864" s="552">
        <f>SUM(H860:H863)</f>
        <v>102.23</v>
      </c>
      <c r="I864" s="552">
        <f t="shared" ref="I864" si="303">SUM(I860:I863)</f>
        <v>0</v>
      </c>
      <c r="J864" s="552">
        <f t="shared" ref="J864" si="304">SUM(J860:J863)</f>
        <v>0</v>
      </c>
      <c r="K864" s="550">
        <f>D864+E864+F864+G864+H864+I864+J864</f>
        <v>8968.4499999999989</v>
      </c>
      <c r="L864" s="452">
        <f>SUM(L860:L863)</f>
        <v>1.0000000000000002</v>
      </c>
      <c r="M864" s="401"/>
    </row>
    <row r="865" spans="2:13" ht="15.6">
      <c r="B865" s="397"/>
      <c r="C865" s="547" t="s">
        <v>193</v>
      </c>
      <c r="D865" s="553">
        <v>3515.06</v>
      </c>
      <c r="E865" s="553">
        <v>3015.16</v>
      </c>
      <c r="F865" s="548"/>
      <c r="G865" s="548">
        <v>2336</v>
      </c>
      <c r="H865" s="548">
        <v>102.23</v>
      </c>
      <c r="I865" s="548"/>
      <c r="J865" s="548"/>
      <c r="K865" s="549">
        <f t="shared" ref="K865" si="305">D865+E865+F865+G865+H865+I865+J865</f>
        <v>8968.4499999999989</v>
      </c>
      <c r="L865" s="452"/>
      <c r="M865" s="401"/>
    </row>
    <row r="866" spans="2:13" ht="15.6">
      <c r="B866" s="397"/>
      <c r="C866" s="460" t="s">
        <v>147</v>
      </c>
      <c r="D866" s="461">
        <f t="shared" ref="D866:J866" si="306">D865-D864</f>
        <v>0</v>
      </c>
      <c r="E866" s="461">
        <f t="shared" si="306"/>
        <v>0</v>
      </c>
      <c r="F866" s="461">
        <f t="shared" si="306"/>
        <v>0</v>
      </c>
      <c r="G866" s="461">
        <f t="shared" si="306"/>
        <v>0</v>
      </c>
      <c r="H866" s="461">
        <f t="shared" si="306"/>
        <v>0</v>
      </c>
      <c r="I866" s="461">
        <f t="shared" si="306"/>
        <v>0</v>
      </c>
      <c r="J866" s="461">
        <f t="shared" si="306"/>
        <v>0</v>
      </c>
      <c r="K866" s="542">
        <f>D866+E866+F866+G866+H866+I866+J866</f>
        <v>0</v>
      </c>
      <c r="L866" s="452"/>
      <c r="M866" s="401"/>
    </row>
    <row r="867" spans="2:13" ht="15.6">
      <c r="B867" s="396"/>
      <c r="C867" s="402" t="s">
        <v>65</v>
      </c>
      <c r="D867" s="462">
        <f>D865/K865</f>
        <v>0.3919361762623419</v>
      </c>
      <c r="E867" s="462">
        <f>E865/K865</f>
        <v>0.3361963326996304</v>
      </c>
      <c r="F867" s="462">
        <f>F865/K865</f>
        <v>0</v>
      </c>
      <c r="G867" s="462">
        <f>G865/K865</f>
        <v>0.26046864285355892</v>
      </c>
      <c r="H867" s="462">
        <f>H865/K865</f>
        <v>1.1398848184468889E-2</v>
      </c>
      <c r="I867" s="462">
        <f>I865/K865</f>
        <v>0</v>
      </c>
      <c r="J867" s="462">
        <f>J865/K865</f>
        <v>0</v>
      </c>
      <c r="K867" s="520">
        <f>D867+E867+F867+G867+H867+I867+J867</f>
        <v>1.0000000000000002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7.7875999998377665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181">
        <v>1516546.5120000001</v>
      </c>
      <c r="E875" s="181">
        <v>1517273.963</v>
      </c>
      <c r="F875" s="526">
        <f t="shared" ref="F875:F880" si="307">E875-D875</f>
        <v>727.45099999988452</v>
      </c>
      <c r="G875" s="521">
        <v>6.48</v>
      </c>
      <c r="H875" s="410">
        <f>F875*G875</f>
        <v>4713.8824799992517</v>
      </c>
      <c r="I875" s="531">
        <f>F875+F879+F880</f>
        <v>957.08099999988917</v>
      </c>
      <c r="J875" s="411">
        <f>I875/I879</f>
        <v>0.46838818606696225</v>
      </c>
      <c r="K875" s="186"/>
      <c r="L875" s="359"/>
      <c r="M875" s="401"/>
    </row>
    <row r="876" spans="2:13" ht="15.6">
      <c r="B876" s="396"/>
      <c r="C876" s="412" t="s">
        <v>43</v>
      </c>
      <c r="D876" s="181">
        <v>583848.56299999997</v>
      </c>
      <c r="E876" s="181">
        <v>584202.272</v>
      </c>
      <c r="F876" s="527">
        <f t="shared" si="307"/>
        <v>353.70900000003166</v>
      </c>
      <c r="G876" s="522">
        <v>6.48</v>
      </c>
      <c r="H876" s="413">
        <f>G876*F876</f>
        <v>2292.0343200002053</v>
      </c>
      <c r="I876" s="532">
        <f>F876</f>
        <v>353.70900000003166</v>
      </c>
      <c r="J876" s="414">
        <f>I876/I879</f>
        <v>0.17310250324224719</v>
      </c>
      <c r="K876" s="186"/>
      <c r="L876" s="359"/>
      <c r="M876" s="401"/>
    </row>
    <row r="877" spans="2:13" ht="15.6">
      <c r="B877" s="396"/>
      <c r="C877" s="415" t="s">
        <v>44</v>
      </c>
      <c r="D877" s="182">
        <v>337958.90299999999</v>
      </c>
      <c r="E877" s="182">
        <v>338358.95299999998</v>
      </c>
      <c r="F877" s="528">
        <f t="shared" si="307"/>
        <v>400.04999999998836</v>
      </c>
      <c r="G877" s="523">
        <v>4.58</v>
      </c>
      <c r="H877" s="416">
        <f>G877*F877</f>
        <v>1832.2289999999466</v>
      </c>
      <c r="I877" s="533">
        <f>F877</f>
        <v>400.04999999998836</v>
      </c>
      <c r="J877" s="417">
        <f>I877/I879</f>
        <v>0.19578143734553763</v>
      </c>
      <c r="K877" s="186"/>
      <c r="L877" s="359"/>
      <c r="M877" s="401"/>
    </row>
    <row r="878" spans="2:13" ht="15.6">
      <c r="B878" s="397"/>
      <c r="C878" s="183" t="s">
        <v>139</v>
      </c>
      <c r="D878" s="182">
        <v>387873.42300000001</v>
      </c>
      <c r="E878" s="182">
        <v>388205.93300000002</v>
      </c>
      <c r="F878" s="529">
        <f t="shared" si="307"/>
        <v>332.51000000000931</v>
      </c>
      <c r="G878" s="524">
        <v>6.28</v>
      </c>
      <c r="H878" s="418">
        <f>G878*F878</f>
        <v>2088.1628000000587</v>
      </c>
      <c r="I878" s="534">
        <f>F878</f>
        <v>332.51000000000931</v>
      </c>
      <c r="J878" s="419">
        <f>I878/I879</f>
        <v>0.16272787334525293</v>
      </c>
      <c r="K878" s="186"/>
      <c r="L878" s="359"/>
      <c r="M878" s="401"/>
    </row>
    <row r="879" spans="2:13" ht="16.2" thickBot="1">
      <c r="B879" s="397"/>
      <c r="C879" s="420" t="s">
        <v>45</v>
      </c>
      <c r="D879" s="182">
        <v>369308.66200000001</v>
      </c>
      <c r="E879" s="182">
        <v>369308.66200000001</v>
      </c>
      <c r="F879" s="526">
        <f t="shared" si="307"/>
        <v>0</v>
      </c>
      <c r="G879" s="859">
        <v>6.48</v>
      </c>
      <c r="H879" s="421">
        <f>G879*F879</f>
        <v>0</v>
      </c>
      <c r="I879" s="535">
        <f t="shared" ref="I879" si="308">SUM(I875:I878)</f>
        <v>2043.3499999999185</v>
      </c>
      <c r="J879" s="422">
        <f t="shared" ref="J879" si="309">SUM(J875:J878)</f>
        <v>1</v>
      </c>
      <c r="K879" s="186"/>
      <c r="L879" s="359"/>
      <c r="M879" s="401"/>
    </row>
    <row r="880" spans="2:13" ht="15.6">
      <c r="B880" s="397"/>
      <c r="C880" s="420" t="s">
        <v>46</v>
      </c>
      <c r="D880" s="182">
        <v>321192.21100000001</v>
      </c>
      <c r="E880" s="182">
        <v>321421.84100000001</v>
      </c>
      <c r="F880" s="526">
        <f t="shared" si="307"/>
        <v>229.63000000000466</v>
      </c>
      <c r="G880" s="860"/>
      <c r="H880" s="423">
        <f>G879*F880</f>
        <v>1488.0024000000303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2043.3499999999185</v>
      </c>
      <c r="G881" s="525">
        <f>H881/F881</f>
        <v>6.0754696943744282</v>
      </c>
      <c r="H881" s="428">
        <f>SUM(H875:H880)</f>
        <v>12414.310999999492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 t="s">
        <v>131</v>
      </c>
      <c r="E883" s="433" t="s">
        <v>132</v>
      </c>
      <c r="F883" s="434" t="s">
        <v>1</v>
      </c>
      <c r="G883" s="554" t="s">
        <v>65</v>
      </c>
      <c r="H883" s="431"/>
      <c r="I883" s="436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>
        <v>1913</v>
      </c>
      <c r="E884" s="438">
        <v>653</v>
      </c>
      <c r="F884" s="438">
        <f>D884+E884</f>
        <v>2566</v>
      </c>
      <c r="G884" s="439">
        <f>F884/F887</f>
        <v>0.34925820062610591</v>
      </c>
      <c r="H884" s="430"/>
      <c r="I884" s="440"/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>
        <v>2515</v>
      </c>
      <c r="E885" s="438">
        <v>455</v>
      </c>
      <c r="F885" s="438">
        <f t="shared" ref="F885:F886" si="310">D885+E885</f>
        <v>2970</v>
      </c>
      <c r="G885" s="439">
        <f>F885/F887</f>
        <v>0.4042466312780727</v>
      </c>
      <c r="H885" s="430"/>
      <c r="I885" s="440"/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>
        <v>1314</v>
      </c>
      <c r="E886" s="438">
        <v>497</v>
      </c>
      <c r="F886" s="438">
        <f t="shared" si="310"/>
        <v>1811</v>
      </c>
      <c r="G886" s="439">
        <f>F886/F887</f>
        <v>0.24649516809582142</v>
      </c>
      <c r="H886" s="430"/>
      <c r="I886" s="440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5742</v>
      </c>
      <c r="E887" s="442">
        <f>SUM(E884:E886)</f>
        <v>1605</v>
      </c>
      <c r="F887" s="443">
        <f>D887+E887</f>
        <v>7347</v>
      </c>
      <c r="G887" s="444">
        <f>SUM(G884:G886)</f>
        <v>1</v>
      </c>
      <c r="H887" s="445"/>
      <c r="I887" s="440"/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63</v>
      </c>
      <c r="E890" s="447" t="s">
        <v>68</v>
      </c>
      <c r="F890" s="447"/>
      <c r="G890" s="448" t="s">
        <v>197</v>
      </c>
      <c r="H890" s="447" t="s">
        <v>130</v>
      </c>
      <c r="I890" s="448" t="s">
        <v>64</v>
      </c>
      <c r="J890" s="447" t="s">
        <v>174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148</v>
      </c>
      <c r="D891" s="438">
        <v>1824</v>
      </c>
      <c r="E891" s="438">
        <v>3264</v>
      </c>
      <c r="F891" s="438"/>
      <c r="G891" s="438">
        <v>473</v>
      </c>
      <c r="H891" s="438">
        <v>654</v>
      </c>
      <c r="I891" s="438">
        <v>1132</v>
      </c>
      <c r="J891" s="438"/>
      <c r="K891" s="451">
        <f>D891+E891+F891+G891+H891+I891+J891</f>
        <v>7347</v>
      </c>
      <c r="L891" s="452">
        <f>K891/K895</f>
        <v>0.59174886072034361</v>
      </c>
      <c r="M891" s="401"/>
    </row>
    <row r="892" spans="2:13" ht="15.6">
      <c r="B892" s="396"/>
      <c r="C892" s="450" t="s">
        <v>58</v>
      </c>
      <c r="D892" s="438"/>
      <c r="E892" s="438"/>
      <c r="F892" s="438"/>
      <c r="G892" s="438"/>
      <c r="H892" s="438"/>
      <c r="I892" s="438">
        <v>130</v>
      </c>
      <c r="J892" s="438"/>
      <c r="K892" s="451">
        <f t="shared" ref="K892:K894" si="311">D892+E892+F892+G892+H892+I892+J892</f>
        <v>130</v>
      </c>
      <c r="L892" s="452">
        <f>K892/K895</f>
        <v>1.0470580086245362E-2</v>
      </c>
      <c r="M892" s="401"/>
    </row>
    <row r="893" spans="2:13" ht="15.6">
      <c r="B893" s="396"/>
      <c r="C893" s="450" t="s">
        <v>61</v>
      </c>
      <c r="D893" s="438">
        <v>695</v>
      </c>
      <c r="E893" s="438">
        <v>50</v>
      </c>
      <c r="F893" s="438"/>
      <c r="G893" s="438">
        <v>193</v>
      </c>
      <c r="H893" s="438">
        <v>84</v>
      </c>
      <c r="I893" s="438">
        <v>150</v>
      </c>
      <c r="J893" s="438"/>
      <c r="K893" s="451">
        <f t="shared" si="311"/>
        <v>1172</v>
      </c>
      <c r="L893" s="452">
        <f>K893/K895</f>
        <v>9.4396306623688947E-2</v>
      </c>
      <c r="M893" s="401"/>
    </row>
    <row r="894" spans="2:13" ht="15.6">
      <c r="B894" s="396"/>
      <c r="C894" s="450" t="s">
        <v>62</v>
      </c>
      <c r="D894" s="438">
        <v>929</v>
      </c>
      <c r="E894" s="438">
        <v>1450</v>
      </c>
      <c r="F894" s="438"/>
      <c r="G894" s="438">
        <v>395.63</v>
      </c>
      <c r="H894" s="438">
        <v>241.99</v>
      </c>
      <c r="I894" s="438">
        <v>650</v>
      </c>
      <c r="J894" s="438">
        <v>100.12</v>
      </c>
      <c r="K894" s="451">
        <f t="shared" si="311"/>
        <v>3766.74</v>
      </c>
      <c r="L894" s="452">
        <f>K894/K895</f>
        <v>0.3033842525697219</v>
      </c>
      <c r="M894" s="401"/>
    </row>
    <row r="895" spans="2:13" ht="15.6">
      <c r="B895" s="397"/>
      <c r="C895" s="450" t="s">
        <v>199</v>
      </c>
      <c r="D895" s="552">
        <f t="shared" ref="D895:F895" si="312">SUM(D891:D894)</f>
        <v>3448</v>
      </c>
      <c r="E895" s="552">
        <f t="shared" si="312"/>
        <v>4764</v>
      </c>
      <c r="F895" s="552">
        <f t="shared" si="312"/>
        <v>0</v>
      </c>
      <c r="G895" s="552">
        <f>SUM(G891:G894)</f>
        <v>1061.6300000000001</v>
      </c>
      <c r="H895" s="552">
        <f>SUM(H891:H894)</f>
        <v>979.99</v>
      </c>
      <c r="I895" s="552">
        <f t="shared" ref="I895" si="313">SUM(I891:I894)</f>
        <v>2062</v>
      </c>
      <c r="J895" s="552">
        <f t="shared" ref="J895" si="314">SUM(J891:J894)</f>
        <v>100.12</v>
      </c>
      <c r="K895" s="550">
        <f>D895+E895+F895+G895+H895+I895+J895</f>
        <v>12415.740000000002</v>
      </c>
      <c r="L895" s="452">
        <f>SUM(L891:L894)</f>
        <v>0.99999999999999978</v>
      </c>
      <c r="M895" s="401"/>
    </row>
    <row r="896" spans="2:13" ht="15.6">
      <c r="B896" s="397"/>
      <c r="C896" s="547" t="s">
        <v>193</v>
      </c>
      <c r="D896" s="553">
        <v>3428.46</v>
      </c>
      <c r="E896" s="553">
        <v>4769.0200000000004</v>
      </c>
      <c r="F896" s="548"/>
      <c r="G896" s="548">
        <v>1061.6300000000001</v>
      </c>
      <c r="H896" s="548">
        <v>979.99</v>
      </c>
      <c r="I896" s="548">
        <v>2068.34</v>
      </c>
      <c r="J896" s="548">
        <v>100.12</v>
      </c>
      <c r="K896" s="549">
        <f t="shared" ref="K896" si="315">D896+E896+F896+G896+H896+I896+J896</f>
        <v>12407.560000000001</v>
      </c>
      <c r="L896" s="452"/>
      <c r="M896" s="401"/>
    </row>
    <row r="897" spans="2:13" ht="15.6">
      <c r="B897" s="397"/>
      <c r="C897" s="460" t="s">
        <v>147</v>
      </c>
      <c r="D897" s="461">
        <f t="shared" ref="D897:J897" si="316">D896-D895</f>
        <v>-19.539999999999964</v>
      </c>
      <c r="E897" s="461">
        <f t="shared" si="316"/>
        <v>5.0200000000004366</v>
      </c>
      <c r="F897" s="461">
        <f t="shared" si="316"/>
        <v>0</v>
      </c>
      <c r="G897" s="461">
        <f t="shared" si="316"/>
        <v>0</v>
      </c>
      <c r="H897" s="461">
        <f t="shared" si="316"/>
        <v>0</v>
      </c>
      <c r="I897" s="461">
        <f t="shared" si="316"/>
        <v>6.3400000000001455</v>
      </c>
      <c r="J897" s="461">
        <f t="shared" si="316"/>
        <v>0</v>
      </c>
      <c r="K897" s="542">
        <f>D897+E897+F897+G897+H897+I897+J897</f>
        <v>-8.1799999999993815</v>
      </c>
      <c r="L897" s="452"/>
      <c r="M897" s="401"/>
    </row>
    <row r="898" spans="2:13" ht="15.6">
      <c r="B898" s="396"/>
      <c r="C898" s="402" t="s">
        <v>65</v>
      </c>
      <c r="D898" s="462">
        <f>D896/K896</f>
        <v>0.27632024346446843</v>
      </c>
      <c r="E898" s="462">
        <f>E896/K896</f>
        <v>0.38436404901527776</v>
      </c>
      <c r="F898" s="462">
        <f>F896/K896</f>
        <v>0</v>
      </c>
      <c r="G898" s="462">
        <f>G896/K896</f>
        <v>8.5563156656103215E-2</v>
      </c>
      <c r="H898" s="462">
        <f>H896/K896</f>
        <v>7.8983297280045384E-2</v>
      </c>
      <c r="I898" s="462">
        <f>I896/K896</f>
        <v>0.16669997968980202</v>
      </c>
      <c r="J898" s="462">
        <f>J896/K896</f>
        <v>8.0692738943031507E-3</v>
      </c>
      <c r="K898" s="520">
        <f>D898+E898+F898+G898+H898+I898+J898</f>
        <v>1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6.7509999994908867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/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/>
      <c r="D905" s="404"/>
      <c r="E905" s="405"/>
      <c r="F905" s="406"/>
      <c r="G905" s="406"/>
      <c r="H905" s="407"/>
      <c r="I905" s="408"/>
      <c r="J905" s="407"/>
      <c r="K905" s="184"/>
      <c r="L905" s="188"/>
      <c r="M905" s="401"/>
    </row>
    <row r="906" spans="2:13" ht="15.6">
      <c r="B906" s="396"/>
      <c r="C906" s="409"/>
      <c r="D906" s="181"/>
      <c r="E906" s="181"/>
      <c r="F906" s="526"/>
      <c r="G906" s="521"/>
      <c r="H906" s="410"/>
      <c r="I906" s="531"/>
      <c r="J906" s="411"/>
      <c r="K906" s="186"/>
      <c r="L906" s="359"/>
      <c r="M906" s="401"/>
    </row>
    <row r="907" spans="2:13" ht="15.6">
      <c r="B907" s="396"/>
      <c r="C907" s="412"/>
      <c r="D907" s="181"/>
      <c r="E907" s="181"/>
      <c r="F907" s="527"/>
      <c r="G907" s="522"/>
      <c r="H907" s="413"/>
      <c r="I907" s="532"/>
      <c r="J907" s="414"/>
      <c r="K907" s="186"/>
      <c r="L907" s="359"/>
      <c r="M907" s="401"/>
    </row>
    <row r="908" spans="2:13" ht="15.6">
      <c r="B908" s="396"/>
      <c r="C908" s="415"/>
      <c r="D908" s="182"/>
      <c r="E908" s="182"/>
      <c r="F908" s="528"/>
      <c r="G908" s="523"/>
      <c r="H908" s="416"/>
      <c r="I908" s="533"/>
      <c r="J908" s="417"/>
      <c r="K908" s="186"/>
      <c r="L908" s="359"/>
      <c r="M908" s="401"/>
    </row>
    <row r="909" spans="2:13" ht="15.6">
      <c r="B909" s="397"/>
      <c r="C909" s="183"/>
      <c r="D909" s="182"/>
      <c r="E909" s="182"/>
      <c r="F909" s="529"/>
      <c r="G909" s="524"/>
      <c r="H909" s="418"/>
      <c r="I909" s="534"/>
      <c r="J909" s="419"/>
      <c r="K909" s="186"/>
      <c r="L909" s="359"/>
      <c r="M909" s="401"/>
    </row>
    <row r="910" spans="2:13" ht="16.2" thickBot="1">
      <c r="B910" s="397"/>
      <c r="C910" s="420"/>
      <c r="D910" s="182"/>
      <c r="E910" s="182"/>
      <c r="F910" s="526"/>
      <c r="G910" s="859"/>
      <c r="H910" s="421"/>
      <c r="I910" s="535"/>
      <c r="J910" s="422"/>
      <c r="K910" s="186"/>
      <c r="L910" s="359"/>
      <c r="M910" s="401"/>
    </row>
    <row r="911" spans="2:13" ht="15.6">
      <c r="B911" s="397"/>
      <c r="C911" s="420"/>
      <c r="D911" s="182"/>
      <c r="E911" s="182"/>
      <c r="F911" s="526"/>
      <c r="G911" s="860"/>
      <c r="H911" s="423"/>
      <c r="I911" s="424"/>
      <c r="J911" s="425"/>
      <c r="K911" s="186"/>
      <c r="L911" s="359"/>
      <c r="M911" s="401"/>
    </row>
    <row r="912" spans="2:13" ht="16.2" thickBot="1">
      <c r="B912" s="397"/>
      <c r="C912" s="426"/>
      <c r="D912" s="427"/>
      <c r="E912" s="427"/>
      <c r="F912" s="530"/>
      <c r="G912" s="525"/>
      <c r="H912" s="428"/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/>
      <c r="E914" s="433"/>
      <c r="F914" s="434"/>
      <c r="G914" s="554"/>
      <c r="H914" s="431"/>
      <c r="I914" s="436"/>
      <c r="J914" s="431"/>
      <c r="K914" s="184"/>
      <c r="L914" s="188"/>
      <c r="M914" s="401"/>
    </row>
    <row r="915" spans="2:13" ht="15.6">
      <c r="B915" s="397"/>
      <c r="C915" s="437"/>
      <c r="D915" s="438"/>
      <c r="E915" s="438"/>
      <c r="F915" s="438"/>
      <c r="G915" s="439"/>
      <c r="H915" s="430"/>
      <c r="I915" s="440"/>
      <c r="J915" s="431"/>
      <c r="K915" s="184"/>
      <c r="L915" s="188"/>
      <c r="M915" s="401"/>
    </row>
    <row r="916" spans="2:13" ht="15.6">
      <c r="B916" s="397"/>
      <c r="C916" s="437"/>
      <c r="D916" s="438"/>
      <c r="E916" s="438"/>
      <c r="F916" s="438"/>
      <c r="G916" s="439"/>
      <c r="H916" s="430"/>
      <c r="I916" s="440"/>
      <c r="J916" s="431"/>
      <c r="K916" s="184"/>
      <c r="L916" s="188"/>
      <c r="M916" s="401"/>
    </row>
    <row r="917" spans="2:13" ht="15.6">
      <c r="B917" s="397"/>
      <c r="C917" s="437"/>
      <c r="D917" s="438"/>
      <c r="E917" s="438"/>
      <c r="F917" s="438"/>
      <c r="G917" s="439"/>
      <c r="H917" s="430"/>
      <c r="I917" s="440"/>
      <c r="J917" s="431"/>
      <c r="K917" s="184"/>
      <c r="L917" s="188"/>
      <c r="M917" s="401"/>
    </row>
    <row r="918" spans="2:13" ht="16.2" thickBot="1">
      <c r="B918" s="397"/>
      <c r="C918" s="441"/>
      <c r="D918" s="442"/>
      <c r="E918" s="442"/>
      <c r="F918" s="443"/>
      <c r="G918" s="444"/>
      <c r="H918" s="445"/>
      <c r="I918" s="440"/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/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/>
      <c r="E921" s="447"/>
      <c r="F921" s="447"/>
      <c r="G921" s="448"/>
      <c r="H921" s="447"/>
      <c r="I921" s="448"/>
      <c r="J921" s="447"/>
      <c r="K921" s="448"/>
      <c r="L921" s="449"/>
      <c r="M921" s="401"/>
    </row>
    <row r="922" spans="2:13" ht="15.6">
      <c r="B922" s="396"/>
      <c r="C922" s="450"/>
      <c r="D922" s="438"/>
      <c r="E922" s="438"/>
      <c r="F922" s="438"/>
      <c r="G922" s="438"/>
      <c r="H922" s="438"/>
      <c r="I922" s="438"/>
      <c r="J922" s="438"/>
      <c r="K922" s="451"/>
      <c r="L922" s="452"/>
      <c r="M922" s="401"/>
    </row>
    <row r="923" spans="2:13" ht="15.6">
      <c r="B923" s="396"/>
      <c r="C923" s="450"/>
      <c r="D923" s="438"/>
      <c r="E923" s="438"/>
      <c r="F923" s="438"/>
      <c r="G923" s="438"/>
      <c r="H923" s="438"/>
      <c r="I923" s="438"/>
      <c r="J923" s="438"/>
      <c r="K923" s="451"/>
      <c r="L923" s="452"/>
      <c r="M923" s="401"/>
    </row>
    <row r="924" spans="2:13" ht="15.6">
      <c r="B924" s="396"/>
      <c r="C924" s="450"/>
      <c r="D924" s="438"/>
      <c r="E924" s="438"/>
      <c r="F924" s="438"/>
      <c r="G924" s="438"/>
      <c r="H924" s="438"/>
      <c r="I924" s="438"/>
      <c r="J924" s="438"/>
      <c r="K924" s="451"/>
      <c r="L924" s="452"/>
      <c r="M924" s="401"/>
    </row>
    <row r="925" spans="2:13" ht="15.6">
      <c r="B925" s="396"/>
      <c r="C925" s="450"/>
      <c r="D925" s="438"/>
      <c r="E925" s="438"/>
      <c r="F925" s="438"/>
      <c r="G925" s="438"/>
      <c r="H925" s="438"/>
      <c r="I925" s="438"/>
      <c r="J925" s="438"/>
      <c r="K925" s="451"/>
      <c r="L925" s="452"/>
      <c r="M925" s="401"/>
    </row>
    <row r="926" spans="2:13" ht="15.6">
      <c r="B926" s="397"/>
      <c r="C926" s="450"/>
      <c r="D926" s="552"/>
      <c r="E926" s="552"/>
      <c r="F926" s="552"/>
      <c r="G926" s="552"/>
      <c r="H926" s="552"/>
      <c r="I926" s="552"/>
      <c r="J926" s="552"/>
      <c r="K926" s="550"/>
      <c r="L926" s="452"/>
      <c r="M926" s="401"/>
    </row>
    <row r="927" spans="2:13" ht="15.6">
      <c r="B927" s="397"/>
      <c r="C927" s="547"/>
      <c r="D927" s="553"/>
      <c r="E927" s="553"/>
      <c r="F927" s="548"/>
      <c r="G927" s="548"/>
      <c r="H927" s="548"/>
      <c r="I927" s="548"/>
      <c r="J927" s="548"/>
      <c r="K927" s="549"/>
      <c r="L927" s="452"/>
      <c r="M927" s="401"/>
    </row>
    <row r="928" spans="2:13" ht="15.6">
      <c r="B928" s="397"/>
      <c r="C928" s="460"/>
      <c r="D928" s="461"/>
      <c r="E928" s="461"/>
      <c r="F928" s="461"/>
      <c r="G928" s="461"/>
      <c r="H928" s="461"/>
      <c r="I928" s="461"/>
      <c r="J928" s="461"/>
      <c r="K928" s="542"/>
      <c r="L928" s="452"/>
      <c r="M928" s="401"/>
    </row>
    <row r="929" spans="2:13" ht="15.6">
      <c r="B929" s="396"/>
      <c r="C929" s="402"/>
      <c r="D929" s="462"/>
      <c r="E929" s="462"/>
      <c r="F929" s="462"/>
      <c r="G929" s="462"/>
      <c r="H929" s="462"/>
      <c r="I929" s="462"/>
      <c r="J929" s="462"/>
      <c r="K929" s="520"/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/>
      <c r="K930" s="880"/>
      <c r="L930" s="465"/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/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/>
      <c r="D936" s="404"/>
      <c r="E936" s="405"/>
      <c r="F936" s="406"/>
      <c r="G936" s="406"/>
      <c r="H936" s="407"/>
      <c r="I936" s="408"/>
      <c r="J936" s="407"/>
      <c r="K936" s="184"/>
      <c r="L936" s="188"/>
      <c r="M936" s="401"/>
    </row>
    <row r="937" spans="2:13" ht="15.6">
      <c r="B937" s="396"/>
      <c r="C937" s="409"/>
      <c r="D937" s="181"/>
      <c r="E937" s="181"/>
      <c r="F937" s="526"/>
      <c r="G937" s="521"/>
      <c r="H937" s="410"/>
      <c r="I937" s="531"/>
      <c r="J937" s="411"/>
      <c r="K937" s="186"/>
      <c r="L937" s="359"/>
      <c r="M937" s="401"/>
    </row>
    <row r="938" spans="2:13" ht="15.6">
      <c r="B938" s="396"/>
      <c r="C938" s="412"/>
      <c r="D938" s="181"/>
      <c r="E938" s="181"/>
      <c r="F938" s="527"/>
      <c r="G938" s="522"/>
      <c r="H938" s="413"/>
      <c r="I938" s="532"/>
      <c r="J938" s="414"/>
      <c r="K938" s="186"/>
      <c r="L938" s="359"/>
      <c r="M938" s="401"/>
    </row>
    <row r="939" spans="2:13" ht="15.6">
      <c r="B939" s="396"/>
      <c r="C939" s="415"/>
      <c r="D939" s="182"/>
      <c r="E939" s="182"/>
      <c r="F939" s="528"/>
      <c r="G939" s="523"/>
      <c r="H939" s="416"/>
      <c r="I939" s="533"/>
      <c r="J939" s="417"/>
      <c r="K939" s="186"/>
      <c r="L939" s="359"/>
      <c r="M939" s="401"/>
    </row>
    <row r="940" spans="2:13" ht="15.6">
      <c r="B940" s="397"/>
      <c r="C940" s="183"/>
      <c r="D940" s="182"/>
      <c r="E940" s="182"/>
      <c r="F940" s="529"/>
      <c r="G940" s="524"/>
      <c r="H940" s="418"/>
      <c r="I940" s="534"/>
      <c r="J940" s="419"/>
      <c r="K940" s="186"/>
      <c r="L940" s="359"/>
      <c r="M940" s="401"/>
    </row>
    <row r="941" spans="2:13" ht="16.2" thickBot="1">
      <c r="B941" s="397"/>
      <c r="C941" s="420"/>
      <c r="D941" s="182"/>
      <c r="E941" s="182"/>
      <c r="F941" s="526"/>
      <c r="G941" s="859"/>
      <c r="H941" s="421"/>
      <c r="I941" s="535"/>
      <c r="J941" s="422"/>
      <c r="K941" s="186"/>
      <c r="L941" s="359"/>
      <c r="M941" s="401"/>
    </row>
    <row r="942" spans="2:13" ht="15.6">
      <c r="B942" s="397"/>
      <c r="C942" s="420"/>
      <c r="D942" s="182"/>
      <c r="E942" s="182"/>
      <c r="F942" s="526"/>
      <c r="G942" s="860"/>
      <c r="H942" s="423"/>
      <c r="I942" s="424"/>
      <c r="J942" s="425"/>
      <c r="K942" s="186"/>
      <c r="L942" s="359"/>
      <c r="M942" s="401"/>
    </row>
    <row r="943" spans="2:13" ht="16.2" thickBot="1">
      <c r="B943" s="397"/>
      <c r="C943" s="426"/>
      <c r="D943" s="427"/>
      <c r="E943" s="427"/>
      <c r="F943" s="530"/>
      <c r="G943" s="525"/>
      <c r="H943" s="428"/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/>
      <c r="E945" s="433"/>
      <c r="F945" s="434"/>
      <c r="G945" s="554"/>
      <c r="H945" s="431"/>
      <c r="I945" s="436"/>
      <c r="J945" s="431"/>
      <c r="K945" s="184"/>
      <c r="L945" s="188"/>
      <c r="M945" s="401"/>
    </row>
    <row r="946" spans="2:13" ht="15.6">
      <c r="B946" s="397"/>
      <c r="C946" s="437"/>
      <c r="D946" s="438"/>
      <c r="E946" s="438"/>
      <c r="F946" s="438"/>
      <c r="G946" s="439"/>
      <c r="H946" s="430"/>
      <c r="I946" s="440"/>
      <c r="J946" s="431"/>
      <c r="K946" s="184"/>
      <c r="L946" s="188"/>
      <c r="M946" s="401"/>
    </row>
    <row r="947" spans="2:13" ht="15.6">
      <c r="B947" s="397"/>
      <c r="C947" s="437"/>
      <c r="D947" s="438"/>
      <c r="E947" s="438"/>
      <c r="F947" s="438"/>
      <c r="G947" s="439"/>
      <c r="H947" s="430"/>
      <c r="I947" s="440"/>
      <c r="J947" s="431"/>
      <c r="K947" s="184"/>
      <c r="L947" s="188"/>
      <c r="M947" s="401"/>
    </row>
    <row r="948" spans="2:13" ht="15.6">
      <c r="B948" s="397"/>
      <c r="C948" s="437"/>
      <c r="D948" s="438"/>
      <c r="E948" s="438"/>
      <c r="F948" s="438"/>
      <c r="G948" s="439"/>
      <c r="H948" s="430"/>
      <c r="I948" s="440"/>
      <c r="J948" s="431"/>
      <c r="K948" s="184"/>
      <c r="L948" s="188"/>
      <c r="M948" s="401"/>
    </row>
    <row r="949" spans="2:13" ht="16.2" thickBot="1">
      <c r="B949" s="397"/>
      <c r="C949" s="441"/>
      <c r="D949" s="442"/>
      <c r="E949" s="442"/>
      <c r="F949" s="443"/>
      <c r="G949" s="444"/>
      <c r="H949" s="445"/>
      <c r="I949" s="440"/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/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/>
      <c r="E952" s="447"/>
      <c r="F952" s="447"/>
      <c r="G952" s="448"/>
      <c r="H952" s="447"/>
      <c r="I952" s="448"/>
      <c r="J952" s="447"/>
      <c r="K952" s="448"/>
      <c r="L952" s="449"/>
      <c r="M952" s="401"/>
    </row>
    <row r="953" spans="2:13" ht="15.6">
      <c r="B953" s="396"/>
      <c r="C953" s="450"/>
      <c r="D953" s="438"/>
      <c r="E953" s="438"/>
      <c r="F953" s="438"/>
      <c r="G953" s="438"/>
      <c r="H953" s="438"/>
      <c r="I953" s="438"/>
      <c r="J953" s="438"/>
      <c r="K953" s="451"/>
      <c r="L953" s="452"/>
      <c r="M953" s="401"/>
    </row>
    <row r="954" spans="2:13" ht="15.6">
      <c r="B954" s="396"/>
      <c r="C954" s="450"/>
      <c r="D954" s="438"/>
      <c r="E954" s="438"/>
      <c r="F954" s="438"/>
      <c r="G954" s="438"/>
      <c r="H954" s="438"/>
      <c r="I954" s="438"/>
      <c r="J954" s="438"/>
      <c r="K954" s="451"/>
      <c r="L954" s="452"/>
      <c r="M954" s="401"/>
    </row>
    <row r="955" spans="2:13" ht="15.6">
      <c r="B955" s="396"/>
      <c r="C955" s="450"/>
      <c r="D955" s="438"/>
      <c r="E955" s="438"/>
      <c r="F955" s="438"/>
      <c r="G955" s="438"/>
      <c r="H955" s="438"/>
      <c r="I955" s="438"/>
      <c r="J955" s="438"/>
      <c r="K955" s="451"/>
      <c r="L955" s="452"/>
      <c r="M955" s="401"/>
    </row>
    <row r="956" spans="2:13" ht="15.6">
      <c r="B956" s="396"/>
      <c r="C956" s="450"/>
      <c r="D956" s="438"/>
      <c r="E956" s="438"/>
      <c r="F956" s="438"/>
      <c r="G956" s="438"/>
      <c r="H956" s="438"/>
      <c r="I956" s="438"/>
      <c r="J956" s="438"/>
      <c r="K956" s="451"/>
      <c r="L956" s="452"/>
      <c r="M956" s="401"/>
    </row>
    <row r="957" spans="2:13" ht="15.6">
      <c r="B957" s="397"/>
      <c r="C957" s="450"/>
      <c r="D957" s="552"/>
      <c r="E957" s="552"/>
      <c r="F957" s="552"/>
      <c r="G957" s="552"/>
      <c r="H957" s="552"/>
      <c r="I957" s="552"/>
      <c r="J957" s="552"/>
      <c r="K957" s="550"/>
      <c r="L957" s="452"/>
      <c r="M957" s="401"/>
    </row>
    <row r="958" spans="2:13" ht="15.6">
      <c r="B958" s="397"/>
      <c r="C958" s="547"/>
      <c r="D958" s="553"/>
      <c r="E958" s="553"/>
      <c r="F958" s="548"/>
      <c r="G958" s="548"/>
      <c r="H958" s="548"/>
      <c r="I958" s="548"/>
      <c r="J958" s="548"/>
      <c r="K958" s="549"/>
      <c r="L958" s="452"/>
      <c r="M958" s="401"/>
    </row>
    <row r="959" spans="2:13" ht="15.6">
      <c r="B959" s="397"/>
      <c r="C959" s="460"/>
      <c r="D959" s="461"/>
      <c r="E959" s="461"/>
      <c r="F959" s="461"/>
      <c r="G959" s="461"/>
      <c r="H959" s="461"/>
      <c r="I959" s="461"/>
      <c r="J959" s="461"/>
      <c r="K959" s="542"/>
      <c r="L959" s="452"/>
      <c r="M959" s="401"/>
    </row>
    <row r="960" spans="2:13" ht="15.6">
      <c r="B960" s="396"/>
      <c r="C960" s="402"/>
      <c r="D960" s="462"/>
      <c r="E960" s="462"/>
      <c r="F960" s="462"/>
      <c r="G960" s="462"/>
      <c r="H960" s="462"/>
      <c r="I960" s="462"/>
      <c r="J960" s="462"/>
      <c r="K960" s="520"/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/>
      <c r="K961" s="880"/>
      <c r="L961" s="465"/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/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/>
      <c r="D967" s="404"/>
      <c r="E967" s="405"/>
      <c r="F967" s="406"/>
      <c r="G967" s="406"/>
      <c r="H967" s="407"/>
      <c r="I967" s="408"/>
      <c r="J967" s="407"/>
      <c r="K967" s="184"/>
      <c r="L967" s="188"/>
      <c r="M967" s="401"/>
    </row>
    <row r="968" spans="2:13" ht="15.6">
      <c r="B968" s="396"/>
      <c r="C968" s="409"/>
      <c r="D968" s="181"/>
      <c r="E968" s="181"/>
      <c r="F968" s="526"/>
      <c r="G968" s="521"/>
      <c r="H968" s="410"/>
      <c r="I968" s="531"/>
      <c r="J968" s="411"/>
      <c r="K968" s="186"/>
      <c r="L968" s="359"/>
      <c r="M968" s="401"/>
    </row>
    <row r="969" spans="2:13" ht="15.6">
      <c r="B969" s="396"/>
      <c r="C969" s="412"/>
      <c r="D969" s="181"/>
      <c r="E969" s="181"/>
      <c r="F969" s="527"/>
      <c r="G969" s="522"/>
      <c r="H969" s="413"/>
      <c r="I969" s="532"/>
      <c r="J969" s="414"/>
      <c r="K969" s="186"/>
      <c r="L969" s="359"/>
      <c r="M969" s="401"/>
    </row>
    <row r="970" spans="2:13" ht="15.6">
      <c r="B970" s="396"/>
      <c r="C970" s="415"/>
      <c r="D970" s="182"/>
      <c r="E970" s="182"/>
      <c r="F970" s="528"/>
      <c r="G970" s="523"/>
      <c r="H970" s="416"/>
      <c r="I970" s="533"/>
      <c r="J970" s="417"/>
      <c r="K970" s="186"/>
      <c r="L970" s="359"/>
      <c r="M970" s="401"/>
    </row>
    <row r="971" spans="2:13" ht="15.6">
      <c r="B971" s="397"/>
      <c r="C971" s="183"/>
      <c r="D971" s="182"/>
      <c r="E971" s="182"/>
      <c r="F971" s="529"/>
      <c r="G971" s="524"/>
      <c r="H971" s="418"/>
      <c r="I971" s="534"/>
      <c r="J971" s="419"/>
      <c r="K971" s="186"/>
      <c r="L971" s="359"/>
      <c r="M971" s="401"/>
    </row>
    <row r="972" spans="2:13" ht="16.2" thickBot="1">
      <c r="B972" s="397"/>
      <c r="C972" s="420"/>
      <c r="D972" s="182"/>
      <c r="E972" s="182"/>
      <c r="F972" s="526"/>
      <c r="G972" s="859"/>
      <c r="H972" s="421"/>
      <c r="I972" s="535"/>
      <c r="J972" s="422"/>
      <c r="K972" s="186"/>
      <c r="L972" s="359"/>
      <c r="M972" s="401"/>
    </row>
    <row r="973" spans="2:13" ht="15.6">
      <c r="B973" s="397"/>
      <c r="C973" s="420"/>
      <c r="D973" s="182"/>
      <c r="E973" s="182"/>
      <c r="F973" s="526"/>
      <c r="G973" s="860"/>
      <c r="H973" s="423"/>
      <c r="I973" s="424"/>
      <c r="J973" s="425"/>
      <c r="K973" s="186"/>
      <c r="L973" s="359"/>
      <c r="M973" s="401"/>
    </row>
    <row r="974" spans="2:13" ht="16.2" thickBot="1">
      <c r="B974" s="397"/>
      <c r="C974" s="426"/>
      <c r="D974" s="427"/>
      <c r="E974" s="427"/>
      <c r="F974" s="530"/>
      <c r="G974" s="525"/>
      <c r="H974" s="428"/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/>
      <c r="E976" s="433"/>
      <c r="F976" s="434"/>
      <c r="G976" s="554"/>
      <c r="H976" s="431"/>
      <c r="I976" s="436"/>
      <c r="J976" s="431"/>
      <c r="K976" s="184"/>
      <c r="L976" s="188"/>
      <c r="M976" s="401"/>
    </row>
    <row r="977" spans="2:13" ht="15.6">
      <c r="B977" s="397"/>
      <c r="C977" s="437"/>
      <c r="D977" s="438"/>
      <c r="E977" s="438"/>
      <c r="F977" s="438"/>
      <c r="G977" s="439"/>
      <c r="H977" s="430"/>
      <c r="I977" s="440"/>
      <c r="J977" s="431"/>
      <c r="K977" s="184"/>
      <c r="L977" s="188"/>
      <c r="M977" s="401"/>
    </row>
    <row r="978" spans="2:13" ht="15.6">
      <c r="B978" s="397"/>
      <c r="C978" s="437"/>
      <c r="D978" s="438"/>
      <c r="E978" s="438"/>
      <c r="F978" s="438"/>
      <c r="G978" s="439"/>
      <c r="H978" s="430"/>
      <c r="I978" s="440"/>
      <c r="J978" s="431"/>
      <c r="K978" s="184"/>
      <c r="L978" s="188"/>
      <c r="M978" s="401"/>
    </row>
    <row r="979" spans="2:13" ht="15.6">
      <c r="B979" s="397"/>
      <c r="C979" s="437"/>
      <c r="D979" s="438"/>
      <c r="E979" s="438"/>
      <c r="F979" s="438"/>
      <c r="G979" s="439"/>
      <c r="H979" s="430"/>
      <c r="I979" s="440"/>
      <c r="J979" s="431"/>
      <c r="K979" s="184"/>
      <c r="L979" s="188"/>
      <c r="M979" s="401"/>
    </row>
    <row r="980" spans="2:13" ht="16.2" thickBot="1">
      <c r="B980" s="397"/>
      <c r="C980" s="441"/>
      <c r="D980" s="442"/>
      <c r="E980" s="442"/>
      <c r="F980" s="443"/>
      <c r="G980" s="444"/>
      <c r="H980" s="445"/>
      <c r="I980" s="440"/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/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/>
      <c r="E983" s="447"/>
      <c r="F983" s="447"/>
      <c r="G983" s="448"/>
      <c r="H983" s="447"/>
      <c r="I983" s="448"/>
      <c r="J983" s="447"/>
      <c r="K983" s="448"/>
      <c r="L983" s="449"/>
      <c r="M983" s="401"/>
    </row>
    <row r="984" spans="2:13" ht="15.6">
      <c r="B984" s="396"/>
      <c r="C984" s="450"/>
      <c r="D984" s="438"/>
      <c r="E984" s="438"/>
      <c r="F984" s="438"/>
      <c r="G984" s="438"/>
      <c r="H984" s="438"/>
      <c r="I984" s="438"/>
      <c r="J984" s="438"/>
      <c r="K984" s="451"/>
      <c r="L984" s="452"/>
      <c r="M984" s="401"/>
    </row>
    <row r="985" spans="2:13" ht="15.6">
      <c r="B985" s="396"/>
      <c r="C985" s="450"/>
      <c r="D985" s="438"/>
      <c r="E985" s="438"/>
      <c r="F985" s="438"/>
      <c r="G985" s="438"/>
      <c r="H985" s="438"/>
      <c r="I985" s="438"/>
      <c r="J985" s="438"/>
      <c r="K985" s="451"/>
      <c r="L985" s="452"/>
      <c r="M985" s="401"/>
    </row>
    <row r="986" spans="2:13" ht="15.6">
      <c r="B986" s="396"/>
      <c r="C986" s="450"/>
      <c r="D986" s="438"/>
      <c r="E986" s="438"/>
      <c r="F986" s="438"/>
      <c r="G986" s="438"/>
      <c r="H986" s="438"/>
      <c r="I986" s="438"/>
      <c r="J986" s="438"/>
      <c r="K986" s="451"/>
      <c r="L986" s="452"/>
      <c r="M986" s="401"/>
    </row>
    <row r="987" spans="2:13" ht="15.6">
      <c r="B987" s="396"/>
      <c r="C987" s="450"/>
      <c r="D987" s="438"/>
      <c r="E987" s="438"/>
      <c r="F987" s="438"/>
      <c r="G987" s="438"/>
      <c r="H987" s="438"/>
      <c r="I987" s="438"/>
      <c r="J987" s="438"/>
      <c r="K987" s="451"/>
      <c r="L987" s="452"/>
      <c r="M987" s="401"/>
    </row>
    <row r="988" spans="2:13" ht="15.6">
      <c r="B988" s="397"/>
      <c r="C988" s="450"/>
      <c r="D988" s="552"/>
      <c r="E988" s="552"/>
      <c r="F988" s="552"/>
      <c r="G988" s="552"/>
      <c r="H988" s="552"/>
      <c r="I988" s="552"/>
      <c r="J988" s="552"/>
      <c r="K988" s="550"/>
      <c r="L988" s="452"/>
      <c r="M988" s="401"/>
    </row>
    <row r="989" spans="2:13" ht="15.6">
      <c r="B989" s="397"/>
      <c r="C989" s="547"/>
      <c r="D989" s="553"/>
      <c r="E989" s="553"/>
      <c r="F989" s="548"/>
      <c r="G989" s="548"/>
      <c r="H989" s="548"/>
      <c r="I989" s="548"/>
      <c r="J989" s="548"/>
      <c r="K989" s="549"/>
      <c r="L989" s="452"/>
      <c r="M989" s="401"/>
    </row>
    <row r="990" spans="2:13" ht="15.6">
      <c r="B990" s="397"/>
      <c r="C990" s="460"/>
      <c r="D990" s="461"/>
      <c r="E990" s="461"/>
      <c r="F990" s="461"/>
      <c r="G990" s="461"/>
      <c r="H990" s="461"/>
      <c r="I990" s="461"/>
      <c r="J990" s="461"/>
      <c r="K990" s="542"/>
      <c r="L990" s="452"/>
      <c r="M990" s="401"/>
    </row>
    <row r="991" spans="2:13" ht="15.6">
      <c r="B991" s="396"/>
      <c r="C991" s="402"/>
      <c r="D991" s="462"/>
      <c r="E991" s="462"/>
      <c r="F991" s="462"/>
      <c r="G991" s="462"/>
      <c r="H991" s="462"/>
      <c r="I991" s="462"/>
      <c r="J991" s="462"/>
      <c r="K991" s="520"/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/>
      <c r="K992" s="880"/>
      <c r="L992" s="465"/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238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181">
        <v>1498938.743</v>
      </c>
      <c r="E999" s="181">
        <v>1517273.963</v>
      </c>
      <c r="F999" s="526">
        <f t="shared" ref="F999:F1004" si="317">E999-D999</f>
        <v>18335.219999999972</v>
      </c>
      <c r="G999" s="521">
        <v>6.48</v>
      </c>
      <c r="H999" s="410">
        <f>F999*G999</f>
        <v>118812.22559999983</v>
      </c>
      <c r="I999" s="531">
        <f>F999+F1003+F1004</f>
        <v>25116.52899999998</v>
      </c>
      <c r="J999" s="411">
        <f>I999/I1003</f>
        <v>0.56367363750376875</v>
      </c>
      <c r="K999" s="186"/>
      <c r="L999" s="359"/>
      <c r="M999" s="560"/>
    </row>
    <row r="1000" spans="2:13" ht="15.6">
      <c r="B1000" s="555"/>
      <c r="C1000" s="412" t="s">
        <v>43</v>
      </c>
      <c r="D1000" s="181">
        <v>579795.02300000004</v>
      </c>
      <c r="E1000" s="181">
        <v>584202.272</v>
      </c>
      <c r="F1000" s="527">
        <f t="shared" si="317"/>
        <v>4407.2489999999525</v>
      </c>
      <c r="G1000" s="522">
        <v>6.48</v>
      </c>
      <c r="H1000" s="413">
        <f>G1000*F1000</f>
        <v>28558.973519999694</v>
      </c>
      <c r="I1000" s="532">
        <f>F1000</f>
        <v>4407.2489999999525</v>
      </c>
      <c r="J1000" s="414">
        <f>I1000/I1003</f>
        <v>9.8908972462509556E-2</v>
      </c>
      <c r="K1000" s="186"/>
      <c r="L1000" s="359"/>
      <c r="M1000" s="560"/>
    </row>
    <row r="1001" spans="2:13" ht="15.6">
      <c r="B1001" s="555"/>
      <c r="C1001" s="415" t="s">
        <v>44</v>
      </c>
      <c r="D1001" s="182">
        <v>331666.31300000002</v>
      </c>
      <c r="E1001" s="182">
        <v>338358.95299999998</v>
      </c>
      <c r="F1001" s="528">
        <f t="shared" si="317"/>
        <v>6692.6399999999558</v>
      </c>
      <c r="G1001" s="523">
        <v>4.58</v>
      </c>
      <c r="H1001" s="416">
        <f>G1001*F1001</f>
        <v>30652.2911999998</v>
      </c>
      <c r="I1001" s="533">
        <f>F1001</f>
        <v>6692.6399999999558</v>
      </c>
      <c r="J1001" s="417">
        <f>I1001/I1003</f>
        <v>0.15019849013783718</v>
      </c>
      <c r="K1001" s="186"/>
      <c r="L1001" s="359"/>
      <c r="M1001" s="560"/>
    </row>
    <row r="1002" spans="2:13" ht="15.6">
      <c r="B1002" s="556"/>
      <c r="C1002" s="183" t="s">
        <v>139</v>
      </c>
      <c r="D1002" s="182">
        <v>379863.71399999998</v>
      </c>
      <c r="E1002" s="182">
        <v>388205.93300000002</v>
      </c>
      <c r="F1002" s="529">
        <f t="shared" si="317"/>
        <v>8342.219000000041</v>
      </c>
      <c r="G1002" s="524">
        <v>6.28</v>
      </c>
      <c r="H1002" s="418">
        <f>G1002*F1002</f>
        <v>52389.135320000256</v>
      </c>
      <c r="I1002" s="534">
        <f>F1002</f>
        <v>8342.219000000041</v>
      </c>
      <c r="J1002" s="419">
        <f>I1002/I1003</f>
        <v>0.18721889989588447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182">
        <v>365507.772</v>
      </c>
      <c r="E1003" s="182">
        <v>369308.66200000001</v>
      </c>
      <c r="F1003" s="526">
        <f t="shared" si="317"/>
        <v>3800.890000000014</v>
      </c>
      <c r="G1003" s="859">
        <v>6.48</v>
      </c>
      <c r="H1003" s="421">
        <f>G1003*F1003</f>
        <v>24629.767200000093</v>
      </c>
      <c r="I1003" s="535">
        <f t="shared" ref="I1003" si="318">SUM(I999:I1002)</f>
        <v>44558.63699999993</v>
      </c>
      <c r="J1003" s="422">
        <f t="shared" ref="J1003" si="319">SUM(J999:J1002)</f>
        <v>0.99999999999999989</v>
      </c>
      <c r="K1003" s="186"/>
      <c r="L1003" s="359"/>
      <c r="M1003" s="560"/>
    </row>
    <row r="1004" spans="2:13" ht="15.6">
      <c r="B1004" s="556"/>
      <c r="C1004" s="420" t="s">
        <v>46</v>
      </c>
      <c r="D1004" s="182">
        <v>318441.42200000002</v>
      </c>
      <c r="E1004" s="182">
        <v>321421.84100000001</v>
      </c>
      <c r="F1004" s="526">
        <f t="shared" si="317"/>
        <v>2980.4189999999944</v>
      </c>
      <c r="G1004" s="860"/>
      <c r="H1004" s="423">
        <f>G1003*F1004</f>
        <v>19313.115119999966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44558.63699999993</v>
      </c>
      <c r="G1005" s="525">
        <f>H1005/F1005</f>
        <v>6.1571790887589337</v>
      </c>
      <c r="H1005" s="428">
        <f>SUM(H999:H1004)</f>
        <v>274355.50795999967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27147.739999999998</v>
      </c>
      <c r="E1008" s="438">
        <f>E479+E512+E543+E574+E605+E636+E667+E698+E729+E760+E791+E822+E853+E884+E915+E946+E977</f>
        <v>11036</v>
      </c>
      <c r="F1008" s="438">
        <f>D1008+E1008</f>
        <v>38183.74</v>
      </c>
      <c r="G1008" s="588">
        <f>F1008/F1011</f>
        <v>0.36368379600689921</v>
      </c>
      <c r="H1008" s="590">
        <v>7.4000000000000003E-3</v>
      </c>
      <c r="I1008" s="586">
        <f>F1008*H1008</f>
        <v>282.55967600000002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09" si="320">D480+D513+D544+D575+D606+D637+D668+D699+D730+D761+D792+D823+D854+D885+D916+D947+D978</f>
        <v>25224.7</v>
      </c>
      <c r="E1009" s="438">
        <f t="shared" si="320"/>
        <v>11012</v>
      </c>
      <c r="F1009" s="438">
        <f t="shared" ref="F1009:F1010" si="321">D1009+E1009</f>
        <v>36236.699999999997</v>
      </c>
      <c r="G1009" s="588">
        <f>F1009/F1011</f>
        <v>0.34513907256762183</v>
      </c>
      <c r="H1009" s="590">
        <v>2.5000000000000001E-2</v>
      </c>
      <c r="I1009" s="586">
        <f>F1009*H1009</f>
        <v>905.91750000000002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ref="D1010:E1010" si="322">D481+D514+D545+D576+D607+D638+D669+D700+D731+D762+D793+D824+D855+D886+D917+D948+D979</f>
        <v>22402.620000000003</v>
      </c>
      <c r="E1010" s="438">
        <f t="shared" si="322"/>
        <v>8168.53</v>
      </c>
      <c r="F1010" s="438">
        <f t="shared" si="321"/>
        <v>30571.15</v>
      </c>
      <c r="G1010" s="588">
        <f>F1010/F1011</f>
        <v>0.29117713142547896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74775.06</v>
      </c>
      <c r="E1011" s="442">
        <f>SUM(E1008:E1010)</f>
        <v>30216.53</v>
      </c>
      <c r="F1011" s="443">
        <f>D1011+E1011</f>
        <v>104991.59</v>
      </c>
      <c r="G1011" s="589">
        <f>SUM(G1008:G1010)</f>
        <v>1</v>
      </c>
      <c r="H1011" s="585" t="s">
        <v>21</v>
      </c>
      <c r="I1011" s="591">
        <f>SUM(I1008:I1010)</f>
        <v>1188.4771760000001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63</v>
      </c>
      <c r="E1014" s="447" t="s">
        <v>68</v>
      </c>
      <c r="F1014" s="447" t="s">
        <v>167</v>
      </c>
      <c r="G1014" s="448" t="s">
        <v>197</v>
      </c>
      <c r="H1014" s="447" t="s">
        <v>130</v>
      </c>
      <c r="I1014" s="448" t="s">
        <v>64</v>
      </c>
      <c r="J1014" s="447" t="s">
        <v>174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148</v>
      </c>
      <c r="D1015" s="438">
        <f>D486+D519+D550+D581+D612+D643+D674+D705+D736+D767+D798+D829+D860+D891+D922+D953+D984</f>
        <v>28355</v>
      </c>
      <c r="E1015" s="438">
        <f t="shared" ref="E1015:J1015" si="323">E486+E519+E550+E581+E612+E643+E674+E705+E736+E767+E798+E829+E860+E891+E922+E953+E984</f>
        <v>32578.5</v>
      </c>
      <c r="F1015" s="438">
        <f t="shared" si="323"/>
        <v>4236</v>
      </c>
      <c r="G1015" s="438">
        <f t="shared" si="323"/>
        <v>18663.02</v>
      </c>
      <c r="H1015" s="438">
        <f t="shared" si="323"/>
        <v>4725.8000000000011</v>
      </c>
      <c r="I1015" s="438">
        <f t="shared" si="323"/>
        <v>17509</v>
      </c>
      <c r="J1015" s="438">
        <f t="shared" si="323"/>
        <v>0</v>
      </c>
      <c r="K1015" s="451">
        <f>D1015+E1015+F1015+G1015+H1015+I1015+J1015</f>
        <v>106067.32</v>
      </c>
      <c r="L1015" s="452">
        <f>K1015/K1019</f>
        <v>0.39641141989734385</v>
      </c>
      <c r="M1015" s="560"/>
    </row>
    <row r="1016" spans="2:13" ht="15.6">
      <c r="B1016" s="555"/>
      <c r="C1016" s="450" t="s">
        <v>58</v>
      </c>
      <c r="D1016" s="438">
        <f t="shared" ref="D1016:J1016" si="324">D487+D520+D551+D582+D613+D644+D675+D706+D737+D768+D799+D830+D861+D892+D923+D954+D985</f>
        <v>0</v>
      </c>
      <c r="E1016" s="438">
        <f t="shared" si="324"/>
        <v>740</v>
      </c>
      <c r="F1016" s="438">
        <f t="shared" si="324"/>
        <v>1093</v>
      </c>
      <c r="G1016" s="438">
        <f t="shared" si="324"/>
        <v>0</v>
      </c>
      <c r="H1016" s="438">
        <f t="shared" si="324"/>
        <v>0</v>
      </c>
      <c r="I1016" s="438">
        <f t="shared" si="324"/>
        <v>470</v>
      </c>
      <c r="J1016" s="438">
        <f t="shared" si="324"/>
        <v>0</v>
      </c>
      <c r="K1016" s="451">
        <f t="shared" ref="K1016:K1018" si="325">D1016+E1016+F1016+G1016+H1016+I1016+J1016</f>
        <v>2303</v>
      </c>
      <c r="L1016" s="452">
        <f>K1016/K1019</f>
        <v>8.607132715558222E-3</v>
      </c>
      <c r="M1016" s="560"/>
    </row>
    <row r="1017" spans="2:13" ht="15.6">
      <c r="B1017" s="555"/>
      <c r="C1017" s="450" t="s">
        <v>61</v>
      </c>
      <c r="D1017" s="438">
        <f t="shared" ref="D1017:J1017" si="326">D488+D521+D552+D583+D614+D645+D676+D707+D738+D769+D800+D831+D862+D893+D924+D955+D986</f>
        <v>20762</v>
      </c>
      <c r="E1017" s="438">
        <f t="shared" si="326"/>
        <v>13820</v>
      </c>
      <c r="F1017" s="438">
        <f t="shared" si="326"/>
        <v>6187</v>
      </c>
      <c r="G1017" s="438">
        <f t="shared" si="326"/>
        <v>10072.27</v>
      </c>
      <c r="H1017" s="438">
        <f t="shared" si="326"/>
        <v>4909.62</v>
      </c>
      <c r="I1017" s="438">
        <f t="shared" si="326"/>
        <v>12289</v>
      </c>
      <c r="J1017" s="438">
        <f t="shared" si="326"/>
        <v>0</v>
      </c>
      <c r="K1017" s="451">
        <f t="shared" si="325"/>
        <v>68039.890000000014</v>
      </c>
      <c r="L1017" s="452">
        <f>K1017/K1019</f>
        <v>0.25428934571514666</v>
      </c>
      <c r="M1017" s="560"/>
    </row>
    <row r="1018" spans="2:13" ht="15.6">
      <c r="B1018" s="555"/>
      <c r="C1018" s="450" t="s">
        <v>62</v>
      </c>
      <c r="D1018" s="438">
        <f t="shared" ref="D1018:J1018" si="327">D489+D522+D553+D584+D615+D646+D677+D708+D739+D770+D801+D832+D863+D894+D925+D956+D987</f>
        <v>20618.310000000005</v>
      </c>
      <c r="E1018" s="438">
        <f t="shared" si="327"/>
        <v>27942.799999999996</v>
      </c>
      <c r="F1018" s="438">
        <f t="shared" si="327"/>
        <v>3923.18</v>
      </c>
      <c r="G1018" s="438">
        <f t="shared" si="327"/>
        <v>19696.240000000005</v>
      </c>
      <c r="H1018" s="438">
        <f t="shared" si="327"/>
        <v>3174.9800000000014</v>
      </c>
      <c r="I1018" s="438">
        <f t="shared" si="327"/>
        <v>14617.52</v>
      </c>
      <c r="J1018" s="438">
        <f t="shared" si="327"/>
        <v>1185.54</v>
      </c>
      <c r="K1018" s="451">
        <f t="shared" si="325"/>
        <v>91158.569999999992</v>
      </c>
      <c r="L1018" s="452">
        <f>K1018/K1019</f>
        <v>0.34069210167195141</v>
      </c>
      <c r="M1018" s="560"/>
    </row>
    <row r="1019" spans="2:13" ht="15.6">
      <c r="B1019" s="556"/>
      <c r="C1019" s="546" t="s">
        <v>199</v>
      </c>
      <c r="D1019" s="561">
        <f t="shared" ref="D1019:J1019" si="328">D490+D523+D554+D585+D616+D647+D678+D709+D740+D771+D802+D833+D864+D895+D926+D957+D988</f>
        <v>69735.31</v>
      </c>
      <c r="E1019" s="561">
        <f t="shared" si="328"/>
        <v>75081.299999999988</v>
      </c>
      <c r="F1019" s="561">
        <f t="shared" si="328"/>
        <v>15439.18</v>
      </c>
      <c r="G1019" s="561">
        <f t="shared" si="328"/>
        <v>48431.53</v>
      </c>
      <c r="H1019" s="561">
        <f t="shared" si="328"/>
        <v>12810.4</v>
      </c>
      <c r="I1019" s="561">
        <f t="shared" si="328"/>
        <v>44885.52</v>
      </c>
      <c r="J1019" s="561">
        <f t="shared" si="328"/>
        <v>1185.54</v>
      </c>
      <c r="K1019" s="550">
        <f>D1019+E1019+F1019+G1019+H1019+I1019+J1019</f>
        <v>267568.77999999997</v>
      </c>
      <c r="L1019" s="452">
        <f>SUM(L1015:L1018)</f>
        <v>1</v>
      </c>
      <c r="M1019" s="560"/>
    </row>
    <row r="1020" spans="2:13" ht="15.6">
      <c r="B1020" s="556"/>
      <c r="C1020" s="547" t="s">
        <v>193</v>
      </c>
      <c r="D1020" s="562">
        <f t="shared" ref="D1020:J1020" si="329">D491+D524+D555+D586+D617+D648+D679+D710+D741+D772+D803+D834+D865+D896+D927+D958+D989</f>
        <v>69802.27</v>
      </c>
      <c r="E1020" s="562">
        <f t="shared" si="329"/>
        <v>75137.64</v>
      </c>
      <c r="F1020" s="562">
        <f t="shared" si="329"/>
        <v>15532.7</v>
      </c>
      <c r="G1020" s="562">
        <f t="shared" si="329"/>
        <v>48581.32</v>
      </c>
      <c r="H1020" s="562">
        <f t="shared" si="329"/>
        <v>12742.92</v>
      </c>
      <c r="I1020" s="562">
        <f t="shared" si="329"/>
        <v>45103.67</v>
      </c>
      <c r="J1020" s="562">
        <f t="shared" si="329"/>
        <v>1185.54</v>
      </c>
      <c r="K1020" s="549">
        <f t="shared" ref="K1020" si="330">D1020+E1020+F1020+G1020+H1020+I1020+J1020</f>
        <v>268086.06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66.960000000006403</v>
      </c>
      <c r="E1021" s="461">
        <f>E1020-E1019</f>
        <v>56.340000000011059</v>
      </c>
      <c r="F1021" s="461">
        <f t="shared" ref="F1021:H1021" si="331">F1020-F1019</f>
        <v>93.520000000000437</v>
      </c>
      <c r="G1021" s="461">
        <f t="shared" si="331"/>
        <v>149.79000000000087</v>
      </c>
      <c r="H1021" s="461">
        <f t="shared" si="331"/>
        <v>-67.479999999999563</v>
      </c>
      <c r="I1021" s="461">
        <f>I1020-I1019</f>
        <v>218.15000000000146</v>
      </c>
      <c r="J1021" s="461">
        <f t="shared" ref="J1021" si="332">J1020-J1019</f>
        <v>0</v>
      </c>
      <c r="K1021" s="542">
        <f>D1021+E1021+F1021+G1021+H1021+I1021+J1021</f>
        <v>517.28000000002066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0.26037262064278915</v>
      </c>
      <c r="E1022" s="570">
        <f>E1020/K1020</f>
        <v>0.28027432683370407</v>
      </c>
      <c r="F1022" s="570">
        <f>F1020/K1020</f>
        <v>5.7939230409816911E-2</v>
      </c>
      <c r="G1022" s="570">
        <f>G1020/K1020</f>
        <v>0.18121539031160366</v>
      </c>
      <c r="H1022" s="570">
        <f>H1020/K1020</f>
        <v>4.7532945204237773E-2</v>
      </c>
      <c r="I1022" s="570">
        <f>I1020/K1020</f>
        <v>0.1682432499474236</v>
      </c>
      <c r="J1022" s="570">
        <f>J1020/K1020</f>
        <v>4.4222366504248671E-3</v>
      </c>
      <c r="K1022" s="571">
        <f>D1022+E1022+F1022+G1022+H1022+I1022+J1022</f>
        <v>1</v>
      </c>
      <c r="L1022" s="452"/>
      <c r="M1022" s="560"/>
    </row>
    <row r="1023" spans="2:13" ht="15.6">
      <c r="B1023" s="555"/>
      <c r="C1023" s="572"/>
      <c r="D1023" s="565"/>
      <c r="E1023" s="566"/>
      <c r="F1023" s="567"/>
      <c r="G1023" s="567"/>
      <c r="H1023" s="567"/>
      <c r="I1023" s="567"/>
      <c r="J1023" s="875" t="s">
        <v>196</v>
      </c>
      <c r="K1023" s="875"/>
      <c r="L1023" s="573">
        <f>H1005-K1020</f>
        <v>6269.4479599996703</v>
      </c>
      <c r="M1023" s="560"/>
    </row>
    <row r="1024" spans="2:13" ht="15.6">
      <c r="B1024" s="555"/>
      <c r="C1024" s="577" t="s">
        <v>239</v>
      </c>
      <c r="D1024" s="563">
        <f>D1019/G1005</f>
        <v>11325.853770814409</v>
      </c>
      <c r="E1024" s="563">
        <f>E1019/G1005</f>
        <v>12194.106898250653</v>
      </c>
      <c r="F1024" s="563">
        <f>F1019/G1005</f>
        <v>2507.5086784769783</v>
      </c>
      <c r="G1024" s="563">
        <f>G1019/G1005</f>
        <v>7865.8634582224013</v>
      </c>
      <c r="H1024" s="563">
        <f>H1019/G1005</f>
        <v>2080.5631629893223</v>
      </c>
      <c r="I1024" s="563">
        <f>G1005</f>
        <v>6.1571790887589337</v>
      </c>
      <c r="J1024" s="563">
        <f>J1018/G1005</f>
        <v>192.54596673408801</v>
      </c>
      <c r="K1024" s="563">
        <f>K1019/G1005</f>
        <v>43456.39068522404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33.977561312443228</v>
      </c>
      <c r="E1025" s="568">
        <f>E1024*0.003</f>
        <v>36.582320694751957</v>
      </c>
      <c r="F1025" s="568">
        <f t="shared" ref="F1025:J1025" si="333">F1024*0.003</f>
        <v>7.5225260354309347</v>
      </c>
      <c r="G1025" s="568">
        <f t="shared" si="333"/>
        <v>23.597590374667206</v>
      </c>
      <c r="H1025" s="568">
        <f t="shared" si="333"/>
        <v>6.2416894889679675</v>
      </c>
      <c r="I1025" s="568">
        <f t="shared" si="333"/>
        <v>1.8471537266276802E-2</v>
      </c>
      <c r="J1025" s="568">
        <f t="shared" si="333"/>
        <v>0.57763790020226402</v>
      </c>
      <c r="K1025" s="564"/>
      <c r="L1025" s="575"/>
      <c r="M1025" s="560"/>
    </row>
    <row r="1026" spans="2:13" ht="15.6">
      <c r="B1026" s="555"/>
      <c r="C1026" s="578" t="s">
        <v>240</v>
      </c>
      <c r="D1026" s="568">
        <f>D1025-D1021</f>
        <v>-32.982438687563175</v>
      </c>
      <c r="E1026" s="568">
        <f t="shared" ref="E1026:J1026" si="334">E1025-E1021</f>
        <v>-19.757679305259103</v>
      </c>
      <c r="F1026" s="568">
        <f t="shared" si="334"/>
        <v>-85.997473964569508</v>
      </c>
      <c r="G1026" s="568">
        <f t="shared" si="334"/>
        <v>-126.19240962533367</v>
      </c>
      <c r="H1026" s="568">
        <f t="shared" si="334"/>
        <v>73.721689488967527</v>
      </c>
      <c r="I1026" s="568">
        <f t="shared" si="334"/>
        <v>-218.13152846273519</v>
      </c>
      <c r="J1026" s="568">
        <f t="shared" si="334"/>
        <v>0.57763790020226402</v>
      </c>
      <c r="K1026" s="564"/>
      <c r="L1026" s="575"/>
      <c r="M1026" s="560"/>
    </row>
    <row r="1027" spans="2:13" ht="15.6">
      <c r="B1027" s="555"/>
      <c r="C1027" s="577" t="s">
        <v>242</v>
      </c>
      <c r="D1027" s="568">
        <f>1600+D1026</f>
        <v>1567.0175613124368</v>
      </c>
      <c r="E1027" s="569">
        <f>1550+E1026</f>
        <v>1530.242320694741</v>
      </c>
      <c r="F1027" s="569">
        <f t="shared" ref="F1027:I1027" si="335">1500+F1026</f>
        <v>1414.0025260354305</v>
      </c>
      <c r="G1027" s="569">
        <f t="shared" si="335"/>
        <v>1373.8075903746662</v>
      </c>
      <c r="H1027" s="569">
        <f>1600+H1026</f>
        <v>1673.7216894889675</v>
      </c>
      <c r="I1027" s="569">
        <f t="shared" si="335"/>
        <v>1281.8684715372649</v>
      </c>
      <c r="J1027" s="569"/>
      <c r="K1027" s="583">
        <f>D1027+E1027+F1027+G1027+H1027+I1027</f>
        <v>8840.6601594435087</v>
      </c>
      <c r="L1027" s="576"/>
      <c r="M1027" s="560"/>
    </row>
    <row r="1028" spans="2:13" ht="15" thickBot="1">
      <c r="B1028" s="556"/>
      <c r="C1028" s="579"/>
      <c r="D1028" s="580">
        <f>D1024/K1024</f>
        <v>0.26062573518479998</v>
      </c>
      <c r="E1028" s="580">
        <f>E1024/K1024</f>
        <v>0.28060560727600581</v>
      </c>
      <c r="F1028" s="580">
        <f>F1024/K1024</f>
        <v>5.7701724394004415E-2</v>
      </c>
      <c r="G1028" s="580">
        <f>G1024/K1024</f>
        <v>0.18100590808838013</v>
      </c>
      <c r="H1028" s="580">
        <f>H1024/K1024</f>
        <v>4.7877035579412523E-2</v>
      </c>
      <c r="I1028" s="580">
        <f>I1024/K1024</f>
        <v>1.4168638931287236E-4</v>
      </c>
      <c r="J1028" s="580">
        <f>I1024/K1024</f>
        <v>1.4168638931287236E-4</v>
      </c>
      <c r="K1028" s="581"/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</sheetData>
  <mergeCells count="230">
    <mergeCell ref="G755:G756"/>
    <mergeCell ref="C765:L765"/>
    <mergeCell ref="F775:G775"/>
    <mergeCell ref="H775:I775"/>
    <mergeCell ref="J775:K775"/>
    <mergeCell ref="B717:M717"/>
    <mergeCell ref="C718:L718"/>
    <mergeCell ref="G724:G725"/>
    <mergeCell ref="C734:L734"/>
    <mergeCell ref="F744:G744"/>
    <mergeCell ref="H744:I744"/>
    <mergeCell ref="J744:K744"/>
    <mergeCell ref="B748:M748"/>
    <mergeCell ref="C749:L749"/>
    <mergeCell ref="F682:G682"/>
    <mergeCell ref="H682:I682"/>
    <mergeCell ref="J682:K682"/>
    <mergeCell ref="B686:M686"/>
    <mergeCell ref="C687:L687"/>
    <mergeCell ref="G693:G694"/>
    <mergeCell ref="C703:L703"/>
    <mergeCell ref="F713:G713"/>
    <mergeCell ref="H713:I713"/>
    <mergeCell ref="J713:K713"/>
    <mergeCell ref="G631:G632"/>
    <mergeCell ref="C641:L641"/>
    <mergeCell ref="F651:G651"/>
    <mergeCell ref="H651:I651"/>
    <mergeCell ref="J651:K651"/>
    <mergeCell ref="B655:M655"/>
    <mergeCell ref="C656:L656"/>
    <mergeCell ref="G662:G663"/>
    <mergeCell ref="C672:L672"/>
    <mergeCell ref="B593:M593"/>
    <mergeCell ref="C594:L594"/>
    <mergeCell ref="G600:G601"/>
    <mergeCell ref="C610:L610"/>
    <mergeCell ref="F620:G620"/>
    <mergeCell ref="H620:I620"/>
    <mergeCell ref="J620:K620"/>
    <mergeCell ref="B624:M624"/>
    <mergeCell ref="C625:L625"/>
    <mergeCell ref="B531:M531"/>
    <mergeCell ref="C532:L532"/>
    <mergeCell ref="G538:G539"/>
    <mergeCell ref="C548:L548"/>
    <mergeCell ref="F558:G558"/>
    <mergeCell ref="H558:I558"/>
    <mergeCell ref="J558:K558"/>
    <mergeCell ref="B500:M500"/>
    <mergeCell ref="C501:L501"/>
    <mergeCell ref="G507:G508"/>
    <mergeCell ref="C517:L517"/>
    <mergeCell ref="F527:G527"/>
    <mergeCell ref="H527:I527"/>
    <mergeCell ref="J527:K527"/>
    <mergeCell ref="F401:G401"/>
    <mergeCell ref="H401:I401"/>
    <mergeCell ref="J401:K401"/>
    <mergeCell ref="B467:M467"/>
    <mergeCell ref="C468:L468"/>
    <mergeCell ref="G474:G475"/>
    <mergeCell ref="C484:L484"/>
    <mergeCell ref="F494:G494"/>
    <mergeCell ref="H494:I494"/>
    <mergeCell ref="J494:K494"/>
    <mergeCell ref="B436:M436"/>
    <mergeCell ref="C437:L437"/>
    <mergeCell ref="G443:G444"/>
    <mergeCell ref="C453:L453"/>
    <mergeCell ref="F463:G463"/>
    <mergeCell ref="H463:I463"/>
    <mergeCell ref="J463:K463"/>
    <mergeCell ref="G412:G413"/>
    <mergeCell ref="C422:L422"/>
    <mergeCell ref="F432:G432"/>
    <mergeCell ref="H432:I432"/>
    <mergeCell ref="J432:K432"/>
    <mergeCell ref="G381:G382"/>
    <mergeCell ref="C391:L391"/>
    <mergeCell ref="B343:M343"/>
    <mergeCell ref="C344:L344"/>
    <mergeCell ref="G350:G351"/>
    <mergeCell ref="C360:L360"/>
    <mergeCell ref="F370:G370"/>
    <mergeCell ref="H370:I370"/>
    <mergeCell ref="J370:K370"/>
    <mergeCell ref="B281:M281"/>
    <mergeCell ref="C282:L282"/>
    <mergeCell ref="G288:G289"/>
    <mergeCell ref="C298:L298"/>
    <mergeCell ref="F308:G308"/>
    <mergeCell ref="H308:I308"/>
    <mergeCell ref="J308:K308"/>
    <mergeCell ref="B374:M374"/>
    <mergeCell ref="C375:L375"/>
    <mergeCell ref="B312:M312"/>
    <mergeCell ref="C313:L313"/>
    <mergeCell ref="G319:G320"/>
    <mergeCell ref="C329:L329"/>
    <mergeCell ref="F339:G339"/>
    <mergeCell ref="H339:I339"/>
    <mergeCell ref="J339:K339"/>
    <mergeCell ref="C19:L19"/>
    <mergeCell ref="B2:M2"/>
    <mergeCell ref="C3:L3"/>
    <mergeCell ref="G9:G10"/>
    <mergeCell ref="B157:M157"/>
    <mergeCell ref="C158:L158"/>
    <mergeCell ref="B64:M64"/>
    <mergeCell ref="C65:L65"/>
    <mergeCell ref="G71:G72"/>
    <mergeCell ref="C81:L81"/>
    <mergeCell ref="F91:G91"/>
    <mergeCell ref="H91:I91"/>
    <mergeCell ref="J91:K91"/>
    <mergeCell ref="B33:M33"/>
    <mergeCell ref="C34:L34"/>
    <mergeCell ref="G40:G41"/>
    <mergeCell ref="C50:L50"/>
    <mergeCell ref="F60:G60"/>
    <mergeCell ref="H60:I60"/>
    <mergeCell ref="J60:K60"/>
    <mergeCell ref="B126:M126"/>
    <mergeCell ref="B95:M95"/>
    <mergeCell ref="C96:L96"/>
    <mergeCell ref="G102:G103"/>
    <mergeCell ref="F29:G29"/>
    <mergeCell ref="H29:I29"/>
    <mergeCell ref="J29:K29"/>
    <mergeCell ref="B405:M405"/>
    <mergeCell ref="C406:L406"/>
    <mergeCell ref="C127:L127"/>
    <mergeCell ref="G133:G134"/>
    <mergeCell ref="C143:L143"/>
    <mergeCell ref="F153:G153"/>
    <mergeCell ref="H153:I153"/>
    <mergeCell ref="J153:K153"/>
    <mergeCell ref="G164:G165"/>
    <mergeCell ref="C174:L174"/>
    <mergeCell ref="F184:G184"/>
    <mergeCell ref="H184:I184"/>
    <mergeCell ref="J184:K184"/>
    <mergeCell ref="B188:M188"/>
    <mergeCell ref="C189:L189"/>
    <mergeCell ref="G195:G196"/>
    <mergeCell ref="C205:L205"/>
    <mergeCell ref="J215:K215"/>
    <mergeCell ref="B219:M219"/>
    <mergeCell ref="C220:L220"/>
    <mergeCell ref="G226:G227"/>
    <mergeCell ref="B562:M562"/>
    <mergeCell ref="C563:L563"/>
    <mergeCell ref="G569:G570"/>
    <mergeCell ref="C579:L579"/>
    <mergeCell ref="F589:G589"/>
    <mergeCell ref="H589:I589"/>
    <mergeCell ref="J589:K589"/>
    <mergeCell ref="C112:L112"/>
    <mergeCell ref="F122:G122"/>
    <mergeCell ref="H122:I122"/>
    <mergeCell ref="J122:K122"/>
    <mergeCell ref="C236:L236"/>
    <mergeCell ref="F246:G246"/>
    <mergeCell ref="H246:I246"/>
    <mergeCell ref="J246:K246"/>
    <mergeCell ref="B250:M250"/>
    <mergeCell ref="F215:G215"/>
    <mergeCell ref="H215:I215"/>
    <mergeCell ref="C251:L251"/>
    <mergeCell ref="G257:G258"/>
    <mergeCell ref="C267:L267"/>
    <mergeCell ref="F277:G277"/>
    <mergeCell ref="H277:I277"/>
    <mergeCell ref="J277:K277"/>
    <mergeCell ref="B779:M779"/>
    <mergeCell ref="C780:L780"/>
    <mergeCell ref="G786:G787"/>
    <mergeCell ref="C796:L796"/>
    <mergeCell ref="F806:G806"/>
    <mergeCell ref="H806:I806"/>
    <mergeCell ref="J806:K806"/>
    <mergeCell ref="B810:M810"/>
    <mergeCell ref="C811:L811"/>
    <mergeCell ref="G817:G818"/>
    <mergeCell ref="C827:L827"/>
    <mergeCell ref="F837:G837"/>
    <mergeCell ref="H837:I837"/>
    <mergeCell ref="J837:K837"/>
    <mergeCell ref="B841:M841"/>
    <mergeCell ref="C842:L842"/>
    <mergeCell ref="G848:G849"/>
    <mergeCell ref="C858:L858"/>
    <mergeCell ref="F868:G868"/>
    <mergeCell ref="H868:I868"/>
    <mergeCell ref="J868:K868"/>
    <mergeCell ref="B872:M872"/>
    <mergeCell ref="C873:L873"/>
    <mergeCell ref="G879:G880"/>
    <mergeCell ref="C889:L889"/>
    <mergeCell ref="F899:G899"/>
    <mergeCell ref="H899:I899"/>
    <mergeCell ref="J899:K899"/>
    <mergeCell ref="B934:M934"/>
    <mergeCell ref="C935:L935"/>
    <mergeCell ref="G941:G942"/>
    <mergeCell ref="C951:L951"/>
    <mergeCell ref="F961:G961"/>
    <mergeCell ref="H961:I961"/>
    <mergeCell ref="J961:K961"/>
    <mergeCell ref="B903:M903"/>
    <mergeCell ref="C904:L904"/>
    <mergeCell ref="G910:G911"/>
    <mergeCell ref="C920:L920"/>
    <mergeCell ref="F930:G930"/>
    <mergeCell ref="H930:I930"/>
    <mergeCell ref="J930:K930"/>
    <mergeCell ref="G1003:G1004"/>
    <mergeCell ref="C1013:L1013"/>
    <mergeCell ref="J1023:K1023"/>
    <mergeCell ref="B996:M996"/>
    <mergeCell ref="C997:L997"/>
    <mergeCell ref="B965:M965"/>
    <mergeCell ref="C966:L966"/>
    <mergeCell ref="G972:G973"/>
    <mergeCell ref="C982:L982"/>
    <mergeCell ref="F992:G992"/>
    <mergeCell ref="H992:I992"/>
    <mergeCell ref="J992:K992"/>
    <mergeCell ref="H1007:I100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7 K25 F48 K56 H1027 F101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12" zoomScaleNormal="100" workbookViewId="0">
      <selection activeCell="I1032" sqref="I1032"/>
    </sheetView>
  </sheetViews>
  <sheetFormatPr defaultRowHeight="14.4"/>
  <cols>
    <col min="1" max="1" width="2.6640625" customWidth="1"/>
    <col min="2" max="2" width="8.5546875" customWidth="1"/>
    <col min="3" max="3" width="20.44140625" customWidth="1"/>
    <col min="4" max="4" width="22" customWidth="1"/>
    <col min="5" max="5" width="20.44140625" customWidth="1"/>
    <col min="6" max="6" width="16.77734375" customWidth="1"/>
    <col min="7" max="7" width="18.21875" customWidth="1"/>
    <col min="8" max="8" width="18.5546875" customWidth="1"/>
    <col min="9" max="9" width="16.88671875" customWidth="1"/>
    <col min="10" max="10" width="23.6640625" customWidth="1"/>
    <col min="11" max="11" width="20.77734375" customWidth="1"/>
    <col min="12" max="12" width="12.33203125" customWidth="1"/>
    <col min="13" max="13" width="18.109375" customWidth="1"/>
    <col min="14" max="14" width="15.44140625" customWidth="1"/>
    <col min="15" max="15" width="13.664062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181">
        <v>1517273.963</v>
      </c>
      <c r="E5" s="181">
        <v>1517855.0020000001</v>
      </c>
      <c r="F5" s="526">
        <f t="shared" ref="F5:F10" si="0">E5-D5</f>
        <v>581.03900000010617</v>
      </c>
      <c r="G5" s="592">
        <v>6.48</v>
      </c>
      <c r="H5" s="410">
        <f>F5*G5</f>
        <v>3765.1327200006881</v>
      </c>
      <c r="I5" s="531">
        <f>F5+F9+F10</f>
        <v>879.13000000006286</v>
      </c>
      <c r="J5" s="411">
        <f>I5/I9</f>
        <v>0.5336923132960163</v>
      </c>
      <c r="K5" s="186"/>
      <c r="L5" s="359"/>
      <c r="M5" s="401"/>
    </row>
    <row r="6" spans="2:13" ht="15.6">
      <c r="B6" s="396"/>
      <c r="C6" s="412" t="s">
        <v>43</v>
      </c>
      <c r="D6" s="181">
        <v>584202.272</v>
      </c>
      <c r="E6" s="181">
        <v>584400.68200000003</v>
      </c>
      <c r="F6" s="527">
        <f t="shared" si="0"/>
        <v>198.4100000000326</v>
      </c>
      <c r="G6" s="593">
        <v>6.48</v>
      </c>
      <c r="H6" s="413">
        <f>G6*F6</f>
        <v>1285.6968000002114</v>
      </c>
      <c r="I6" s="532">
        <f>F6</f>
        <v>198.4100000000326</v>
      </c>
      <c r="J6" s="414">
        <f>I6/I9</f>
        <v>0.12044850236150786</v>
      </c>
      <c r="K6" s="186"/>
      <c r="L6" s="359"/>
      <c r="M6" s="401"/>
    </row>
    <row r="7" spans="2:13" ht="15.6">
      <c r="B7" s="396"/>
      <c r="C7" s="415" t="s">
        <v>44</v>
      </c>
      <c r="D7" s="182">
        <v>338358.95299999998</v>
      </c>
      <c r="E7" s="182">
        <v>338567.29300000001</v>
      </c>
      <c r="F7" s="528">
        <f t="shared" si="0"/>
        <v>208.34000000002561</v>
      </c>
      <c r="G7" s="594">
        <v>4.58</v>
      </c>
      <c r="H7" s="416">
        <f>G7*F7</f>
        <v>954.19720000011728</v>
      </c>
      <c r="I7" s="533">
        <f>F7</f>
        <v>208.34000000002561</v>
      </c>
      <c r="J7" s="417">
        <f>I7/I9</f>
        <v>0.12647669463230438</v>
      </c>
      <c r="K7" s="186"/>
      <c r="L7" s="359"/>
      <c r="M7" s="401"/>
    </row>
    <row r="8" spans="2:13" ht="15.6">
      <c r="B8" s="397"/>
      <c r="C8" s="183" t="s">
        <v>139</v>
      </c>
      <c r="D8" s="182">
        <v>388205.93300000002</v>
      </c>
      <c r="E8" s="182">
        <v>388567.31300000002</v>
      </c>
      <c r="F8" s="529">
        <f t="shared" si="0"/>
        <v>361.38000000000466</v>
      </c>
      <c r="G8" s="595">
        <v>6.28</v>
      </c>
      <c r="H8" s="418">
        <f>G8*F8</f>
        <v>2269.4664000000294</v>
      </c>
      <c r="I8" s="534">
        <f>F8</f>
        <v>361.38000000000466</v>
      </c>
      <c r="J8" s="419">
        <f>I8/I9</f>
        <v>0.21938248971017149</v>
      </c>
      <c r="K8" s="186"/>
      <c r="L8" s="359"/>
      <c r="M8" s="401"/>
    </row>
    <row r="9" spans="2:13" ht="16.2" thickBot="1">
      <c r="B9" s="397"/>
      <c r="C9" s="420" t="s">
        <v>45</v>
      </c>
      <c r="D9" s="182">
        <v>369308.66200000001</v>
      </c>
      <c r="E9" s="182">
        <v>369308.66200000001</v>
      </c>
      <c r="F9" s="526">
        <f t="shared" si="0"/>
        <v>0</v>
      </c>
      <c r="G9" s="884">
        <v>6.48</v>
      </c>
      <c r="H9" s="421">
        <f>G9*F9</f>
        <v>0</v>
      </c>
      <c r="I9" s="535">
        <f t="shared" ref="I9" si="1">SUM(I5:I8)</f>
        <v>1647.2600000001257</v>
      </c>
      <c r="J9" s="422">
        <f t="shared" ref="J9" si="2">SUM(J5:J8)</f>
        <v>1</v>
      </c>
      <c r="K9" s="186"/>
      <c r="L9" s="359"/>
      <c r="M9" s="401"/>
    </row>
    <row r="10" spans="2:13" ht="15.6">
      <c r="B10" s="397"/>
      <c r="C10" s="420" t="s">
        <v>46</v>
      </c>
      <c r="D10" s="182">
        <v>321421.84100000001</v>
      </c>
      <c r="E10" s="182">
        <v>321719.93199999997</v>
      </c>
      <c r="F10" s="526">
        <f t="shared" si="0"/>
        <v>298.09099999995669</v>
      </c>
      <c r="G10" s="885"/>
      <c r="H10" s="423">
        <f>G9*F10</f>
        <v>1931.6296799997194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1647.2600000001257</v>
      </c>
      <c r="G11" s="525">
        <f>H11/F11</f>
        <v>6.1958177822565883</v>
      </c>
      <c r="H11" s="428">
        <f>SUM(H5:H10)</f>
        <v>10206.122800000767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 t="s">
        <v>131</v>
      </c>
      <c r="E13" s="433" t="s">
        <v>132</v>
      </c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>
        <v>483</v>
      </c>
      <c r="E14" s="438">
        <v>936</v>
      </c>
      <c r="F14" s="438">
        <f>D14+E14</f>
        <v>1419</v>
      </c>
      <c r="G14" s="439">
        <f>F14/F17</f>
        <v>0.3233819507748405</v>
      </c>
      <c r="H14" s="590">
        <v>7.4000000000000003E-3</v>
      </c>
      <c r="I14" s="586">
        <f>F14*H14</f>
        <v>10.5006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>
        <v>675</v>
      </c>
      <c r="E15" s="438">
        <v>1080</v>
      </c>
      <c r="F15" s="438">
        <f t="shared" ref="F15:F16" si="3">D15+E15</f>
        <v>1755</v>
      </c>
      <c r="G15" s="439">
        <f>F15/F17</f>
        <v>0.39995442114858704</v>
      </c>
      <c r="H15" s="590">
        <v>2.5000000000000001E-2</v>
      </c>
      <c r="I15" s="586">
        <f>F15*H15</f>
        <v>43.875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>
        <v>872</v>
      </c>
      <c r="E16" s="438">
        <v>342</v>
      </c>
      <c r="F16" s="438">
        <f t="shared" si="3"/>
        <v>1214</v>
      </c>
      <c r="G16" s="439">
        <f>F16/F17</f>
        <v>0.27666362807657247</v>
      </c>
      <c r="H16" s="584"/>
      <c r="I16" s="586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>
        <f>SUM(D14:D16)</f>
        <v>2030</v>
      </c>
      <c r="E17" s="442">
        <f>SUM(E14:E16)</f>
        <v>2358</v>
      </c>
      <c r="F17" s="443">
        <f>D17+E17</f>
        <v>4388</v>
      </c>
      <c r="G17" s="444">
        <f>SUM(G14:G16)</f>
        <v>1</v>
      </c>
      <c r="H17" s="585" t="s">
        <v>21</v>
      </c>
      <c r="I17" s="591">
        <f>SUM(I14:I16)</f>
        <v>54.375599999999999</v>
      </c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63</v>
      </c>
      <c r="E20" s="447" t="s">
        <v>68</v>
      </c>
      <c r="F20" s="447"/>
      <c r="G20" s="448" t="s">
        <v>197</v>
      </c>
      <c r="H20" s="447" t="s">
        <v>130</v>
      </c>
      <c r="I20" s="448" t="s">
        <v>64</v>
      </c>
      <c r="J20" s="447" t="s">
        <v>174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58</v>
      </c>
      <c r="D21" s="438"/>
      <c r="E21" s="438"/>
      <c r="F21" s="438"/>
      <c r="G21" s="438"/>
      <c r="H21" s="438"/>
      <c r="I21" s="438"/>
      <c r="J21" s="438"/>
      <c r="K21" s="451">
        <f>D21+E21+F21+G21+H21+I21+J21</f>
        <v>0</v>
      </c>
      <c r="L21" s="452">
        <f>K21/K25</f>
        <v>0</v>
      </c>
      <c r="M21" s="401"/>
    </row>
    <row r="22" spans="2:13" ht="15.6">
      <c r="B22" s="396"/>
      <c r="C22" s="450" t="s">
        <v>148</v>
      </c>
      <c r="D22" s="438">
        <v>937</v>
      </c>
      <c r="E22" s="438">
        <v>1093</v>
      </c>
      <c r="F22" s="438"/>
      <c r="G22" s="438">
        <v>135</v>
      </c>
      <c r="H22" s="438">
        <v>942.22</v>
      </c>
      <c r="I22" s="438">
        <v>1266</v>
      </c>
      <c r="J22" s="438"/>
      <c r="K22" s="451">
        <f t="shared" ref="K22:K24" si="4">D22+E22+F22+G22+H22+I22+J22</f>
        <v>4373.22</v>
      </c>
      <c r="L22" s="452">
        <f>K22/K25</f>
        <v>0.43043673400288984</v>
      </c>
      <c r="M22" s="401"/>
    </row>
    <row r="23" spans="2:13" ht="15.6">
      <c r="B23" s="396"/>
      <c r="C23" s="450" t="s">
        <v>61</v>
      </c>
      <c r="D23" s="438">
        <v>100</v>
      </c>
      <c r="E23" s="438">
        <v>1394</v>
      </c>
      <c r="F23" s="438"/>
      <c r="G23" s="438"/>
      <c r="H23" s="438">
        <v>234</v>
      </c>
      <c r="I23" s="438"/>
      <c r="J23" s="438"/>
      <c r="K23" s="451">
        <f t="shared" si="4"/>
        <v>1728</v>
      </c>
      <c r="L23" s="452">
        <f>K23/K25</f>
        <v>0.17007940976145577</v>
      </c>
      <c r="M23" s="401"/>
    </row>
    <row r="24" spans="2:13" ht="15.6">
      <c r="B24" s="396"/>
      <c r="C24" s="450" t="s">
        <v>62</v>
      </c>
      <c r="D24" s="438">
        <v>1755</v>
      </c>
      <c r="E24" s="438">
        <v>713.74</v>
      </c>
      <c r="F24" s="438"/>
      <c r="G24" s="438">
        <v>225</v>
      </c>
      <c r="H24" s="438">
        <v>803</v>
      </c>
      <c r="I24" s="438">
        <v>562</v>
      </c>
      <c r="J24" s="438"/>
      <c r="K24" s="451">
        <f t="shared" si="4"/>
        <v>4058.74</v>
      </c>
      <c r="L24" s="452">
        <f>K24/K25</f>
        <v>0.39948385623565447</v>
      </c>
      <c r="M24" s="401"/>
    </row>
    <row r="25" spans="2:13" ht="15.6">
      <c r="B25" s="397"/>
      <c r="C25" s="450" t="s">
        <v>199</v>
      </c>
      <c r="D25" s="552">
        <f t="shared" ref="D25:F25" si="5">SUM(D21:D24)</f>
        <v>2792</v>
      </c>
      <c r="E25" s="552">
        <f t="shared" si="5"/>
        <v>3200.74</v>
      </c>
      <c r="F25" s="552">
        <f t="shared" si="5"/>
        <v>0</v>
      </c>
      <c r="G25" s="552">
        <f>SUM(G21:G24)</f>
        <v>360</v>
      </c>
      <c r="H25" s="552">
        <f>SUM(H21:H24)</f>
        <v>1979.22</v>
      </c>
      <c r="I25" s="552">
        <f t="shared" ref="I25:J25" si="6">SUM(I21:I24)</f>
        <v>1828</v>
      </c>
      <c r="J25" s="552">
        <f t="shared" si="6"/>
        <v>0</v>
      </c>
      <c r="K25" s="550">
        <f>D25+E25+F25+G25+H25+I25+J25</f>
        <v>10159.959999999999</v>
      </c>
      <c r="L25" s="452">
        <f>SUM(L21:L24)</f>
        <v>1</v>
      </c>
      <c r="M25" s="401"/>
    </row>
    <row r="26" spans="2:13" ht="15.6">
      <c r="B26" s="397"/>
      <c r="C26" s="547" t="s">
        <v>193</v>
      </c>
      <c r="D26" s="553">
        <v>2799.82</v>
      </c>
      <c r="E26" s="553">
        <v>3200.74</v>
      </c>
      <c r="F26" s="548"/>
      <c r="G26" s="548">
        <v>370.85</v>
      </c>
      <c r="H26" s="548">
        <v>1996.16</v>
      </c>
      <c r="I26" s="548">
        <v>1832.72</v>
      </c>
      <c r="J26" s="548"/>
      <c r="K26" s="549">
        <f t="shared" ref="K26" si="7">D26+E26+F26+G26+H26+I26+J26</f>
        <v>10200.289999999999</v>
      </c>
      <c r="L26" s="452"/>
      <c r="M26" s="401"/>
    </row>
    <row r="27" spans="2:13" ht="15.6">
      <c r="B27" s="397"/>
      <c r="C27" s="460" t="s">
        <v>147</v>
      </c>
      <c r="D27" s="461">
        <f t="shared" ref="D27:J27" si="8">D26-D25</f>
        <v>7.8200000000001637</v>
      </c>
      <c r="E27" s="461">
        <f t="shared" si="8"/>
        <v>0</v>
      </c>
      <c r="F27" s="461">
        <f t="shared" si="8"/>
        <v>0</v>
      </c>
      <c r="G27" s="461">
        <f t="shared" si="8"/>
        <v>10.850000000000023</v>
      </c>
      <c r="H27" s="461">
        <f t="shared" si="8"/>
        <v>16.940000000000055</v>
      </c>
      <c r="I27" s="461">
        <f t="shared" si="8"/>
        <v>4.7200000000000273</v>
      </c>
      <c r="J27" s="461">
        <f t="shared" si="8"/>
        <v>0</v>
      </c>
      <c r="K27" s="542">
        <f>D27+E27+F27+G27+H27+I27+J27</f>
        <v>40.330000000000268</v>
      </c>
      <c r="L27" s="452"/>
      <c r="M27" s="401"/>
    </row>
    <row r="28" spans="2:13" ht="15.6">
      <c r="B28" s="396"/>
      <c r="C28" s="402" t="s">
        <v>65</v>
      </c>
      <c r="D28" s="462">
        <f>D26/K26</f>
        <v>0.2744843528958491</v>
      </c>
      <c r="E28" s="462">
        <f>E26/K26</f>
        <v>0.31378911776037743</v>
      </c>
      <c r="F28" s="462">
        <f>F26/K26</f>
        <v>0</v>
      </c>
      <c r="G28" s="462">
        <f>G26/K26</f>
        <v>3.6356809463260364E-2</v>
      </c>
      <c r="H28" s="462">
        <f>H26/K26</f>
        <v>0.19569639686714793</v>
      </c>
      <c r="I28" s="462">
        <f>I26/K26</f>
        <v>0.17967332301336533</v>
      </c>
      <c r="J28" s="462">
        <f>J26/K26</f>
        <v>0</v>
      </c>
      <c r="K28" s="520">
        <f>D28+E28+F28+G28+H28+I28+J28</f>
        <v>1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5.8328000007677474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181">
        <v>1517855.0020000001</v>
      </c>
      <c r="E36" s="181">
        <v>1518595.77</v>
      </c>
      <c r="F36" s="526">
        <f t="shared" ref="F36:F41" si="9">E36-D36</f>
        <v>740.76799999992363</v>
      </c>
      <c r="G36" s="592">
        <v>6.48</v>
      </c>
      <c r="H36" s="410">
        <f>F36*G36</f>
        <v>4800.1766399995058</v>
      </c>
      <c r="I36" s="531">
        <f>F36+F40+F41</f>
        <v>1042.6859999999288</v>
      </c>
      <c r="J36" s="411">
        <f>I36/I40</f>
        <v>0.59973495580873892</v>
      </c>
      <c r="K36" s="186"/>
      <c r="L36" s="359"/>
      <c r="M36" s="401"/>
    </row>
    <row r="37" spans="2:13" ht="15.6">
      <c r="B37" s="396"/>
      <c r="C37" s="412" t="s">
        <v>43</v>
      </c>
      <c r="D37" s="181">
        <v>584400.68200000003</v>
      </c>
      <c r="E37" s="181">
        <v>584709.11</v>
      </c>
      <c r="F37" s="527">
        <f t="shared" si="9"/>
        <v>308.42799999995623</v>
      </c>
      <c r="G37" s="593">
        <v>6.48</v>
      </c>
      <c r="H37" s="413">
        <f>G37*F37</f>
        <v>1998.6134399997165</v>
      </c>
      <c r="I37" s="532">
        <f>F37</f>
        <v>308.42799999995623</v>
      </c>
      <c r="J37" s="414">
        <f>I37/I40</f>
        <v>0.17740245188883721</v>
      </c>
      <c r="K37" s="186"/>
      <c r="L37" s="359"/>
      <c r="M37" s="401"/>
    </row>
    <row r="38" spans="2:13" ht="15.6">
      <c r="B38" s="396"/>
      <c r="C38" s="415" t="s">
        <v>44</v>
      </c>
      <c r="D38" s="182">
        <v>338567.29300000001</v>
      </c>
      <c r="E38" s="182">
        <v>338896.1</v>
      </c>
      <c r="F38" s="528">
        <f t="shared" si="9"/>
        <v>328.80699999997159</v>
      </c>
      <c r="G38" s="594">
        <v>4.58</v>
      </c>
      <c r="H38" s="416">
        <f>G38*F38</f>
        <v>1505.9360599998699</v>
      </c>
      <c r="I38" s="533">
        <f>F38</f>
        <v>328.80699999997159</v>
      </c>
      <c r="J38" s="417">
        <f>I38/I40</f>
        <v>0.18912410027045579</v>
      </c>
      <c r="K38" s="186"/>
      <c r="L38" s="359"/>
      <c r="M38" s="401"/>
    </row>
    <row r="39" spans="2:13" ht="15.6">
      <c r="B39" s="397"/>
      <c r="C39" s="183" t="s">
        <v>139</v>
      </c>
      <c r="D39" s="182">
        <v>388567.31300000002</v>
      </c>
      <c r="E39" s="182">
        <v>388625.97</v>
      </c>
      <c r="F39" s="529">
        <f t="shared" si="9"/>
        <v>58.656999999948312</v>
      </c>
      <c r="G39" s="595">
        <v>6.28</v>
      </c>
      <c r="H39" s="418">
        <f>G39*F39</f>
        <v>368.3659599996754</v>
      </c>
      <c r="I39" s="534">
        <f>F39</f>
        <v>58.656999999948312</v>
      </c>
      <c r="J39" s="419">
        <f>I39/I40</f>
        <v>3.373849203196802E-2</v>
      </c>
      <c r="K39" s="186"/>
      <c r="L39" s="359"/>
      <c r="M39" s="401"/>
    </row>
    <row r="40" spans="2:13" ht="16.2" thickBot="1">
      <c r="B40" s="397"/>
      <c r="C40" s="420" t="s">
        <v>45</v>
      </c>
      <c r="D40" s="182">
        <v>369308.66200000001</v>
      </c>
      <c r="E40" s="182">
        <v>369308.66200000001</v>
      </c>
      <c r="F40" s="526">
        <f t="shared" si="9"/>
        <v>0</v>
      </c>
      <c r="G40" s="884">
        <v>6.48</v>
      </c>
      <c r="H40" s="421">
        <f>G40*F40</f>
        <v>0</v>
      </c>
      <c r="I40" s="535">
        <f t="shared" ref="I40" si="10">SUM(I36:I39)</f>
        <v>1738.5779999998049</v>
      </c>
      <c r="J40" s="422">
        <f t="shared" ref="J40" si="11">SUM(J36:J39)</f>
        <v>0.99999999999999989</v>
      </c>
      <c r="K40" s="186"/>
      <c r="L40" s="359"/>
      <c r="M40" s="401"/>
    </row>
    <row r="41" spans="2:13" ht="15.6">
      <c r="B41" s="397"/>
      <c r="C41" s="420" t="s">
        <v>46</v>
      </c>
      <c r="D41" s="182">
        <v>321719.93199999997</v>
      </c>
      <c r="E41" s="182">
        <v>322021.84999999998</v>
      </c>
      <c r="F41" s="526">
        <f t="shared" si="9"/>
        <v>301.91800000000512</v>
      </c>
      <c r="G41" s="885"/>
      <c r="H41" s="423">
        <f>G40*F41</f>
        <v>1956.4286400000333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1738.5779999998049</v>
      </c>
      <c r="G42" s="525">
        <f>H42/F42</f>
        <v>6.1139165110797409</v>
      </c>
      <c r="H42" s="428">
        <f>SUM(H36:H41)</f>
        <v>10629.520739998801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 t="s">
        <v>131</v>
      </c>
      <c r="E44" s="433" t="s">
        <v>132</v>
      </c>
      <c r="F44" s="434" t="s">
        <v>1</v>
      </c>
      <c r="G44" s="554" t="s">
        <v>65</v>
      </c>
      <c r="H44" s="861" t="s">
        <v>243</v>
      </c>
      <c r="I44" s="862"/>
      <c r="J44" s="431"/>
      <c r="K44" s="184"/>
      <c r="L44" s="188"/>
      <c r="M44" s="401"/>
    </row>
    <row r="45" spans="2:13" ht="15.6">
      <c r="B45" s="397"/>
      <c r="C45" s="437" t="s">
        <v>80</v>
      </c>
      <c r="D45" s="438">
        <v>1658</v>
      </c>
      <c r="E45" s="438">
        <v>591</v>
      </c>
      <c r="F45" s="438">
        <f>D45+E45</f>
        <v>2249</v>
      </c>
      <c r="G45" s="439">
        <f>F45/F48</f>
        <v>0.46383853716586199</v>
      </c>
      <c r="H45" s="590">
        <v>7.4000000000000003E-3</v>
      </c>
      <c r="I45" s="586">
        <f>F45*H45</f>
        <v>16.642600000000002</v>
      </c>
      <c r="J45" s="431"/>
      <c r="K45" s="184"/>
      <c r="L45" s="188"/>
      <c r="M45" s="401"/>
    </row>
    <row r="46" spans="2:13" ht="15.6">
      <c r="B46" s="397"/>
      <c r="C46" s="437" t="s">
        <v>81</v>
      </c>
      <c r="D46" s="438">
        <v>876</v>
      </c>
      <c r="E46" s="438">
        <v>225</v>
      </c>
      <c r="F46" s="438">
        <f t="shared" ref="F46:F47" si="12">D46+E46</f>
        <v>1101</v>
      </c>
      <c r="G46" s="439">
        <f>F46/F48</f>
        <v>0.22707257866590219</v>
      </c>
      <c r="H46" s="590">
        <v>2.5000000000000001E-2</v>
      </c>
      <c r="I46" s="586">
        <f>F46*H46</f>
        <v>27.525000000000002</v>
      </c>
      <c r="J46" s="431"/>
      <c r="K46" s="184"/>
      <c r="L46" s="188"/>
      <c r="M46" s="401"/>
    </row>
    <row r="47" spans="2:13" ht="15.6">
      <c r="B47" s="397"/>
      <c r="C47" s="437" t="s">
        <v>58</v>
      </c>
      <c r="D47" s="438">
        <v>1228.67</v>
      </c>
      <c r="E47" s="438">
        <v>270</v>
      </c>
      <c r="F47" s="438">
        <f t="shared" si="12"/>
        <v>1498.67</v>
      </c>
      <c r="G47" s="439">
        <f>F47/F48</f>
        <v>0.30908888416823582</v>
      </c>
      <c r="H47" s="584"/>
      <c r="I47" s="586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>
        <f>SUM(D45:D47)</f>
        <v>3762.67</v>
      </c>
      <c r="E48" s="442">
        <f>SUM(E45:E47)</f>
        <v>1086</v>
      </c>
      <c r="F48" s="443">
        <f>D48+E48</f>
        <v>4848.67</v>
      </c>
      <c r="G48" s="444">
        <f>SUM(G45:G47)</f>
        <v>1</v>
      </c>
      <c r="H48" s="585" t="s">
        <v>21</v>
      </c>
      <c r="I48" s="591">
        <f>SUM(I45:I47)</f>
        <v>44.167600000000007</v>
      </c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6.4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63</v>
      </c>
      <c r="E51" s="447" t="s">
        <v>68</v>
      </c>
      <c r="F51" s="447"/>
      <c r="G51" s="448" t="s">
        <v>197</v>
      </c>
      <c r="H51" s="447" t="s">
        <v>130</v>
      </c>
      <c r="I51" s="448" t="s">
        <v>64</v>
      </c>
      <c r="J51" s="447" t="s">
        <v>174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58</v>
      </c>
      <c r="D52" s="438"/>
      <c r="E52" s="438"/>
      <c r="F52" s="438"/>
      <c r="G52" s="438"/>
      <c r="H52" s="438"/>
      <c r="I52" s="438"/>
      <c r="J52" s="438"/>
      <c r="K52" s="451">
        <f>D52+E52+F52+G52+H52+I52+J52</f>
        <v>0</v>
      </c>
      <c r="L52" s="452">
        <f>K52/K56</f>
        <v>0</v>
      </c>
      <c r="M52" s="401"/>
    </row>
    <row r="53" spans="2:13" ht="15.6">
      <c r="B53" s="396"/>
      <c r="C53" s="450" t="s">
        <v>148</v>
      </c>
      <c r="D53" s="438">
        <v>1751</v>
      </c>
      <c r="E53" s="438">
        <v>2011.67</v>
      </c>
      <c r="F53" s="438"/>
      <c r="G53" s="438">
        <v>267</v>
      </c>
      <c r="H53" s="438"/>
      <c r="I53" s="438">
        <v>819</v>
      </c>
      <c r="J53" s="438"/>
      <c r="K53" s="451">
        <f t="shared" ref="K53:K55" si="13">D53+E53+F53+G53+H53+I53+J53</f>
        <v>4848.67</v>
      </c>
      <c r="L53" s="452">
        <f>K53/K56</f>
        <v>0.45711680982589908</v>
      </c>
      <c r="M53" s="401"/>
    </row>
    <row r="54" spans="2:13" ht="15.6">
      <c r="B54" s="396"/>
      <c r="C54" s="450" t="s">
        <v>61</v>
      </c>
      <c r="D54" s="438">
        <v>379</v>
      </c>
      <c r="E54" s="438">
        <v>160</v>
      </c>
      <c r="F54" s="438"/>
      <c r="G54" s="438"/>
      <c r="H54" s="438"/>
      <c r="I54" s="438">
        <v>50</v>
      </c>
      <c r="J54" s="438"/>
      <c r="K54" s="451">
        <f t="shared" si="13"/>
        <v>589</v>
      </c>
      <c r="L54" s="452">
        <f>K54/K56</f>
        <v>5.5529000939939108E-2</v>
      </c>
      <c r="M54" s="401"/>
    </row>
    <row r="55" spans="2:13" ht="15.6">
      <c r="B55" s="396"/>
      <c r="C55" s="450" t="s">
        <v>62</v>
      </c>
      <c r="D55" s="438">
        <v>2678</v>
      </c>
      <c r="E55" s="438">
        <v>1497.8</v>
      </c>
      <c r="F55" s="438"/>
      <c r="G55" s="438">
        <v>158.6</v>
      </c>
      <c r="H55" s="438"/>
      <c r="I55" s="438">
        <v>835</v>
      </c>
      <c r="J55" s="438"/>
      <c r="K55" s="451">
        <f t="shared" si="13"/>
        <v>5169.4000000000005</v>
      </c>
      <c r="L55" s="452">
        <f>K55/K56</f>
        <v>0.48735418923416174</v>
      </c>
      <c r="M55" s="401"/>
    </row>
    <row r="56" spans="2:13" ht="15.6">
      <c r="B56" s="397"/>
      <c r="C56" s="450" t="s">
        <v>199</v>
      </c>
      <c r="D56" s="552">
        <f t="shared" ref="D56:F56" si="14">SUM(D52:D55)</f>
        <v>4808</v>
      </c>
      <c r="E56" s="552">
        <f t="shared" si="14"/>
        <v>3669.4700000000003</v>
      </c>
      <c r="F56" s="552">
        <f t="shared" si="14"/>
        <v>0</v>
      </c>
      <c r="G56" s="552">
        <f>SUM(G52:G55)</f>
        <v>425.6</v>
      </c>
      <c r="H56" s="552">
        <f>SUM(H52:H55)</f>
        <v>0</v>
      </c>
      <c r="I56" s="552">
        <f t="shared" ref="I56:J56" si="15">SUM(I52:I55)</f>
        <v>1704</v>
      </c>
      <c r="J56" s="552">
        <f t="shared" si="15"/>
        <v>0</v>
      </c>
      <c r="K56" s="550">
        <f>D56+E56+F56+G56+H56+I56+J56</f>
        <v>10607.070000000002</v>
      </c>
      <c r="L56" s="452">
        <f>SUM(L52:L55)</f>
        <v>0.99999999999999989</v>
      </c>
      <c r="M56" s="401"/>
    </row>
    <row r="57" spans="2:13" ht="15.6">
      <c r="B57" s="397"/>
      <c r="C57" s="547" t="s">
        <v>193</v>
      </c>
      <c r="D57" s="553">
        <v>4814.75</v>
      </c>
      <c r="E57" s="553">
        <v>3673.99</v>
      </c>
      <c r="F57" s="548"/>
      <c r="G57" s="548">
        <v>425.6</v>
      </c>
      <c r="H57" s="548"/>
      <c r="I57" s="548">
        <v>1708.61</v>
      </c>
      <c r="J57" s="548"/>
      <c r="K57" s="549">
        <f t="shared" ref="K57" si="16">D57+E57+F57+G57+H57+I57+J57</f>
        <v>10622.95</v>
      </c>
      <c r="L57" s="452"/>
      <c r="M57" s="401"/>
    </row>
    <row r="58" spans="2:13" ht="15.6">
      <c r="B58" s="397"/>
      <c r="C58" s="460" t="s">
        <v>147</v>
      </c>
      <c r="D58" s="461">
        <f t="shared" ref="D58:J58" si="17">D57-D56</f>
        <v>6.75</v>
      </c>
      <c r="E58" s="461">
        <f t="shared" si="17"/>
        <v>4.5199999999995271</v>
      </c>
      <c r="F58" s="461">
        <f t="shared" si="17"/>
        <v>0</v>
      </c>
      <c r="G58" s="461">
        <f t="shared" si="17"/>
        <v>0</v>
      </c>
      <c r="H58" s="461">
        <f t="shared" si="17"/>
        <v>0</v>
      </c>
      <c r="I58" s="461">
        <f t="shared" si="17"/>
        <v>4.6099999999999</v>
      </c>
      <c r="J58" s="461">
        <f t="shared" si="17"/>
        <v>0</v>
      </c>
      <c r="K58" s="542">
        <f>D58+E58+F58+G58+H58+I58+J58</f>
        <v>15.879999999999427</v>
      </c>
      <c r="L58" s="452"/>
      <c r="M58" s="401"/>
    </row>
    <row r="59" spans="2:13" ht="15.6">
      <c r="B59" s="396"/>
      <c r="C59" s="402" t="s">
        <v>65</v>
      </c>
      <c r="D59" s="462">
        <f>D57/K57</f>
        <v>0.4532403899105239</v>
      </c>
      <c r="E59" s="462">
        <f>E57/K57</f>
        <v>0.34585402359984746</v>
      </c>
      <c r="F59" s="462">
        <f>F57/K57</f>
        <v>0</v>
      </c>
      <c r="G59" s="462">
        <f>G57/K57</f>
        <v>4.00642006222377E-2</v>
      </c>
      <c r="H59" s="462">
        <f>H57/K57</f>
        <v>0</v>
      </c>
      <c r="I59" s="462">
        <f>I57/K57</f>
        <v>0.16084138586739086</v>
      </c>
      <c r="J59" s="462">
        <f>J57/K57</f>
        <v>0</v>
      </c>
      <c r="K59" s="520">
        <f>D59+E59+F59+G59+H59+I59+J59</f>
        <v>0.99999999999999989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6.5707399988004909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181">
        <v>1518595.77</v>
      </c>
      <c r="E67" s="181">
        <v>1519160.5719999999</v>
      </c>
      <c r="F67" s="526">
        <f t="shared" ref="F67:F72" si="18">E67-D67</f>
        <v>564.80199999990873</v>
      </c>
      <c r="G67" s="592">
        <v>6.48</v>
      </c>
      <c r="H67" s="410">
        <f>F67*G67</f>
        <v>3659.9169599994088</v>
      </c>
      <c r="I67" s="531">
        <f>F67+F71+F72</f>
        <v>707.43399999995017</v>
      </c>
      <c r="J67" s="411">
        <f>I67/I71</f>
        <v>0.56744343484893112</v>
      </c>
      <c r="K67" s="186"/>
      <c r="L67" s="359"/>
      <c r="M67" s="401"/>
    </row>
    <row r="68" spans="2:13" ht="15.6">
      <c r="B68" s="396"/>
      <c r="C68" s="412" t="s">
        <v>43</v>
      </c>
      <c r="D68" s="181">
        <v>584709.11</v>
      </c>
      <c r="E68" s="181">
        <v>584956.39300000004</v>
      </c>
      <c r="F68" s="527">
        <f t="shared" si="18"/>
        <v>247.28300000005402</v>
      </c>
      <c r="G68" s="593">
        <v>6.48</v>
      </c>
      <c r="H68" s="413">
        <f>G68*F68</f>
        <v>1602.3938400003501</v>
      </c>
      <c r="I68" s="532">
        <f>F68</f>
        <v>247.28300000005402</v>
      </c>
      <c r="J68" s="414">
        <f>I68/I71</f>
        <v>0.19834940771830131</v>
      </c>
      <c r="K68" s="186"/>
      <c r="L68" s="359"/>
      <c r="M68" s="401"/>
    </row>
    <row r="69" spans="2:13" ht="15.6">
      <c r="B69" s="396"/>
      <c r="C69" s="415" t="s">
        <v>44</v>
      </c>
      <c r="D69" s="182">
        <v>338896.1</v>
      </c>
      <c r="E69" s="182">
        <v>339163.19300000003</v>
      </c>
      <c r="F69" s="528">
        <f t="shared" si="18"/>
        <v>267.09300000005169</v>
      </c>
      <c r="G69" s="594">
        <v>4.58</v>
      </c>
      <c r="H69" s="416">
        <f>G69*F69</f>
        <v>1223.2859400002367</v>
      </c>
      <c r="I69" s="533">
        <f>F69</f>
        <v>267.09300000005169</v>
      </c>
      <c r="J69" s="417">
        <f>I69/I71</f>
        <v>0.21423930620262183</v>
      </c>
      <c r="K69" s="186"/>
      <c r="L69" s="359"/>
      <c r="M69" s="401"/>
    </row>
    <row r="70" spans="2:13" ht="15.6">
      <c r="B70" s="397"/>
      <c r="C70" s="183" t="s">
        <v>139</v>
      </c>
      <c r="D70" s="182">
        <v>388625.97</v>
      </c>
      <c r="E70" s="182">
        <v>388650.864</v>
      </c>
      <c r="F70" s="529">
        <f t="shared" si="18"/>
        <v>24.894000000029337</v>
      </c>
      <c r="G70" s="595">
        <v>6.28</v>
      </c>
      <c r="H70" s="418">
        <f>G70*F70</f>
        <v>156.33432000018425</v>
      </c>
      <c r="I70" s="534">
        <f>F70</f>
        <v>24.894000000029337</v>
      </c>
      <c r="J70" s="419">
        <f>I70/I71</f>
        <v>1.9967851230145755E-2</v>
      </c>
      <c r="K70" s="186"/>
      <c r="L70" s="359"/>
      <c r="M70" s="401"/>
    </row>
    <row r="71" spans="2:13" ht="16.2" thickBot="1">
      <c r="B71" s="397"/>
      <c r="C71" s="420" t="s">
        <v>45</v>
      </c>
      <c r="D71" s="182">
        <v>369308.66200000001</v>
      </c>
      <c r="E71" s="182">
        <v>369308.66200000001</v>
      </c>
      <c r="F71" s="526">
        <f t="shared" si="18"/>
        <v>0</v>
      </c>
      <c r="G71" s="884">
        <v>6.48</v>
      </c>
      <c r="H71" s="421">
        <f>G71*F71</f>
        <v>0</v>
      </c>
      <c r="I71" s="535">
        <f t="shared" ref="I71" si="19">SUM(I67:I70)</f>
        <v>1246.7040000000852</v>
      </c>
      <c r="J71" s="422">
        <f t="shared" ref="J71" si="20">SUM(J67:J70)</f>
        <v>1</v>
      </c>
      <c r="K71" s="186"/>
      <c r="L71" s="359"/>
      <c r="M71" s="401"/>
    </row>
    <row r="72" spans="2:13" ht="15.6">
      <c r="B72" s="397"/>
      <c r="C72" s="420" t="s">
        <v>46</v>
      </c>
      <c r="D72" s="182">
        <v>322021.84999999998</v>
      </c>
      <c r="E72" s="182">
        <v>322164.48200000002</v>
      </c>
      <c r="F72" s="526">
        <f t="shared" si="18"/>
        <v>142.63200000004144</v>
      </c>
      <c r="G72" s="885"/>
      <c r="H72" s="423">
        <f>G71*F72</f>
        <v>924.25536000026864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1246.7040000000852</v>
      </c>
      <c r="G73" s="525">
        <f>H73/F73</f>
        <v>6.0689517479689892</v>
      </c>
      <c r="H73" s="428">
        <f>SUM(H67:H72)</f>
        <v>7566.1864200004484</v>
      </c>
      <c r="I73" s="424"/>
      <c r="J73" s="425"/>
      <c r="K73" s="186"/>
      <c r="L73" s="359"/>
      <c r="M73" s="401"/>
    </row>
    <row r="74" spans="2:13" ht="16.2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 t="s">
        <v>131</v>
      </c>
      <c r="E75" s="433" t="s">
        <v>132</v>
      </c>
      <c r="F75" s="434" t="s">
        <v>1</v>
      </c>
      <c r="G75" s="554" t="s">
        <v>65</v>
      </c>
      <c r="H75" s="861" t="s">
        <v>243</v>
      </c>
      <c r="I75" s="862"/>
      <c r="J75" s="431"/>
      <c r="K75" s="184"/>
      <c r="L75" s="188"/>
      <c r="M75" s="401"/>
    </row>
    <row r="76" spans="2:13" ht="15.6">
      <c r="B76" s="397"/>
      <c r="C76" s="437" t="s">
        <v>80</v>
      </c>
      <c r="D76" s="438">
        <v>1225</v>
      </c>
      <c r="E76" s="438">
        <v>903</v>
      </c>
      <c r="F76" s="438">
        <f>D76+E76</f>
        <v>2128</v>
      </c>
      <c r="G76" s="439">
        <f>F76/F79</f>
        <v>0.43634096930029609</v>
      </c>
      <c r="H76" s="590">
        <v>7.4000000000000003E-3</v>
      </c>
      <c r="I76" s="586">
        <f>F76*H76</f>
        <v>15.747200000000001</v>
      </c>
      <c r="J76" s="431"/>
      <c r="K76" s="184"/>
      <c r="L76" s="188"/>
      <c r="M76" s="401"/>
    </row>
    <row r="77" spans="2:13" ht="15.6">
      <c r="B77" s="397"/>
      <c r="C77" s="437" t="s">
        <v>81</v>
      </c>
      <c r="D77" s="438">
        <v>510.92</v>
      </c>
      <c r="E77" s="438">
        <v>1060</v>
      </c>
      <c r="F77" s="438">
        <f t="shared" ref="F77:F78" si="21">D77+E77</f>
        <v>1570.92</v>
      </c>
      <c r="G77" s="439">
        <f>F77/F79</f>
        <v>0.32211313697989719</v>
      </c>
      <c r="H77" s="590">
        <v>2.5000000000000001E-2</v>
      </c>
      <c r="I77" s="586">
        <f>F77*H77</f>
        <v>39.273000000000003</v>
      </c>
      <c r="J77" s="431"/>
      <c r="K77" s="184"/>
      <c r="L77" s="188"/>
      <c r="M77" s="401"/>
    </row>
    <row r="78" spans="2:13" ht="15.6">
      <c r="B78" s="397"/>
      <c r="C78" s="437" t="s">
        <v>58</v>
      </c>
      <c r="D78" s="438">
        <v>280</v>
      </c>
      <c r="E78" s="438">
        <v>898</v>
      </c>
      <c r="F78" s="438">
        <f t="shared" si="21"/>
        <v>1178</v>
      </c>
      <c r="G78" s="439">
        <f>F78/F79</f>
        <v>0.24154589371980675</v>
      </c>
      <c r="H78" s="584"/>
      <c r="I78" s="586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2015.92</v>
      </c>
      <c r="E79" s="442">
        <f>SUM(E76:E78)</f>
        <v>2861</v>
      </c>
      <c r="F79" s="443">
        <f>D79+E79</f>
        <v>4876.92</v>
      </c>
      <c r="G79" s="444">
        <f>SUM(G76:G78)</f>
        <v>1</v>
      </c>
      <c r="H79" s="585" t="s">
        <v>21</v>
      </c>
      <c r="I79" s="591">
        <f>SUM(I76:I78)</f>
        <v>55.020200000000003</v>
      </c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63</v>
      </c>
      <c r="E82" s="447" t="s">
        <v>68</v>
      </c>
      <c r="F82" s="447"/>
      <c r="G82" s="448" t="s">
        <v>197</v>
      </c>
      <c r="H82" s="447" t="s">
        <v>130</v>
      </c>
      <c r="I82" s="448" t="s">
        <v>64</v>
      </c>
      <c r="J82" s="447" t="s">
        <v>174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58</v>
      </c>
      <c r="D83" s="438"/>
      <c r="E83" s="438"/>
      <c r="F83" s="438"/>
      <c r="G83" s="438"/>
      <c r="H83" s="438"/>
      <c r="I83" s="438"/>
      <c r="J83" s="438"/>
      <c r="K83" s="451">
        <f>D83+E83+F83+G83+H83+I83+J83</f>
        <v>0</v>
      </c>
      <c r="L83" s="452">
        <f>K83/K87</f>
        <v>0</v>
      </c>
      <c r="M83" s="401"/>
    </row>
    <row r="84" spans="2:13" ht="15.6">
      <c r="B84" s="396"/>
      <c r="C84" s="450" t="s">
        <v>148</v>
      </c>
      <c r="D84" s="438"/>
      <c r="E84" s="438">
        <v>1176</v>
      </c>
      <c r="F84" s="438"/>
      <c r="G84" s="438">
        <v>1685</v>
      </c>
      <c r="H84" s="438">
        <v>155</v>
      </c>
      <c r="I84" s="438">
        <v>845</v>
      </c>
      <c r="J84" s="438"/>
      <c r="K84" s="451">
        <f t="shared" ref="K84:K86" si="22">D84+E84+F84+G84+H84+I84+J84</f>
        <v>3861</v>
      </c>
      <c r="L84" s="452">
        <f>K84/K87</f>
        <v>0.51065957218869407</v>
      </c>
      <c r="M84" s="401"/>
    </row>
    <row r="85" spans="2:13" ht="15.6">
      <c r="B85" s="396"/>
      <c r="C85" s="450" t="s">
        <v>61</v>
      </c>
      <c r="D85" s="438"/>
      <c r="E85" s="438">
        <v>50</v>
      </c>
      <c r="F85" s="438"/>
      <c r="G85" s="438">
        <v>348</v>
      </c>
      <c r="H85" s="438"/>
      <c r="I85" s="438">
        <v>100</v>
      </c>
      <c r="J85" s="438"/>
      <c r="K85" s="451">
        <f t="shared" si="22"/>
        <v>498</v>
      </c>
      <c r="L85" s="452">
        <f>K85/K87</f>
        <v>6.5865958806000949E-2</v>
      </c>
      <c r="M85" s="401"/>
    </row>
    <row r="86" spans="2:13" ht="15.6">
      <c r="B86" s="396"/>
      <c r="C86" s="450" t="s">
        <v>62</v>
      </c>
      <c r="D86" s="438"/>
      <c r="E86" s="438">
        <v>1293.68</v>
      </c>
      <c r="F86" s="438"/>
      <c r="G86" s="438">
        <v>1194.6600000000001</v>
      </c>
      <c r="H86" s="438">
        <v>139.65</v>
      </c>
      <c r="I86" s="438">
        <v>573.82000000000005</v>
      </c>
      <c r="J86" s="438"/>
      <c r="K86" s="451">
        <f t="shared" si="22"/>
        <v>3201.8100000000004</v>
      </c>
      <c r="L86" s="452">
        <f>K86/K87</f>
        <v>0.42347446900530505</v>
      </c>
      <c r="M86" s="401"/>
    </row>
    <row r="87" spans="2:13" ht="15.6">
      <c r="B87" s="397"/>
      <c r="C87" s="450" t="s">
        <v>199</v>
      </c>
      <c r="D87" s="552">
        <f t="shared" ref="D87:F87" si="23">SUM(D83:D86)</f>
        <v>0</v>
      </c>
      <c r="E87" s="552">
        <f t="shared" si="23"/>
        <v>2519.6800000000003</v>
      </c>
      <c r="F87" s="552">
        <f t="shared" si="23"/>
        <v>0</v>
      </c>
      <c r="G87" s="552">
        <f>SUM(G83:G86)</f>
        <v>3227.66</v>
      </c>
      <c r="H87" s="552">
        <f>SUM(H83:H86)</f>
        <v>294.64999999999998</v>
      </c>
      <c r="I87" s="552">
        <f t="shared" ref="I87:J87" si="24">SUM(I83:I86)</f>
        <v>1518.8200000000002</v>
      </c>
      <c r="J87" s="552">
        <f t="shared" si="24"/>
        <v>0</v>
      </c>
      <c r="K87" s="550">
        <f>D87+E87+F87+G87+H87+I87+J87</f>
        <v>7560.8099999999995</v>
      </c>
      <c r="L87" s="452">
        <f>SUM(L83:L86)</f>
        <v>1</v>
      </c>
      <c r="M87" s="401"/>
    </row>
    <row r="88" spans="2:13" ht="15.6">
      <c r="B88" s="397"/>
      <c r="C88" s="547" t="s">
        <v>193</v>
      </c>
      <c r="D88" s="553"/>
      <c r="E88" s="553">
        <v>2519.6799999999998</v>
      </c>
      <c r="F88" s="548"/>
      <c r="G88" s="548">
        <v>3227.66</v>
      </c>
      <c r="H88" s="548">
        <v>294.64999999999998</v>
      </c>
      <c r="I88" s="548">
        <v>1518.82</v>
      </c>
      <c r="J88" s="548"/>
      <c r="K88" s="549">
        <f t="shared" ref="K88" si="25">D88+E88+F88+G88+H88+I88+J88</f>
        <v>7560.8099999999995</v>
      </c>
      <c r="L88" s="452"/>
      <c r="M88" s="401"/>
    </row>
    <row r="89" spans="2:13" ht="15.6">
      <c r="B89" s="397"/>
      <c r="C89" s="460" t="s">
        <v>147</v>
      </c>
      <c r="D89" s="461">
        <f t="shared" ref="D89:J89" si="26">D88-D87</f>
        <v>0</v>
      </c>
      <c r="E89" s="461">
        <f t="shared" si="26"/>
        <v>0</v>
      </c>
      <c r="F89" s="461">
        <f t="shared" si="26"/>
        <v>0</v>
      </c>
      <c r="G89" s="461">
        <f t="shared" si="26"/>
        <v>0</v>
      </c>
      <c r="H89" s="461">
        <f t="shared" si="26"/>
        <v>0</v>
      </c>
      <c r="I89" s="461">
        <f t="shared" si="26"/>
        <v>0</v>
      </c>
      <c r="J89" s="461">
        <f t="shared" si="26"/>
        <v>0</v>
      </c>
      <c r="K89" s="542">
        <f>D89+E89+F89+G89+H89+I89+J89</f>
        <v>0</v>
      </c>
      <c r="L89" s="452"/>
      <c r="M89" s="401"/>
    </row>
    <row r="90" spans="2:13" ht="15.6">
      <c r="B90" s="396"/>
      <c r="C90" s="402" t="s">
        <v>65</v>
      </c>
      <c r="D90" s="462">
        <f>D88/K88</f>
        <v>0</v>
      </c>
      <c r="E90" s="462">
        <f>E88/K88</f>
        <v>0.33325529936607323</v>
      </c>
      <c r="F90" s="462">
        <f>F88/K88</f>
        <v>0</v>
      </c>
      <c r="G90" s="462">
        <f>G88/K88</f>
        <v>0.42689341485898996</v>
      </c>
      <c r="H90" s="462">
        <f>H88/K88</f>
        <v>3.897069229355056E-2</v>
      </c>
      <c r="I90" s="462">
        <f>I88/K88</f>
        <v>0.20088059348138626</v>
      </c>
      <c r="J90" s="462">
        <f>J88/K88</f>
        <v>0</v>
      </c>
      <c r="K90" s="520">
        <f>D90+E90+F90+G90+H90+I90+J90</f>
        <v>1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5.3764200004488885</v>
      </c>
      <c r="M91" s="401"/>
    </row>
    <row r="92" spans="2:13" ht="15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5.6">
      <c r="B98" s="396"/>
      <c r="C98" s="409" t="s">
        <v>42</v>
      </c>
      <c r="D98" s="181">
        <v>1519160.5719999999</v>
      </c>
      <c r="E98" s="181">
        <v>1519614.7420000001</v>
      </c>
      <c r="F98" s="526">
        <f t="shared" ref="F98:F103" si="27">E98-D98</f>
        <v>454.17000000015832</v>
      </c>
      <c r="G98" s="592">
        <v>6.48</v>
      </c>
      <c r="H98" s="410">
        <f>F98*G98</f>
        <v>2943.0216000010259</v>
      </c>
      <c r="I98" s="531">
        <f>F98+F102+F103</f>
        <v>721.32900000014342</v>
      </c>
      <c r="J98" s="411">
        <f>I98/I102</f>
        <v>0.4831869361902088</v>
      </c>
      <c r="K98" s="186"/>
      <c r="L98" s="359"/>
      <c r="M98" s="401"/>
    </row>
    <row r="99" spans="2:13" ht="15.6">
      <c r="B99" s="396"/>
      <c r="C99" s="412" t="s">
        <v>43</v>
      </c>
      <c r="D99" s="181">
        <v>584956.39300000004</v>
      </c>
      <c r="E99" s="181">
        <v>585261.272</v>
      </c>
      <c r="F99" s="527">
        <f t="shared" si="27"/>
        <v>304.87899999995716</v>
      </c>
      <c r="G99" s="593">
        <v>6.48</v>
      </c>
      <c r="H99" s="413">
        <f>G99*F99</f>
        <v>1975.6159199997226</v>
      </c>
      <c r="I99" s="532">
        <f>F99</f>
        <v>304.87899999995716</v>
      </c>
      <c r="J99" s="414">
        <f>I99/I102</f>
        <v>0.20422518700715578</v>
      </c>
      <c r="K99" s="186"/>
      <c r="L99" s="359"/>
      <c r="M99" s="401"/>
    </row>
    <row r="100" spans="2:13" ht="15.6">
      <c r="B100" s="396"/>
      <c r="C100" s="415" t="s">
        <v>44</v>
      </c>
      <c r="D100" s="182">
        <v>339163.19300000003</v>
      </c>
      <c r="E100" s="182">
        <v>339507.37300000002</v>
      </c>
      <c r="F100" s="528">
        <f t="shared" si="27"/>
        <v>344.17999999999302</v>
      </c>
      <c r="G100" s="594">
        <v>4.58</v>
      </c>
      <c r="H100" s="416">
        <f>G100*F100</f>
        <v>1576.3443999999681</v>
      </c>
      <c r="I100" s="533">
        <f>F100</f>
        <v>344.17999999999302</v>
      </c>
      <c r="J100" s="417">
        <f>I100/I102</f>
        <v>0.23055121823454985</v>
      </c>
      <c r="K100" s="186"/>
      <c r="L100" s="359"/>
      <c r="M100" s="401"/>
    </row>
    <row r="101" spans="2:13" ht="15.6">
      <c r="B101" s="397"/>
      <c r="C101" s="183" t="s">
        <v>139</v>
      </c>
      <c r="D101" s="182">
        <v>388650.864</v>
      </c>
      <c r="E101" s="182">
        <v>388773.33299999998</v>
      </c>
      <c r="F101" s="529">
        <f t="shared" si="27"/>
        <v>122.46899999998277</v>
      </c>
      <c r="G101" s="595">
        <v>6.28</v>
      </c>
      <c r="H101" s="418">
        <f>G101*F101</f>
        <v>769.10531999989178</v>
      </c>
      <c r="I101" s="534">
        <f>F101</f>
        <v>122.46899999998277</v>
      </c>
      <c r="J101" s="419">
        <f>I101/I102</f>
        <v>8.2036658568085563E-2</v>
      </c>
      <c r="K101" s="186"/>
      <c r="L101" s="359"/>
      <c r="M101" s="401"/>
    </row>
    <row r="102" spans="2:13" ht="16.2" thickBot="1">
      <c r="B102" s="397"/>
      <c r="C102" s="420" t="s">
        <v>45</v>
      </c>
      <c r="D102" s="182">
        <v>369308.66200000001</v>
      </c>
      <c r="E102" s="182">
        <v>369308.66200000001</v>
      </c>
      <c r="F102" s="526">
        <f t="shared" si="27"/>
        <v>0</v>
      </c>
      <c r="G102" s="884">
        <v>6.48</v>
      </c>
      <c r="H102" s="421">
        <f>G102*F102</f>
        <v>0</v>
      </c>
      <c r="I102" s="535">
        <f t="shared" ref="I102" si="28">SUM(I98:I101)</f>
        <v>1492.8570000000764</v>
      </c>
      <c r="J102" s="422">
        <f t="shared" ref="J102" si="29">SUM(J98:J101)</f>
        <v>1</v>
      </c>
      <c r="K102" s="186"/>
      <c r="L102" s="359"/>
      <c r="M102" s="401"/>
    </row>
    <row r="103" spans="2:13" ht="15.6">
      <c r="B103" s="397"/>
      <c r="C103" s="420" t="s">
        <v>46</v>
      </c>
      <c r="D103" s="182">
        <v>322164.48200000002</v>
      </c>
      <c r="E103" s="182">
        <v>322431.641</v>
      </c>
      <c r="F103" s="526">
        <f t="shared" si="27"/>
        <v>267.1589999999851</v>
      </c>
      <c r="G103" s="885"/>
      <c r="H103" s="423">
        <f>G102*F103</f>
        <v>1731.1903199999035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1492.8570000000764</v>
      </c>
      <c r="G104" s="525">
        <f>H104/F104</f>
        <v>6.0255453536407382</v>
      </c>
      <c r="H104" s="428">
        <f>SUM(H98:H103)</f>
        <v>8995.2775600005116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 t="s">
        <v>131</v>
      </c>
      <c r="E106" s="433" t="s">
        <v>132</v>
      </c>
      <c r="F106" s="434" t="s">
        <v>1</v>
      </c>
      <c r="G106" s="554" t="s">
        <v>65</v>
      </c>
      <c r="H106" s="861" t="s">
        <v>243</v>
      </c>
      <c r="I106" s="862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>
        <v>1665</v>
      </c>
      <c r="E107" s="438">
        <v>247</v>
      </c>
      <c r="F107" s="438">
        <f>D107+E107</f>
        <v>1912</v>
      </c>
      <c r="G107" s="439">
        <f>F107/F110</f>
        <v>0.44173570712368138</v>
      </c>
      <c r="H107" s="590">
        <v>7.4000000000000003E-3</v>
      </c>
      <c r="I107" s="586">
        <f>F107*H107</f>
        <v>14.148800000000001</v>
      </c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>
        <v>1201.46</v>
      </c>
      <c r="E108" s="438">
        <v>45</v>
      </c>
      <c r="F108" s="438">
        <f t="shared" ref="F108:F109" si="30">D108+E108</f>
        <v>1246.46</v>
      </c>
      <c r="G108" s="439">
        <f>F108/F110</f>
        <v>0.28797379158022168</v>
      </c>
      <c r="H108" s="590">
        <v>2.5000000000000001E-2</v>
      </c>
      <c r="I108" s="586">
        <f>F108*H108</f>
        <v>31.161500000000004</v>
      </c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>
        <v>933.92</v>
      </c>
      <c r="E109" s="438">
        <v>236</v>
      </c>
      <c r="F109" s="438">
        <f t="shared" si="30"/>
        <v>1169.92</v>
      </c>
      <c r="G109" s="439">
        <f>F109/F110</f>
        <v>0.27029050129609694</v>
      </c>
      <c r="H109" s="584"/>
      <c r="I109" s="586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3800.38</v>
      </c>
      <c r="E110" s="442">
        <f>SUM(E107:E109)</f>
        <v>528</v>
      </c>
      <c r="F110" s="443">
        <f>D110+E110</f>
        <v>4328.38</v>
      </c>
      <c r="G110" s="444">
        <f>SUM(G107:G109)</f>
        <v>1</v>
      </c>
      <c r="H110" s="585" t="s">
        <v>21</v>
      </c>
      <c r="I110" s="591">
        <f>SUM(I107:I109)</f>
        <v>45.310300000000005</v>
      </c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63</v>
      </c>
      <c r="E113" s="447" t="s">
        <v>68</v>
      </c>
      <c r="F113" s="447"/>
      <c r="G113" s="448" t="s">
        <v>197</v>
      </c>
      <c r="H113" s="447" t="s">
        <v>130</v>
      </c>
      <c r="I113" s="448" t="s">
        <v>64</v>
      </c>
      <c r="J113" s="447" t="s">
        <v>174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58</v>
      </c>
      <c r="D114" s="438"/>
      <c r="E114" s="438"/>
      <c r="F114" s="438"/>
      <c r="G114" s="438"/>
      <c r="H114" s="438"/>
      <c r="I114" s="438"/>
      <c r="J114" s="438"/>
      <c r="K114" s="451">
        <f>D114+E114+F114+G114+H114+I114+J114</f>
        <v>0</v>
      </c>
      <c r="L114" s="452">
        <f>K114/K118</f>
        <v>0</v>
      </c>
      <c r="M114" s="401"/>
    </row>
    <row r="115" spans="2:13" ht="15.6">
      <c r="B115" s="396"/>
      <c r="C115" s="450" t="s">
        <v>148</v>
      </c>
      <c r="D115" s="438">
        <v>1595</v>
      </c>
      <c r="E115" s="438"/>
      <c r="F115" s="438"/>
      <c r="G115" s="438">
        <v>1982.26</v>
      </c>
      <c r="H115" s="438">
        <v>223.13</v>
      </c>
      <c r="I115" s="438">
        <v>528</v>
      </c>
      <c r="J115" s="438"/>
      <c r="K115" s="451">
        <f t="shared" ref="K115:K117" si="31">D115+E115+F115+G115+H115+I115+J115</f>
        <v>4328.3900000000003</v>
      </c>
      <c r="L115" s="452">
        <f>K115/K118</f>
        <v>0.48145004849660528</v>
      </c>
      <c r="M115" s="401"/>
    </row>
    <row r="116" spans="2:13" ht="15.6">
      <c r="B116" s="396"/>
      <c r="C116" s="450" t="s">
        <v>61</v>
      </c>
      <c r="D116" s="438">
        <v>155</v>
      </c>
      <c r="E116" s="438"/>
      <c r="F116" s="438"/>
      <c r="G116" s="438">
        <v>514</v>
      </c>
      <c r="H116" s="438"/>
      <c r="I116" s="438">
        <v>184</v>
      </c>
      <c r="J116" s="438"/>
      <c r="K116" s="451">
        <f t="shared" si="31"/>
        <v>853</v>
      </c>
      <c r="L116" s="452">
        <f>K116/K118</f>
        <v>9.4879826302067122E-2</v>
      </c>
      <c r="M116" s="401"/>
    </row>
    <row r="117" spans="2:13" ht="15.6">
      <c r="B117" s="396"/>
      <c r="C117" s="450" t="s">
        <v>62</v>
      </c>
      <c r="D117" s="438">
        <v>1588.65</v>
      </c>
      <c r="E117" s="438"/>
      <c r="F117" s="438"/>
      <c r="G117" s="438">
        <v>1458.09</v>
      </c>
      <c r="H117" s="438">
        <v>190.3</v>
      </c>
      <c r="I117" s="438">
        <v>571.89</v>
      </c>
      <c r="J117" s="438"/>
      <c r="K117" s="451">
        <f t="shared" si="31"/>
        <v>3808.93</v>
      </c>
      <c r="L117" s="452">
        <f>K117/K118</f>
        <v>0.42367012520132763</v>
      </c>
      <c r="M117" s="401"/>
    </row>
    <row r="118" spans="2:13" ht="15.6">
      <c r="B118" s="397"/>
      <c r="C118" s="450" t="s">
        <v>199</v>
      </c>
      <c r="D118" s="552">
        <f t="shared" ref="D118:F118" si="32">SUM(D114:D117)</f>
        <v>3338.65</v>
      </c>
      <c r="E118" s="552">
        <f t="shared" si="32"/>
        <v>0</v>
      </c>
      <c r="F118" s="552">
        <f t="shared" si="32"/>
        <v>0</v>
      </c>
      <c r="G118" s="552">
        <f>SUM(G114:G117)</f>
        <v>3954.3500000000004</v>
      </c>
      <c r="H118" s="552">
        <f>SUM(H114:H117)</f>
        <v>413.43</v>
      </c>
      <c r="I118" s="552">
        <f t="shared" ref="I118:J118" si="33">SUM(I114:I117)</f>
        <v>1283.8899999999999</v>
      </c>
      <c r="J118" s="552">
        <f t="shared" si="33"/>
        <v>0</v>
      </c>
      <c r="K118" s="550">
        <f>D118+E118+F118+G118+H118+I118+J118</f>
        <v>8990.32</v>
      </c>
      <c r="L118" s="452">
        <f>SUM(L114:L117)</f>
        <v>1</v>
      </c>
      <c r="M118" s="401"/>
    </row>
    <row r="119" spans="2:13" ht="15.6">
      <c r="B119" s="397"/>
      <c r="C119" s="547" t="s">
        <v>193</v>
      </c>
      <c r="D119" s="553">
        <v>3338.65</v>
      </c>
      <c r="E119" s="553"/>
      <c r="F119" s="548"/>
      <c r="G119" s="548">
        <v>3954.35</v>
      </c>
      <c r="H119" s="548">
        <v>413.43</v>
      </c>
      <c r="I119" s="548">
        <v>1283.8900000000001</v>
      </c>
      <c r="J119" s="548"/>
      <c r="K119" s="549">
        <f t="shared" ref="K119" si="34">D119+E119+F119+G119+H119+I119+J119</f>
        <v>8990.32</v>
      </c>
      <c r="L119" s="452"/>
      <c r="M119" s="401"/>
    </row>
    <row r="120" spans="2:13" ht="15.6">
      <c r="B120" s="397"/>
      <c r="C120" s="460" t="s">
        <v>147</v>
      </c>
      <c r="D120" s="461">
        <f t="shared" ref="D120:J120" si="35">D119-D118</f>
        <v>0</v>
      </c>
      <c r="E120" s="461">
        <f t="shared" si="35"/>
        <v>0</v>
      </c>
      <c r="F120" s="461">
        <f t="shared" si="35"/>
        <v>0</v>
      </c>
      <c r="G120" s="461">
        <f t="shared" si="35"/>
        <v>0</v>
      </c>
      <c r="H120" s="461">
        <f t="shared" si="35"/>
        <v>0</v>
      </c>
      <c r="I120" s="461">
        <f t="shared" si="35"/>
        <v>0</v>
      </c>
      <c r="J120" s="461">
        <f t="shared" si="35"/>
        <v>0</v>
      </c>
      <c r="K120" s="542">
        <f>D120+E120+F120+G120+H120+I120+J120</f>
        <v>0</v>
      </c>
      <c r="L120" s="452"/>
      <c r="M120" s="401"/>
    </row>
    <row r="121" spans="2:13" ht="15.6">
      <c r="B121" s="396"/>
      <c r="C121" s="402" t="s">
        <v>65</v>
      </c>
      <c r="D121" s="462">
        <f>D119/K119</f>
        <v>0.37136052999225838</v>
      </c>
      <c r="E121" s="462">
        <f>E119/K119</f>
        <v>0</v>
      </c>
      <c r="F121" s="462">
        <f>F119/K119</f>
        <v>0</v>
      </c>
      <c r="G121" s="462">
        <f>G119/K119</f>
        <v>0.43984530027852181</v>
      </c>
      <c r="H121" s="462">
        <f>H119/K119</f>
        <v>4.5986127301364137E-2</v>
      </c>
      <c r="I121" s="462">
        <f>I119/K119</f>
        <v>0.14280804242785575</v>
      </c>
      <c r="J121" s="462">
        <f>J119/K119</f>
        <v>0</v>
      </c>
      <c r="K121" s="520">
        <f>D121+E121+F121+G121+H121+I121+J121</f>
        <v>1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4.9575600005118758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181">
        <v>1519614.7420000001</v>
      </c>
      <c r="E129" s="181">
        <v>1520074.4620000001</v>
      </c>
      <c r="F129" s="526">
        <f t="shared" ref="F129:F134" si="36">E129-D129</f>
        <v>459.71999999997206</v>
      </c>
      <c r="G129" s="592">
        <v>6.48</v>
      </c>
      <c r="H129" s="410">
        <f>F129*G129</f>
        <v>2978.985599999819</v>
      </c>
      <c r="I129" s="531">
        <f>F129+F133+F134</f>
        <v>716.17099999997299</v>
      </c>
      <c r="J129" s="411">
        <f>I129/I133</f>
        <v>0.57896123906922936</v>
      </c>
      <c r="K129" s="186"/>
      <c r="L129" s="359"/>
      <c r="M129" s="401"/>
    </row>
    <row r="130" spans="2:13" ht="15.6">
      <c r="B130" s="396"/>
      <c r="C130" s="412" t="s">
        <v>43</v>
      </c>
      <c r="D130" s="181">
        <v>585261.272</v>
      </c>
      <c r="E130" s="181">
        <v>585498.64300000004</v>
      </c>
      <c r="F130" s="527">
        <f t="shared" si="36"/>
        <v>237.37100000004284</v>
      </c>
      <c r="G130" s="593">
        <v>6.48</v>
      </c>
      <c r="H130" s="413">
        <f>G130*F130</f>
        <v>1538.1640800002776</v>
      </c>
      <c r="I130" s="532">
        <f>F130</f>
        <v>237.37100000004284</v>
      </c>
      <c r="J130" s="414">
        <f>I130/I133</f>
        <v>0.19189356770817589</v>
      </c>
      <c r="K130" s="186"/>
      <c r="L130" s="359"/>
      <c r="M130" s="401"/>
    </row>
    <row r="131" spans="2:13" ht="15.6">
      <c r="B131" s="396"/>
      <c r="C131" s="415" t="s">
        <v>44</v>
      </c>
      <c r="D131" s="182">
        <v>339507.37300000002</v>
      </c>
      <c r="E131" s="182">
        <v>339669.00300000003</v>
      </c>
      <c r="F131" s="528">
        <f t="shared" si="36"/>
        <v>161.63000000000466</v>
      </c>
      <c r="G131" s="594">
        <v>4.58</v>
      </c>
      <c r="H131" s="416">
        <f>G131*F131</f>
        <v>740.26540000002137</v>
      </c>
      <c r="I131" s="533">
        <f>F131</f>
        <v>161.63000000000466</v>
      </c>
      <c r="J131" s="417">
        <f>I131/I133</f>
        <v>0.13066363350479951</v>
      </c>
      <c r="K131" s="186"/>
      <c r="L131" s="359"/>
      <c r="M131" s="401"/>
    </row>
    <row r="132" spans="2:13" ht="15.6">
      <c r="B132" s="397"/>
      <c r="C132" s="183" t="s">
        <v>139</v>
      </c>
      <c r="D132" s="182">
        <v>388773.33299999998</v>
      </c>
      <c r="E132" s="182">
        <v>388895.15399999998</v>
      </c>
      <c r="F132" s="529">
        <f t="shared" si="36"/>
        <v>121.82099999999627</v>
      </c>
      <c r="G132" s="595">
        <v>6.28</v>
      </c>
      <c r="H132" s="418">
        <f>G132*F132</f>
        <v>765.0358799999766</v>
      </c>
      <c r="I132" s="534">
        <f>F132</f>
        <v>121.82099999999627</v>
      </c>
      <c r="J132" s="419">
        <f>I132/I133</f>
        <v>9.8481559717795195E-2</v>
      </c>
      <c r="K132" s="186"/>
      <c r="L132" s="359"/>
      <c r="M132" s="401"/>
    </row>
    <row r="133" spans="2:13" ht="16.2" thickBot="1">
      <c r="B133" s="397"/>
      <c r="C133" s="420" t="s">
        <v>45</v>
      </c>
      <c r="D133" s="182">
        <v>369308.66200000001</v>
      </c>
      <c r="E133" s="182">
        <v>369308.66200000001</v>
      </c>
      <c r="F133" s="526">
        <f t="shared" si="36"/>
        <v>0</v>
      </c>
      <c r="G133" s="884">
        <v>6.48</v>
      </c>
      <c r="H133" s="421">
        <f>G133*F133</f>
        <v>0</v>
      </c>
      <c r="I133" s="535">
        <f t="shared" ref="I133" si="37">SUM(I129:I132)</f>
        <v>1236.9930000000168</v>
      </c>
      <c r="J133" s="422">
        <f t="shared" ref="J133" si="38">SUM(J129:J132)</f>
        <v>0.99999999999999989</v>
      </c>
      <c r="K133" s="186"/>
      <c r="L133" s="359"/>
      <c r="M133" s="401"/>
    </row>
    <row r="134" spans="2:13" ht="15.6">
      <c r="B134" s="397"/>
      <c r="C134" s="420" t="s">
        <v>46</v>
      </c>
      <c r="D134" s="182">
        <v>322431.641</v>
      </c>
      <c r="E134" s="182">
        <v>322688.092</v>
      </c>
      <c r="F134" s="526">
        <f t="shared" si="36"/>
        <v>256.45100000000093</v>
      </c>
      <c r="G134" s="885"/>
      <c r="H134" s="423">
        <f>G133*F134</f>
        <v>1661.8024800000062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1236.9930000000168</v>
      </c>
      <c r="G135" s="525">
        <f>H135/F135</f>
        <v>6.2120427843973216</v>
      </c>
      <c r="H135" s="428">
        <f>SUM(H129:H134)</f>
        <v>7684.2534400001005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 t="s">
        <v>131</v>
      </c>
      <c r="E137" s="433" t="s">
        <v>132</v>
      </c>
      <c r="F137" s="434" t="s">
        <v>1</v>
      </c>
      <c r="G137" s="554" t="s">
        <v>65</v>
      </c>
      <c r="H137" s="861" t="s">
        <v>243</v>
      </c>
      <c r="I137" s="862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>
        <v>1031</v>
      </c>
      <c r="E138" s="438">
        <v>271</v>
      </c>
      <c r="F138" s="438">
        <f>D138+E138</f>
        <v>1302</v>
      </c>
      <c r="G138" s="439">
        <f>F138/F141</f>
        <v>0.13739974672857747</v>
      </c>
      <c r="H138" s="590">
        <v>7.4000000000000003E-3</v>
      </c>
      <c r="I138" s="586">
        <f>F138*H138</f>
        <v>9.6348000000000003</v>
      </c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>
        <v>1340</v>
      </c>
      <c r="E139" s="438">
        <v>6088</v>
      </c>
      <c r="F139" s="438">
        <f t="shared" ref="F139:F140" si="39">D139+E139</f>
        <v>7428</v>
      </c>
      <c r="G139" s="439">
        <f>F139/F141</f>
        <v>0.78387505276487968</v>
      </c>
      <c r="H139" s="590">
        <v>2.5000000000000001E-2</v>
      </c>
      <c r="I139" s="586">
        <f>F139*H139</f>
        <v>185.70000000000002</v>
      </c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>
        <v>473</v>
      </c>
      <c r="E140" s="438">
        <v>273</v>
      </c>
      <c r="F140" s="438">
        <f t="shared" si="39"/>
        <v>746</v>
      </c>
      <c r="G140" s="439">
        <f>F140/F141</f>
        <v>7.8725200506542845E-2</v>
      </c>
      <c r="H140" s="584"/>
      <c r="I140" s="586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2844</v>
      </c>
      <c r="E141" s="442">
        <f>SUM(E138:E140)</f>
        <v>6632</v>
      </c>
      <c r="F141" s="443">
        <f>D141+E141</f>
        <v>9476</v>
      </c>
      <c r="G141" s="444">
        <f>SUM(G138:G140)</f>
        <v>1</v>
      </c>
      <c r="H141" s="585" t="s">
        <v>21</v>
      </c>
      <c r="I141" s="591">
        <f>SUM(I138:I140)</f>
        <v>195.33480000000003</v>
      </c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63</v>
      </c>
      <c r="E144" s="447" t="s">
        <v>68</v>
      </c>
      <c r="F144" s="447"/>
      <c r="G144" s="448" t="s">
        <v>197</v>
      </c>
      <c r="H144" s="447" t="s">
        <v>130</v>
      </c>
      <c r="I144" s="448" t="s">
        <v>64</v>
      </c>
      <c r="J144" s="447" t="s">
        <v>174</v>
      </c>
      <c r="K144" s="448" t="s">
        <v>195</v>
      </c>
      <c r="L144" s="449" t="s">
        <v>65</v>
      </c>
      <c r="M144" s="401"/>
    </row>
    <row r="145" spans="2:13" ht="15.6">
      <c r="B145" s="396"/>
      <c r="C145" s="450" t="s">
        <v>58</v>
      </c>
      <c r="D145" s="438"/>
      <c r="E145" s="438"/>
      <c r="F145" s="438"/>
      <c r="G145" s="438"/>
      <c r="H145" s="438"/>
      <c r="I145" s="438"/>
      <c r="J145" s="438"/>
      <c r="K145" s="451">
        <f>D145+E145+F145+G145+H145+I145+J145</f>
        <v>0</v>
      </c>
      <c r="L145" s="452">
        <f>K145/K149</f>
        <v>0</v>
      </c>
      <c r="M145" s="401"/>
    </row>
    <row r="146" spans="2:13" ht="15.6">
      <c r="B146" s="396"/>
      <c r="C146" s="450" t="s">
        <v>148</v>
      </c>
      <c r="D146" s="438">
        <v>1816</v>
      </c>
      <c r="E146" s="438">
        <v>948</v>
      </c>
      <c r="F146" s="438"/>
      <c r="G146" s="438"/>
      <c r="H146" s="438">
        <v>80</v>
      </c>
      <c r="I146" s="438">
        <v>373</v>
      </c>
      <c r="J146" s="438"/>
      <c r="K146" s="451">
        <f t="shared" ref="K146:K148" si="40">D146+E146+F146+G146+H146+I146+J146</f>
        <v>3217</v>
      </c>
      <c r="L146" s="452">
        <f>K146/K149</f>
        <v>0.41779926154597413</v>
      </c>
      <c r="M146" s="401"/>
    </row>
    <row r="147" spans="2:13" ht="15.6">
      <c r="B147" s="396"/>
      <c r="C147" s="450" t="s">
        <v>61</v>
      </c>
      <c r="D147" s="438">
        <v>502</v>
      </c>
      <c r="E147" s="438"/>
      <c r="F147" s="438"/>
      <c r="G147" s="438"/>
      <c r="H147" s="438">
        <v>20</v>
      </c>
      <c r="I147" s="438">
        <v>150</v>
      </c>
      <c r="J147" s="438"/>
      <c r="K147" s="451">
        <f t="shared" si="40"/>
        <v>672</v>
      </c>
      <c r="L147" s="452">
        <f>K147/K149</f>
        <v>8.727420073325913E-2</v>
      </c>
      <c r="M147" s="401"/>
    </row>
    <row r="148" spans="2:13" ht="15.6">
      <c r="B148" s="396"/>
      <c r="C148" s="450" t="s">
        <v>62</v>
      </c>
      <c r="D148" s="438">
        <v>287.89</v>
      </c>
      <c r="E148" s="438">
        <v>1029.27</v>
      </c>
      <c r="F148" s="438"/>
      <c r="G148" s="438">
        <v>1290.5</v>
      </c>
      <c r="H148" s="438">
        <v>840.2</v>
      </c>
      <c r="I148" s="438">
        <v>363.01</v>
      </c>
      <c r="J148" s="438"/>
      <c r="K148" s="451">
        <f t="shared" si="40"/>
        <v>3810.87</v>
      </c>
      <c r="L148" s="452">
        <f>K148/K149</f>
        <v>0.49492653772076672</v>
      </c>
      <c r="M148" s="401"/>
    </row>
    <row r="149" spans="2:13" ht="15.6">
      <c r="B149" s="397"/>
      <c r="C149" s="450" t="s">
        <v>199</v>
      </c>
      <c r="D149" s="552">
        <f t="shared" ref="D149:F149" si="41">SUM(D145:D148)</f>
        <v>2605.89</v>
      </c>
      <c r="E149" s="552">
        <f t="shared" si="41"/>
        <v>1977.27</v>
      </c>
      <c r="F149" s="552">
        <f t="shared" si="41"/>
        <v>0</v>
      </c>
      <c r="G149" s="552">
        <f>SUM(G145:G148)</f>
        <v>1290.5</v>
      </c>
      <c r="H149" s="552">
        <f>SUM(H145:H148)</f>
        <v>940.2</v>
      </c>
      <c r="I149" s="552">
        <f t="shared" ref="I149:J149" si="42">SUM(I145:I148)</f>
        <v>886.01</v>
      </c>
      <c r="J149" s="552">
        <f t="shared" si="42"/>
        <v>0</v>
      </c>
      <c r="K149" s="550">
        <f>D149+E149+F149+G149+H149+I149+J149</f>
        <v>7699.87</v>
      </c>
      <c r="L149" s="452">
        <f>SUM(L145:L148)</f>
        <v>1</v>
      </c>
      <c r="M149" s="401"/>
    </row>
    <row r="150" spans="2:13" ht="15.6">
      <c r="B150" s="397"/>
      <c r="C150" s="547" t="s">
        <v>193</v>
      </c>
      <c r="D150" s="553">
        <v>2605.89</v>
      </c>
      <c r="E150" s="553">
        <v>1977.27</v>
      </c>
      <c r="F150" s="548"/>
      <c r="G150" s="548">
        <v>1290.5</v>
      </c>
      <c r="H150" s="548">
        <v>940.2</v>
      </c>
      <c r="I150" s="548">
        <v>886.01</v>
      </c>
      <c r="J150" s="548"/>
      <c r="K150" s="549">
        <f t="shared" ref="K150" si="43">D150+E150+F150+G150+H150+I150+J150</f>
        <v>7699.87</v>
      </c>
      <c r="L150" s="452"/>
      <c r="M150" s="401"/>
    </row>
    <row r="151" spans="2:13" ht="15.6">
      <c r="B151" s="397"/>
      <c r="C151" s="460" t="s">
        <v>147</v>
      </c>
      <c r="D151" s="461">
        <f t="shared" ref="D151:J151" si="44">D150-D149</f>
        <v>0</v>
      </c>
      <c r="E151" s="461">
        <f t="shared" si="44"/>
        <v>0</v>
      </c>
      <c r="F151" s="461">
        <f t="shared" si="44"/>
        <v>0</v>
      </c>
      <c r="G151" s="461">
        <f t="shared" si="44"/>
        <v>0</v>
      </c>
      <c r="H151" s="461">
        <f t="shared" si="44"/>
        <v>0</v>
      </c>
      <c r="I151" s="461">
        <f t="shared" si="44"/>
        <v>0</v>
      </c>
      <c r="J151" s="461">
        <f t="shared" si="44"/>
        <v>0</v>
      </c>
      <c r="K151" s="542">
        <f>D151+E151+F151+G151+H151+I151+J151</f>
        <v>0</v>
      </c>
      <c r="L151" s="452"/>
      <c r="M151" s="401"/>
    </row>
    <row r="152" spans="2:13" ht="15.6">
      <c r="B152" s="396"/>
      <c r="C152" s="402" t="s">
        <v>65</v>
      </c>
      <c r="D152" s="462">
        <f>D150/K150</f>
        <v>0.33843298653094139</v>
      </c>
      <c r="E152" s="462">
        <f>E150/K150</f>
        <v>0.25679264714858824</v>
      </c>
      <c r="F152" s="462">
        <f>F150/K150</f>
        <v>0</v>
      </c>
      <c r="G152" s="462">
        <f>G150/K150</f>
        <v>0.16760023221171266</v>
      </c>
      <c r="H152" s="462">
        <f>H150/K150</f>
        <v>0.12210595763305096</v>
      </c>
      <c r="I152" s="462">
        <f>I150/K150</f>
        <v>0.11506817647570673</v>
      </c>
      <c r="J152" s="462">
        <f>J150/K150</f>
        <v>0</v>
      </c>
      <c r="K152" s="520">
        <f>D152+E152+F152+G152+H152+I152+J152</f>
        <v>1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-15.616559999899437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181">
        <v>1520074.4620000001</v>
      </c>
      <c r="E160" s="181">
        <v>1520673.922</v>
      </c>
      <c r="F160" s="526">
        <f t="shared" ref="F160:F165" si="45">E160-D160</f>
        <v>599.45999999996275</v>
      </c>
      <c r="G160" s="592">
        <v>6.48</v>
      </c>
      <c r="H160" s="410">
        <f>F160*G160</f>
        <v>3884.5007999997588</v>
      </c>
      <c r="I160" s="531">
        <f>F160+F164+F165</f>
        <v>764.74999999994179</v>
      </c>
      <c r="J160" s="411">
        <f>I160/I164</f>
        <v>0.49941585161259894</v>
      </c>
      <c r="K160" s="186"/>
      <c r="L160" s="359"/>
      <c r="M160" s="401"/>
    </row>
    <row r="161" spans="2:13" ht="15.6">
      <c r="B161" s="396"/>
      <c r="C161" s="412" t="s">
        <v>43</v>
      </c>
      <c r="D161" s="181">
        <v>585498.64300000004</v>
      </c>
      <c r="E161" s="181">
        <v>585827.03200000001</v>
      </c>
      <c r="F161" s="527">
        <f t="shared" si="45"/>
        <v>328.38899999996647</v>
      </c>
      <c r="G161" s="593">
        <v>6.48</v>
      </c>
      <c r="H161" s="413">
        <f>G161*F161</f>
        <v>2127.9607199997827</v>
      </c>
      <c r="I161" s="532">
        <f>F161</f>
        <v>328.38899999996647</v>
      </c>
      <c r="J161" s="414">
        <f>I161/I164</f>
        <v>0.21445266047101078</v>
      </c>
      <c r="K161" s="186"/>
      <c r="L161" s="359"/>
      <c r="M161" s="401"/>
    </row>
    <row r="162" spans="2:13" ht="15.6">
      <c r="B162" s="396"/>
      <c r="C162" s="415" t="s">
        <v>44</v>
      </c>
      <c r="D162" s="182">
        <v>339669.00300000003</v>
      </c>
      <c r="E162" s="182">
        <v>339899.35399999999</v>
      </c>
      <c r="F162" s="528">
        <f t="shared" si="45"/>
        <v>230.35099999996601</v>
      </c>
      <c r="G162" s="594">
        <v>4.58</v>
      </c>
      <c r="H162" s="416">
        <f>G162*F162</f>
        <v>1055.0075799998444</v>
      </c>
      <c r="I162" s="533">
        <f>F162</f>
        <v>230.35099999996601</v>
      </c>
      <c r="J162" s="417">
        <f>I162/I164</f>
        <v>0.15042947477581636</v>
      </c>
      <c r="K162" s="186"/>
      <c r="L162" s="359"/>
      <c r="M162" s="401"/>
    </row>
    <row r="163" spans="2:13" ht="15.6">
      <c r="B163" s="397"/>
      <c r="C163" s="183" t="s">
        <v>139</v>
      </c>
      <c r="D163" s="182">
        <v>388895.15399999998</v>
      </c>
      <c r="E163" s="182">
        <v>389102.95299999998</v>
      </c>
      <c r="F163" s="529">
        <f t="shared" si="45"/>
        <v>207.79899999999907</v>
      </c>
      <c r="G163" s="595">
        <v>6.28</v>
      </c>
      <c r="H163" s="418">
        <f>G163*F163</f>
        <v>1304.9777199999942</v>
      </c>
      <c r="I163" s="534">
        <f>F163</f>
        <v>207.79899999999907</v>
      </c>
      <c r="J163" s="419">
        <f>I163/I164</f>
        <v>0.1357020131405739</v>
      </c>
      <c r="K163" s="186"/>
      <c r="L163" s="359"/>
      <c r="M163" s="401"/>
    </row>
    <row r="164" spans="2:13" ht="16.2" thickBot="1">
      <c r="B164" s="397"/>
      <c r="C164" s="420" t="s">
        <v>45</v>
      </c>
      <c r="D164" s="182">
        <v>369308.66200000001</v>
      </c>
      <c r="E164" s="182">
        <v>369308.66200000001</v>
      </c>
      <c r="F164" s="526">
        <f t="shared" si="45"/>
        <v>0</v>
      </c>
      <c r="G164" s="884">
        <v>6.48</v>
      </c>
      <c r="H164" s="421">
        <f>G164*F164</f>
        <v>0</v>
      </c>
      <c r="I164" s="535">
        <f t="shared" ref="I164" si="46">SUM(I160:I163)</f>
        <v>1531.2889999998733</v>
      </c>
      <c r="J164" s="422">
        <f t="shared" ref="J164" si="47">SUM(J160:J163)</f>
        <v>1</v>
      </c>
      <c r="K164" s="186"/>
      <c r="L164" s="359"/>
      <c r="M164" s="401"/>
    </row>
    <row r="165" spans="2:13" ht="15.6">
      <c r="B165" s="397"/>
      <c r="C165" s="420" t="s">
        <v>46</v>
      </c>
      <c r="D165" s="182">
        <v>322688.092</v>
      </c>
      <c r="E165" s="182">
        <v>322853.38199999998</v>
      </c>
      <c r="F165" s="526">
        <f t="shared" si="45"/>
        <v>165.28999999997905</v>
      </c>
      <c r="G165" s="885"/>
      <c r="H165" s="423">
        <f>G164*F165</f>
        <v>1071.0791999998644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1531.2889999998733</v>
      </c>
      <c r="G166" s="525">
        <f>H166/F166</f>
        <v>6.1670435952978329</v>
      </c>
      <c r="H166" s="428">
        <f>SUM(H160:H165)</f>
        <v>9443.5260199992426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 t="s">
        <v>131</v>
      </c>
      <c r="E168" s="433" t="s">
        <v>132</v>
      </c>
      <c r="F168" s="434" t="s">
        <v>1</v>
      </c>
      <c r="G168" s="554" t="s">
        <v>65</v>
      </c>
      <c r="H168" s="861" t="s">
        <v>243</v>
      </c>
      <c r="I168" s="862"/>
      <c r="J168" s="431"/>
      <c r="K168" s="184"/>
      <c r="L168" s="188"/>
      <c r="M168" s="401"/>
    </row>
    <row r="169" spans="2:13" ht="15.6">
      <c r="B169" s="397"/>
      <c r="C169" s="437" t="s">
        <v>80</v>
      </c>
      <c r="D169" s="438">
        <v>1206</v>
      </c>
      <c r="E169" s="438">
        <v>433</v>
      </c>
      <c r="F169" s="438">
        <f>D169+E169</f>
        <v>1639</v>
      </c>
      <c r="G169" s="439">
        <f>F169/F172</f>
        <v>0.42155349794238683</v>
      </c>
      <c r="H169" s="590">
        <v>7.4000000000000003E-3</v>
      </c>
      <c r="I169" s="586">
        <f>F169*H169</f>
        <v>12.1286</v>
      </c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>
        <v>783</v>
      </c>
      <c r="E170" s="438">
        <v>260</v>
      </c>
      <c r="F170" s="438">
        <f t="shared" ref="F170:F171" si="48">D170+E170</f>
        <v>1043</v>
      </c>
      <c r="G170" s="439">
        <f>F170/F172</f>
        <v>0.26826131687242799</v>
      </c>
      <c r="H170" s="590">
        <v>2.5000000000000001E-2</v>
      </c>
      <c r="I170" s="586">
        <f>F170*H170</f>
        <v>26.075000000000003</v>
      </c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>
        <v>1069</v>
      </c>
      <c r="E171" s="438">
        <v>137</v>
      </c>
      <c r="F171" s="438">
        <f t="shared" si="48"/>
        <v>1206</v>
      </c>
      <c r="G171" s="439">
        <f>F171/F172</f>
        <v>0.31018518518518517</v>
      </c>
      <c r="H171" s="584"/>
      <c r="I171" s="586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3058</v>
      </c>
      <c r="E172" s="442">
        <f>SUM(E169:E171)</f>
        <v>830</v>
      </c>
      <c r="F172" s="443">
        <f>D172+E172</f>
        <v>3888</v>
      </c>
      <c r="G172" s="444">
        <f>SUM(G169:G171)</f>
        <v>1</v>
      </c>
      <c r="H172" s="585" t="s">
        <v>21</v>
      </c>
      <c r="I172" s="591">
        <f>SUM(I169:I171)</f>
        <v>38.203600000000002</v>
      </c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63</v>
      </c>
      <c r="E175" s="447" t="s">
        <v>68</v>
      </c>
      <c r="F175" s="447"/>
      <c r="G175" s="448" t="s">
        <v>197</v>
      </c>
      <c r="H175" s="447" t="s">
        <v>130</v>
      </c>
      <c r="I175" s="448" t="s">
        <v>64</v>
      </c>
      <c r="J175" s="447" t="s">
        <v>174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58</v>
      </c>
      <c r="D176" s="438"/>
      <c r="E176" s="438"/>
      <c r="F176" s="438"/>
      <c r="G176" s="438"/>
      <c r="H176" s="438"/>
      <c r="I176" s="438"/>
      <c r="J176" s="438"/>
      <c r="K176" s="451">
        <f>D176+E176+F176+G176+H176+I176+J176</f>
        <v>0</v>
      </c>
      <c r="L176" s="452">
        <f>K176/K180</f>
        <v>0</v>
      </c>
      <c r="M176" s="401"/>
    </row>
    <row r="177" spans="2:13" ht="15.6">
      <c r="B177" s="396"/>
      <c r="C177" s="450" t="s">
        <v>148</v>
      </c>
      <c r="D177" s="438">
        <v>1023</v>
      </c>
      <c r="E177" s="438">
        <v>1815</v>
      </c>
      <c r="F177" s="438"/>
      <c r="G177" s="438">
        <v>830</v>
      </c>
      <c r="H177" s="438"/>
      <c r="I177" s="438">
        <v>220</v>
      </c>
      <c r="J177" s="438"/>
      <c r="K177" s="451">
        <f t="shared" ref="K177:K179" si="49">D177+E177+F177+G177+H177+I177+J177</f>
        <v>3888</v>
      </c>
      <c r="L177" s="452">
        <f>K177/K180</f>
        <v>0.41415586449178032</v>
      </c>
      <c r="M177" s="401"/>
    </row>
    <row r="178" spans="2:13" ht="15.6">
      <c r="B178" s="396"/>
      <c r="C178" s="450" t="s">
        <v>61</v>
      </c>
      <c r="D178" s="438">
        <v>205</v>
      </c>
      <c r="E178" s="438">
        <v>624</v>
      </c>
      <c r="F178" s="438"/>
      <c r="G178" s="438">
        <v>32</v>
      </c>
      <c r="H178" s="438"/>
      <c r="I178" s="438"/>
      <c r="J178" s="438"/>
      <c r="K178" s="451">
        <f t="shared" si="49"/>
        <v>861</v>
      </c>
      <c r="L178" s="452">
        <f>K178/K180</f>
        <v>9.1715071843472953E-2</v>
      </c>
      <c r="M178" s="401"/>
    </row>
    <row r="179" spans="2:13" ht="15.6">
      <c r="B179" s="396"/>
      <c r="C179" s="450" t="s">
        <v>62</v>
      </c>
      <c r="D179" s="438">
        <v>1670</v>
      </c>
      <c r="E179" s="438">
        <v>1108.2</v>
      </c>
      <c r="F179" s="438"/>
      <c r="G179" s="438">
        <v>1664.52</v>
      </c>
      <c r="H179" s="438"/>
      <c r="I179" s="438">
        <v>196.05</v>
      </c>
      <c r="J179" s="438"/>
      <c r="K179" s="451">
        <f t="shared" si="49"/>
        <v>4638.7699999999995</v>
      </c>
      <c r="L179" s="452">
        <f>K179/K180</f>
        <v>0.49412906366474679</v>
      </c>
      <c r="M179" s="401"/>
    </row>
    <row r="180" spans="2:13" ht="15.6">
      <c r="B180" s="397"/>
      <c r="C180" s="450" t="s">
        <v>199</v>
      </c>
      <c r="D180" s="552">
        <f t="shared" ref="D180:F180" si="50">SUM(D176:D179)</f>
        <v>2898</v>
      </c>
      <c r="E180" s="552">
        <f t="shared" si="50"/>
        <v>3547.2</v>
      </c>
      <c r="F180" s="552">
        <f t="shared" si="50"/>
        <v>0</v>
      </c>
      <c r="G180" s="552">
        <f>SUM(G176:G179)</f>
        <v>2526.52</v>
      </c>
      <c r="H180" s="552">
        <f>SUM(H176:H179)</f>
        <v>0</v>
      </c>
      <c r="I180" s="552">
        <f t="shared" ref="I180:J180" si="51">SUM(I176:I179)</f>
        <v>416.05</v>
      </c>
      <c r="J180" s="552">
        <f t="shared" si="51"/>
        <v>0</v>
      </c>
      <c r="K180" s="550">
        <f>D180+E180+F180+G180+H180+I180+J180</f>
        <v>9387.7699999999986</v>
      </c>
      <c r="L180" s="452">
        <f>SUM(L176:L179)</f>
        <v>1</v>
      </c>
      <c r="M180" s="401"/>
    </row>
    <row r="181" spans="2:13" ht="15.6">
      <c r="B181" s="397"/>
      <c r="C181" s="547" t="s">
        <v>193</v>
      </c>
      <c r="D181" s="553">
        <v>2902.28</v>
      </c>
      <c r="E181" s="553">
        <v>3592.22</v>
      </c>
      <c r="F181" s="548"/>
      <c r="G181" s="548">
        <v>2526.52</v>
      </c>
      <c r="H181" s="548"/>
      <c r="I181" s="548">
        <v>416.05</v>
      </c>
      <c r="J181" s="548"/>
      <c r="K181" s="549">
        <f t="shared" ref="K181" si="52">D181+E181+F181+G181+H181+I181+J181</f>
        <v>9437.07</v>
      </c>
      <c r="L181" s="452"/>
      <c r="M181" s="401"/>
    </row>
    <row r="182" spans="2:13" ht="15.6">
      <c r="B182" s="397"/>
      <c r="C182" s="460" t="s">
        <v>147</v>
      </c>
      <c r="D182" s="461">
        <f t="shared" ref="D182:J182" si="53">D181-D180</f>
        <v>4.2800000000002001</v>
      </c>
      <c r="E182" s="461">
        <f t="shared" si="53"/>
        <v>45.019999999999982</v>
      </c>
      <c r="F182" s="461">
        <f t="shared" si="53"/>
        <v>0</v>
      </c>
      <c r="G182" s="461">
        <f t="shared" si="53"/>
        <v>0</v>
      </c>
      <c r="H182" s="461">
        <f t="shared" si="53"/>
        <v>0</v>
      </c>
      <c r="I182" s="461">
        <f t="shared" si="53"/>
        <v>0</v>
      </c>
      <c r="J182" s="461">
        <f t="shared" si="53"/>
        <v>0</v>
      </c>
      <c r="K182" s="542">
        <f>D182+E182+F182+G182+H182+I182+J182</f>
        <v>49.300000000000182</v>
      </c>
      <c r="L182" s="452"/>
      <c r="M182" s="401"/>
    </row>
    <row r="183" spans="2:13" ht="15.6">
      <c r="B183" s="396"/>
      <c r="C183" s="402" t="s">
        <v>65</v>
      </c>
      <c r="D183" s="462">
        <f>D181/K181</f>
        <v>0.30754037005129775</v>
      </c>
      <c r="E183" s="462">
        <f>E181/K181</f>
        <v>0.38064992630127781</v>
      </c>
      <c r="F183" s="462">
        <f>F181/K181</f>
        <v>0</v>
      </c>
      <c r="G183" s="462">
        <f>G181/K181</f>
        <v>0.26772292671348202</v>
      </c>
      <c r="H183" s="462">
        <f>H181/K181</f>
        <v>0</v>
      </c>
      <c r="I183" s="462">
        <f>I181/K181</f>
        <v>4.4086776933942425E-2</v>
      </c>
      <c r="J183" s="462">
        <f>J181/K181</f>
        <v>0</v>
      </c>
      <c r="K183" s="520">
        <f>D183+E183+F183+G183+H183+I183+J183</f>
        <v>1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6.4560199992429261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181">
        <v>1520673.922</v>
      </c>
      <c r="E191" s="181">
        <v>1521192.2220000001</v>
      </c>
      <c r="F191" s="526">
        <f t="shared" ref="F191:F196" si="54">E191-D191</f>
        <v>518.30000000004657</v>
      </c>
      <c r="G191" s="592">
        <v>6.48</v>
      </c>
      <c r="H191" s="410">
        <f>F191*G191</f>
        <v>3358.5840000003018</v>
      </c>
      <c r="I191" s="531">
        <f>F191+F195+F196</f>
        <v>755.50000000005821</v>
      </c>
      <c r="J191" s="411">
        <f>I191/I195</f>
        <v>0.5264265427677387</v>
      </c>
      <c r="K191" s="186"/>
      <c r="L191" s="359"/>
      <c r="M191" s="401"/>
    </row>
    <row r="192" spans="2:13" ht="15.6">
      <c r="B192" s="396"/>
      <c r="C192" s="412" t="s">
        <v>43</v>
      </c>
      <c r="D192" s="181">
        <v>585827.03200000001</v>
      </c>
      <c r="E192" s="181">
        <v>586156.14199999999</v>
      </c>
      <c r="F192" s="527">
        <f t="shared" si="54"/>
        <v>329.10999999998603</v>
      </c>
      <c r="G192" s="593">
        <v>6.48</v>
      </c>
      <c r="H192" s="413">
        <f>G192*F192</f>
        <v>2132.6327999999098</v>
      </c>
      <c r="I192" s="532">
        <f>F192</f>
        <v>329.10999999998603</v>
      </c>
      <c r="J192" s="414">
        <f>I192/I195</f>
        <v>0.22932129647950997</v>
      </c>
      <c r="K192" s="186"/>
      <c r="L192" s="359"/>
      <c r="M192" s="401"/>
    </row>
    <row r="193" spans="2:13" ht="15.6">
      <c r="B193" s="396"/>
      <c r="C193" s="415" t="s">
        <v>44</v>
      </c>
      <c r="D193" s="182">
        <v>339899.35399999999</v>
      </c>
      <c r="E193" s="182">
        <v>340133.20199999999</v>
      </c>
      <c r="F193" s="528">
        <f t="shared" si="54"/>
        <v>233.84799999999814</v>
      </c>
      <c r="G193" s="594">
        <v>4.58</v>
      </c>
      <c r="H193" s="416">
        <f>G193*F193</f>
        <v>1071.0238399999914</v>
      </c>
      <c r="I193" s="533">
        <f>F193</f>
        <v>233.84799999999814</v>
      </c>
      <c r="J193" s="417">
        <f>I193/I195</f>
        <v>0.1629434734257309</v>
      </c>
      <c r="K193" s="186"/>
      <c r="L193" s="359"/>
      <c r="M193" s="401"/>
    </row>
    <row r="194" spans="2:13" ht="15.6">
      <c r="B194" s="397"/>
      <c r="C194" s="183" t="s">
        <v>139</v>
      </c>
      <c r="D194" s="182">
        <v>389102.95299999998</v>
      </c>
      <c r="E194" s="182">
        <v>389219.64299999998</v>
      </c>
      <c r="F194" s="529">
        <f t="shared" si="54"/>
        <v>116.69000000000233</v>
      </c>
      <c r="G194" s="595">
        <v>6.28</v>
      </c>
      <c r="H194" s="418">
        <f>G194*F194</f>
        <v>732.8132000000146</v>
      </c>
      <c r="I194" s="534">
        <f>F194</f>
        <v>116.69000000000233</v>
      </c>
      <c r="J194" s="419">
        <f>I194/I195</f>
        <v>8.1308687327020415E-2</v>
      </c>
      <c r="K194" s="186"/>
      <c r="L194" s="359"/>
      <c r="M194" s="401"/>
    </row>
    <row r="195" spans="2:13" ht="16.2" thickBot="1">
      <c r="B195" s="397"/>
      <c r="C195" s="420" t="s">
        <v>45</v>
      </c>
      <c r="D195" s="182">
        <v>369308.66200000001</v>
      </c>
      <c r="E195" s="182">
        <v>369308.66200000001</v>
      </c>
      <c r="F195" s="526">
        <f t="shared" si="54"/>
        <v>0</v>
      </c>
      <c r="G195" s="884">
        <v>6.48</v>
      </c>
      <c r="H195" s="421">
        <f>G195*F195</f>
        <v>0</v>
      </c>
      <c r="I195" s="535">
        <f t="shared" ref="I195" si="55">SUM(I191:I194)</f>
        <v>1435.1480000000447</v>
      </c>
      <c r="J195" s="422">
        <f t="shared" ref="J195" si="56">SUM(J191:J194)</f>
        <v>1</v>
      </c>
      <c r="K195" s="186"/>
      <c r="L195" s="359"/>
      <c r="M195" s="401"/>
    </row>
    <row r="196" spans="2:13" ht="15.6">
      <c r="B196" s="397"/>
      <c r="C196" s="420" t="s">
        <v>46</v>
      </c>
      <c r="D196" s="182">
        <v>322853.38199999998</v>
      </c>
      <c r="E196" s="182">
        <v>323090.58199999999</v>
      </c>
      <c r="F196" s="526">
        <f t="shared" si="54"/>
        <v>237.20000000001164</v>
      </c>
      <c r="G196" s="885"/>
      <c r="H196" s="423">
        <f>G195*F196</f>
        <v>1537.0560000000755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1435.1480000000447</v>
      </c>
      <c r="G197" s="525">
        <f>H197/F197</f>
        <v>6.154145663025707</v>
      </c>
      <c r="H197" s="428">
        <f>SUM(H191:H196)</f>
        <v>8832.109840000292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 t="s">
        <v>131</v>
      </c>
      <c r="E199" s="433" t="s">
        <v>132</v>
      </c>
      <c r="F199" s="434" t="s">
        <v>1</v>
      </c>
      <c r="G199" s="554" t="s">
        <v>65</v>
      </c>
      <c r="H199" s="861" t="s">
        <v>243</v>
      </c>
      <c r="I199" s="862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>
        <v>875</v>
      </c>
      <c r="E200" s="438">
        <v>205</v>
      </c>
      <c r="F200" s="438">
        <f>D200+E200</f>
        <v>1080</v>
      </c>
      <c r="G200" s="439">
        <f>F200/F203</f>
        <v>0.87237479806138929</v>
      </c>
      <c r="H200" s="590">
        <v>7.4000000000000003E-3</v>
      </c>
      <c r="I200" s="586">
        <f>F200*H200</f>
        <v>7.992</v>
      </c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>
        <v>1269</v>
      </c>
      <c r="E201" s="438">
        <v>289</v>
      </c>
      <c r="F201" s="438">
        <f t="shared" ref="F201:F202" si="57">D201+E201</f>
        <v>1558</v>
      </c>
      <c r="G201" s="439">
        <f>F201/F203</f>
        <v>1.2584814216478191</v>
      </c>
      <c r="H201" s="590">
        <v>2.5000000000000001E-2</v>
      </c>
      <c r="I201" s="586">
        <f>F201*H201</f>
        <v>38.950000000000003</v>
      </c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>
        <v>1283</v>
      </c>
      <c r="E202" s="438">
        <v>539</v>
      </c>
      <c r="F202" s="438">
        <f t="shared" si="57"/>
        <v>1822</v>
      </c>
      <c r="G202" s="439">
        <f>F202/F203</f>
        <v>1.4717285945072698</v>
      </c>
      <c r="H202" s="584"/>
      <c r="I202" s="586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v>205</v>
      </c>
      <c r="E203" s="442">
        <f>SUM(E200:E202)</f>
        <v>1033</v>
      </c>
      <c r="F203" s="443">
        <f>D203+E203</f>
        <v>1238</v>
      </c>
      <c r="G203" s="444">
        <f>SUM(G200:G202)</f>
        <v>3.602584814216478</v>
      </c>
      <c r="H203" s="585" t="s">
        <v>21</v>
      </c>
      <c r="I203" s="591">
        <f>SUM(I200:I202)</f>
        <v>46.942</v>
      </c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63</v>
      </c>
      <c r="E206" s="447" t="s">
        <v>68</v>
      </c>
      <c r="F206" s="447"/>
      <c r="G206" s="448" t="s">
        <v>197</v>
      </c>
      <c r="H206" s="447" t="s">
        <v>130</v>
      </c>
      <c r="I206" s="448" t="s">
        <v>64</v>
      </c>
      <c r="J206" s="447" t="s">
        <v>174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58</v>
      </c>
      <c r="D207" s="438"/>
      <c r="E207" s="438"/>
      <c r="F207" s="438"/>
      <c r="G207" s="438"/>
      <c r="H207" s="438"/>
      <c r="I207" s="438">
        <v>20</v>
      </c>
      <c r="J207" s="438"/>
      <c r="K207" s="451">
        <f>D207+E207+F207+G207+H207+I207+J207</f>
        <v>20</v>
      </c>
      <c r="L207" s="452">
        <f>K207/K211</f>
        <v>2.22646487473352E-3</v>
      </c>
      <c r="M207" s="401"/>
    </row>
    <row r="208" spans="2:13" ht="15.6">
      <c r="B208" s="396"/>
      <c r="C208" s="450" t="s">
        <v>148</v>
      </c>
      <c r="D208" s="438">
        <v>1409</v>
      </c>
      <c r="E208" s="438">
        <v>1798.23</v>
      </c>
      <c r="F208" s="438"/>
      <c r="G208" s="438">
        <v>211</v>
      </c>
      <c r="H208" s="438">
        <v>220</v>
      </c>
      <c r="I208" s="438">
        <v>822</v>
      </c>
      <c r="J208" s="438"/>
      <c r="K208" s="451">
        <f t="shared" ref="K208:K210" si="58">D208+E208+F208+G208+H208+I208+J208</f>
        <v>4460.2299999999996</v>
      </c>
      <c r="L208" s="452">
        <f>K208/K211</f>
        <v>0.49652727141163433</v>
      </c>
      <c r="M208" s="401"/>
    </row>
    <row r="209" spans="2:13" ht="15.6">
      <c r="B209" s="396"/>
      <c r="C209" s="450" t="s">
        <v>61</v>
      </c>
      <c r="D209" s="438">
        <v>199</v>
      </c>
      <c r="E209" s="438">
        <v>260</v>
      </c>
      <c r="F209" s="438"/>
      <c r="G209" s="438">
        <v>328</v>
      </c>
      <c r="H209" s="438"/>
      <c r="I209" s="438">
        <v>30</v>
      </c>
      <c r="J209" s="438"/>
      <c r="K209" s="451">
        <f t="shared" si="58"/>
        <v>817</v>
      </c>
      <c r="L209" s="452">
        <f>K209/K211</f>
        <v>9.0951090132864287E-2</v>
      </c>
      <c r="M209" s="401"/>
    </row>
    <row r="210" spans="2:13" ht="15.6">
      <c r="B210" s="396"/>
      <c r="C210" s="450" t="s">
        <v>62</v>
      </c>
      <c r="D210" s="438">
        <v>1152</v>
      </c>
      <c r="E210" s="438">
        <v>915.68</v>
      </c>
      <c r="F210" s="438"/>
      <c r="G210" s="438">
        <v>963.46</v>
      </c>
      <c r="H210" s="438">
        <v>113.42</v>
      </c>
      <c r="I210" s="438">
        <v>381</v>
      </c>
      <c r="J210" s="438">
        <v>160.06</v>
      </c>
      <c r="K210" s="451">
        <f t="shared" si="58"/>
        <v>3685.62</v>
      </c>
      <c r="L210" s="452">
        <f>K210/K211</f>
        <v>0.41029517358076778</v>
      </c>
      <c r="M210" s="401"/>
    </row>
    <row r="211" spans="2:13" ht="15.6">
      <c r="B211" s="397"/>
      <c r="C211" s="450" t="s">
        <v>199</v>
      </c>
      <c r="D211" s="552">
        <f t="shared" ref="D211:F211" si="59">SUM(D207:D210)</f>
        <v>2760</v>
      </c>
      <c r="E211" s="552">
        <f t="shared" si="59"/>
        <v>2973.91</v>
      </c>
      <c r="F211" s="552">
        <f t="shared" si="59"/>
        <v>0</v>
      </c>
      <c r="G211" s="552">
        <f>SUM(G207:G210)</f>
        <v>1502.46</v>
      </c>
      <c r="H211" s="552">
        <f>SUM(H207:H210)</f>
        <v>333.42</v>
      </c>
      <c r="I211" s="552">
        <f t="shared" ref="I211:J211" si="60">SUM(I207:I210)</f>
        <v>1253</v>
      </c>
      <c r="J211" s="552">
        <f t="shared" si="60"/>
        <v>160.06</v>
      </c>
      <c r="K211" s="550">
        <f>D211+E211+F211+G211+H211+I211+J211</f>
        <v>8982.85</v>
      </c>
      <c r="L211" s="452">
        <f>SUM(L207:L210)</f>
        <v>1</v>
      </c>
      <c r="M211" s="401"/>
    </row>
    <row r="212" spans="2:13" ht="15.6">
      <c r="B212" s="397"/>
      <c r="C212" s="547" t="s">
        <v>193</v>
      </c>
      <c r="D212" s="553">
        <v>2760</v>
      </c>
      <c r="E212" s="553">
        <v>2973.91</v>
      </c>
      <c r="F212" s="548"/>
      <c r="G212" s="548">
        <v>1502.46</v>
      </c>
      <c r="H212" s="548">
        <v>333.42</v>
      </c>
      <c r="I212" s="548">
        <v>1104.03</v>
      </c>
      <c r="J212" s="548">
        <v>160.06</v>
      </c>
      <c r="K212" s="549">
        <f t="shared" ref="K212" si="61">D212+E212+F212+G212+H212+I212+J212</f>
        <v>8833.8799999999992</v>
      </c>
      <c r="L212" s="452"/>
      <c r="M212" s="401"/>
    </row>
    <row r="213" spans="2:13" ht="15.6">
      <c r="B213" s="397"/>
      <c r="C213" s="460" t="s">
        <v>147</v>
      </c>
      <c r="D213" s="461">
        <f t="shared" ref="D213:J213" si="62">D212-D211</f>
        <v>0</v>
      </c>
      <c r="E213" s="461">
        <f t="shared" si="62"/>
        <v>0</v>
      </c>
      <c r="F213" s="461">
        <f t="shared" si="62"/>
        <v>0</v>
      </c>
      <c r="G213" s="461">
        <f t="shared" si="62"/>
        <v>0</v>
      </c>
      <c r="H213" s="461">
        <f t="shared" si="62"/>
        <v>0</v>
      </c>
      <c r="I213" s="461">
        <f t="shared" si="62"/>
        <v>-148.97000000000003</v>
      </c>
      <c r="J213" s="461">
        <f t="shared" si="62"/>
        <v>0</v>
      </c>
      <c r="K213" s="542">
        <f>D213+E213+F213+G213+H213+I213+J213</f>
        <v>-148.97000000000003</v>
      </c>
      <c r="L213" s="452"/>
      <c r="M213" s="401"/>
    </row>
    <row r="214" spans="2:13" ht="15.6">
      <c r="B214" s="396"/>
      <c r="C214" s="402" t="s">
        <v>65</v>
      </c>
      <c r="D214" s="462">
        <f>D212/K212</f>
        <v>0.31243349468183856</v>
      </c>
      <c r="E214" s="462">
        <f>E212/K212</f>
        <v>0.33664822252509657</v>
      </c>
      <c r="F214" s="462">
        <f>F212/K212</f>
        <v>0</v>
      </c>
      <c r="G214" s="462">
        <f>G212/K212</f>
        <v>0.17007928565930261</v>
      </c>
      <c r="H214" s="462">
        <f>H212/K212</f>
        <v>3.774332456406472E-2</v>
      </c>
      <c r="I214" s="462">
        <f>I212/K212</f>
        <v>0.12497679388898197</v>
      </c>
      <c r="J214" s="462">
        <f>J212/K212</f>
        <v>1.811887868071561E-2</v>
      </c>
      <c r="K214" s="520">
        <f>D214+E214+F214+G214+H214+I214+J214</f>
        <v>1.0000000000000002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-1.7701599997071753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15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181">
        <v>1521192.2220000001</v>
      </c>
      <c r="E222" s="181">
        <v>1521988.3019999999</v>
      </c>
      <c r="F222" s="526">
        <f t="shared" ref="F222:F227" si="63">E222-D222</f>
        <v>796.07999999984168</v>
      </c>
      <c r="G222" s="592">
        <v>6.48</v>
      </c>
      <c r="H222" s="410">
        <f>F222*G222</f>
        <v>5158.5983999989739</v>
      </c>
      <c r="I222" s="531">
        <f>F222+F226+F227</f>
        <v>1088.708999999857</v>
      </c>
      <c r="J222" s="411">
        <f>I222/I226</f>
        <v>0.71506571299082466</v>
      </c>
      <c r="K222" s="186"/>
      <c r="L222" s="359"/>
      <c r="M222" s="401"/>
    </row>
    <row r="223" spans="2:13" ht="15.6">
      <c r="B223" s="396"/>
      <c r="C223" s="412" t="s">
        <v>43</v>
      </c>
      <c r="D223" s="181">
        <v>586156.14199999999</v>
      </c>
      <c r="E223" s="181">
        <v>586461.57299999997</v>
      </c>
      <c r="F223" s="527">
        <f t="shared" si="63"/>
        <v>305.4309999999823</v>
      </c>
      <c r="G223" s="593">
        <v>6.48</v>
      </c>
      <c r="H223" s="413">
        <f>G223*F223</f>
        <v>1979.1928799998855</v>
      </c>
      <c r="I223" s="532">
        <f>F223</f>
        <v>305.4309999999823</v>
      </c>
      <c r="J223" s="414">
        <f>I223/I226</f>
        <v>0.20060754139491507</v>
      </c>
      <c r="K223" s="186"/>
      <c r="L223" s="359"/>
      <c r="M223" s="401"/>
    </row>
    <row r="224" spans="2:13" ht="15.6">
      <c r="B224" s="396"/>
      <c r="C224" s="415" t="s">
        <v>44</v>
      </c>
      <c r="D224" s="182">
        <v>340133.20199999999</v>
      </c>
      <c r="E224" s="182">
        <v>340184.23200000002</v>
      </c>
      <c r="F224" s="528">
        <f t="shared" si="63"/>
        <v>51.03000000002794</v>
      </c>
      <c r="G224" s="594">
        <v>4.58</v>
      </c>
      <c r="H224" s="416">
        <f>G224*F224</f>
        <v>233.71740000012798</v>
      </c>
      <c r="I224" s="533">
        <f>F224</f>
        <v>51.03000000002794</v>
      </c>
      <c r="J224" s="417">
        <f>I224/I226</f>
        <v>3.3516580954090172E-2</v>
      </c>
      <c r="K224" s="186"/>
      <c r="L224" s="359"/>
      <c r="M224" s="401"/>
    </row>
    <row r="225" spans="2:13" ht="15.6">
      <c r="B225" s="397"/>
      <c r="C225" s="183" t="s">
        <v>139</v>
      </c>
      <c r="D225" s="182">
        <v>389219.64299999998</v>
      </c>
      <c r="E225" s="182">
        <v>389297.00300000003</v>
      </c>
      <c r="F225" s="529">
        <f t="shared" si="63"/>
        <v>77.360000000044238</v>
      </c>
      <c r="G225" s="595">
        <v>6.28</v>
      </c>
      <c r="H225" s="418">
        <f>G225*F225</f>
        <v>485.82080000027781</v>
      </c>
      <c r="I225" s="534">
        <f>F225</f>
        <v>77.360000000044238</v>
      </c>
      <c r="J225" s="419">
        <f>I225/I226</f>
        <v>5.0810164660170069E-2</v>
      </c>
      <c r="K225" s="186"/>
      <c r="L225" s="359"/>
      <c r="M225" s="401"/>
    </row>
    <row r="226" spans="2:13" ht="16.2" thickBot="1">
      <c r="B226" s="397"/>
      <c r="C226" s="420" t="s">
        <v>45</v>
      </c>
      <c r="D226" s="182">
        <v>369308.66200000001</v>
      </c>
      <c r="E226" s="182">
        <v>369308.66200000001</v>
      </c>
      <c r="F226" s="526">
        <f t="shared" si="63"/>
        <v>0</v>
      </c>
      <c r="G226" s="884">
        <v>6.48</v>
      </c>
      <c r="H226" s="421">
        <f>G226*F226</f>
        <v>0</v>
      </c>
      <c r="I226" s="535">
        <f t="shared" ref="I226" si="64">SUM(I222:I225)</f>
        <v>1522.5299999999115</v>
      </c>
      <c r="J226" s="422">
        <f t="shared" ref="J226" si="65">SUM(J222:J225)</f>
        <v>1</v>
      </c>
      <c r="K226" s="186"/>
      <c r="L226" s="359"/>
      <c r="M226" s="401"/>
    </row>
    <row r="227" spans="2:13" ht="15.6">
      <c r="B227" s="397"/>
      <c r="C227" s="420" t="s">
        <v>46</v>
      </c>
      <c r="D227" s="182">
        <v>323090.58199999999</v>
      </c>
      <c r="E227" s="182">
        <v>323383.21100000001</v>
      </c>
      <c r="F227" s="526">
        <f t="shared" si="63"/>
        <v>292.62900000001537</v>
      </c>
      <c r="G227" s="885"/>
      <c r="H227" s="423">
        <f>G226*F227</f>
        <v>1896.2359200000997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1522.5299999999115</v>
      </c>
      <c r="G228" s="525">
        <f>H228/F228</f>
        <v>6.4061564632551944</v>
      </c>
      <c r="H228" s="428">
        <f>SUM(H222:H227)</f>
        <v>9753.5653999993647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 t="s">
        <v>131</v>
      </c>
      <c r="E230" s="433" t="s">
        <v>132</v>
      </c>
      <c r="F230" s="434" t="s">
        <v>1</v>
      </c>
      <c r="G230" s="554" t="s">
        <v>65</v>
      </c>
      <c r="H230" s="861" t="s">
        <v>243</v>
      </c>
      <c r="I230" s="862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>
        <v>840</v>
      </c>
      <c r="E231" s="438">
        <v>360</v>
      </c>
      <c r="F231" s="438">
        <f>D231+E231</f>
        <v>1200</v>
      </c>
      <c r="G231" s="439">
        <f>F231/F234</f>
        <v>0.31779661016949151</v>
      </c>
      <c r="H231" s="590">
        <v>7.4000000000000003E-3</v>
      </c>
      <c r="I231" s="586">
        <f>F231*H231</f>
        <v>8.8800000000000008</v>
      </c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>
        <v>967</v>
      </c>
      <c r="E232" s="438">
        <v>270</v>
      </c>
      <c r="F232" s="438">
        <f t="shared" ref="F232:F233" si="66">D232+E232</f>
        <v>1237</v>
      </c>
      <c r="G232" s="439">
        <f>F232/F234</f>
        <v>0.32759533898305082</v>
      </c>
      <c r="H232" s="590">
        <v>2.5000000000000001E-2</v>
      </c>
      <c r="I232" s="586">
        <f>F232*H232</f>
        <v>30.925000000000001</v>
      </c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>
        <v>1022</v>
      </c>
      <c r="E233" s="438">
        <v>317</v>
      </c>
      <c r="F233" s="438">
        <f t="shared" si="66"/>
        <v>1339</v>
      </c>
      <c r="G233" s="439">
        <f>F233/F234</f>
        <v>0.35460805084745761</v>
      </c>
      <c r="H233" s="584"/>
      <c r="I233" s="586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2829</v>
      </c>
      <c r="E234" s="442">
        <f>SUM(E231:E233)</f>
        <v>947</v>
      </c>
      <c r="F234" s="443">
        <f>D234+E234</f>
        <v>3776</v>
      </c>
      <c r="G234" s="444">
        <f>SUM(G231:G233)</f>
        <v>1</v>
      </c>
      <c r="H234" s="585" t="s">
        <v>21</v>
      </c>
      <c r="I234" s="591">
        <f>SUM(I231:I233)</f>
        <v>39.805</v>
      </c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63</v>
      </c>
      <c r="E237" s="447" t="s">
        <v>68</v>
      </c>
      <c r="F237" s="447"/>
      <c r="G237" s="448" t="s">
        <v>197</v>
      </c>
      <c r="H237" s="447" t="s">
        <v>130</v>
      </c>
      <c r="I237" s="448" t="s">
        <v>64</v>
      </c>
      <c r="J237" s="447" t="s">
        <v>174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58</v>
      </c>
      <c r="D238" s="438"/>
      <c r="E238" s="438"/>
      <c r="F238" s="438"/>
      <c r="G238" s="438"/>
      <c r="H238" s="438"/>
      <c r="I238" s="438">
        <v>100</v>
      </c>
      <c r="J238" s="438"/>
      <c r="K238" s="451">
        <f>D238+E238+F238+G238+H238+I238+J238</f>
        <v>100</v>
      </c>
      <c r="L238" s="452">
        <f>K238/K242</f>
        <v>1.0264031958089906E-2</v>
      </c>
      <c r="M238" s="401"/>
    </row>
    <row r="239" spans="2:13" ht="15.6">
      <c r="B239" s="396"/>
      <c r="C239" s="450" t="s">
        <v>148</v>
      </c>
      <c r="D239" s="438">
        <v>1069</v>
      </c>
      <c r="E239" s="438">
        <v>1760</v>
      </c>
      <c r="F239" s="438"/>
      <c r="G239" s="438">
        <v>219</v>
      </c>
      <c r="H239" s="438"/>
      <c r="I239" s="438">
        <v>728</v>
      </c>
      <c r="J239" s="438"/>
      <c r="K239" s="451">
        <f t="shared" ref="K239:K241" si="67">D239+E239+F239+G239+H239+I239+J239</f>
        <v>3776</v>
      </c>
      <c r="L239" s="452">
        <f>K239/K242</f>
        <v>0.38756984673747485</v>
      </c>
      <c r="M239" s="401"/>
    </row>
    <row r="240" spans="2:13" ht="15.6">
      <c r="B240" s="396"/>
      <c r="C240" s="450" t="s">
        <v>61</v>
      </c>
      <c r="D240" s="438">
        <v>606</v>
      </c>
      <c r="E240" s="438">
        <v>659</v>
      </c>
      <c r="F240" s="438"/>
      <c r="G240" s="438"/>
      <c r="H240" s="438"/>
      <c r="I240" s="438">
        <v>629</v>
      </c>
      <c r="J240" s="438"/>
      <c r="K240" s="451">
        <f t="shared" si="67"/>
        <v>1894</v>
      </c>
      <c r="L240" s="452">
        <f>K240/K242</f>
        <v>0.19440076528622283</v>
      </c>
      <c r="M240" s="401"/>
    </row>
    <row r="241" spans="2:13" ht="15.6">
      <c r="B241" s="396"/>
      <c r="C241" s="450" t="s">
        <v>62</v>
      </c>
      <c r="D241" s="438">
        <v>1635</v>
      </c>
      <c r="E241" s="438">
        <v>1461.4</v>
      </c>
      <c r="F241" s="438"/>
      <c r="G241" s="438">
        <v>146.07</v>
      </c>
      <c r="H241" s="438"/>
      <c r="I241" s="438">
        <v>730.29</v>
      </c>
      <c r="J241" s="438"/>
      <c r="K241" s="451">
        <f t="shared" si="67"/>
        <v>3972.76</v>
      </c>
      <c r="L241" s="452">
        <f>K241/K242</f>
        <v>0.40776535601821257</v>
      </c>
      <c r="M241" s="401"/>
    </row>
    <row r="242" spans="2:13" ht="15.6">
      <c r="B242" s="397"/>
      <c r="C242" s="450" t="s">
        <v>199</v>
      </c>
      <c r="D242" s="552">
        <f t="shared" ref="D242:F242" si="68">SUM(D238:D241)</f>
        <v>3310</v>
      </c>
      <c r="E242" s="552">
        <f t="shared" si="68"/>
        <v>3880.4</v>
      </c>
      <c r="F242" s="552">
        <f t="shared" si="68"/>
        <v>0</v>
      </c>
      <c r="G242" s="552">
        <f>SUM(G238:G241)</f>
        <v>365.07</v>
      </c>
      <c r="H242" s="552">
        <f>SUM(H238:H241)</f>
        <v>0</v>
      </c>
      <c r="I242" s="552">
        <f t="shared" ref="I242:J242" si="69">SUM(I238:I241)</f>
        <v>2187.29</v>
      </c>
      <c r="J242" s="552">
        <f t="shared" si="69"/>
        <v>0</v>
      </c>
      <c r="K242" s="550">
        <f>D242+E242+F242+G242+H242+I242+J242</f>
        <v>9742.7599999999984</v>
      </c>
      <c r="L242" s="452">
        <f>SUM(L238:L241)</f>
        <v>1.0000000000000002</v>
      </c>
      <c r="M242" s="401"/>
    </row>
    <row r="243" spans="2:13" ht="15.6">
      <c r="B243" s="397"/>
      <c r="C243" s="547" t="s">
        <v>193</v>
      </c>
      <c r="D243" s="553">
        <v>3314.36</v>
      </c>
      <c r="E243" s="553">
        <v>3880.4</v>
      </c>
      <c r="F243" s="548"/>
      <c r="G243" s="548">
        <v>365.07</v>
      </c>
      <c r="H243" s="548"/>
      <c r="I243" s="548">
        <v>2187.29</v>
      </c>
      <c r="J243" s="548"/>
      <c r="K243" s="549">
        <f t="shared" ref="K243" si="70">D243+E243+F243+G243+H243+I243+J243</f>
        <v>9747.119999999999</v>
      </c>
      <c r="L243" s="452"/>
      <c r="M243" s="401"/>
    </row>
    <row r="244" spans="2:13" ht="15.6">
      <c r="B244" s="397"/>
      <c r="C244" s="460" t="s">
        <v>147</v>
      </c>
      <c r="D244" s="461">
        <f t="shared" ref="D244:J244" si="71">D243-D242</f>
        <v>4.3600000000001273</v>
      </c>
      <c r="E244" s="461">
        <f t="shared" si="71"/>
        <v>0</v>
      </c>
      <c r="F244" s="461">
        <f t="shared" si="71"/>
        <v>0</v>
      </c>
      <c r="G244" s="461">
        <f t="shared" si="71"/>
        <v>0</v>
      </c>
      <c r="H244" s="461">
        <f t="shared" si="71"/>
        <v>0</v>
      </c>
      <c r="I244" s="461">
        <f t="shared" si="71"/>
        <v>0</v>
      </c>
      <c r="J244" s="461">
        <f t="shared" si="71"/>
        <v>0</v>
      </c>
      <c r="K244" s="542">
        <f>D244+E244+F244+G244+H244+I244+J244</f>
        <v>4.3600000000001273</v>
      </c>
      <c r="L244" s="452"/>
      <c r="M244" s="401"/>
    </row>
    <row r="245" spans="2:13" ht="15.6">
      <c r="B245" s="396"/>
      <c r="C245" s="402" t="s">
        <v>65</v>
      </c>
      <c r="D245" s="462">
        <f>D243/K243</f>
        <v>0.3400348000229812</v>
      </c>
      <c r="E245" s="462">
        <f>E243/K243</f>
        <v>0.39810733837277068</v>
      </c>
      <c r="F245" s="462">
        <f>F243/K243</f>
        <v>0</v>
      </c>
      <c r="G245" s="462">
        <f>G243/K243</f>
        <v>3.7454140299903974E-2</v>
      </c>
      <c r="H245" s="462">
        <f>H243/K243</f>
        <v>0</v>
      </c>
      <c r="I245" s="462">
        <f>I243/K243</f>
        <v>0.22440372130434427</v>
      </c>
      <c r="J245" s="462">
        <f>J243/K243</f>
        <v>0</v>
      </c>
      <c r="K245" s="520">
        <f>D245+E245+F245+G245+H245+I245+J245</f>
        <v>1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6.4453999993656907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596">
        <v>1521988.3019999999</v>
      </c>
      <c r="E253" s="596">
        <v>1522673.993</v>
      </c>
      <c r="F253" s="526">
        <f t="shared" ref="F253:F258" si="72">E253-D253</f>
        <v>685.69100000010803</v>
      </c>
      <c r="G253" s="592">
        <v>6.48</v>
      </c>
      <c r="H253" s="410">
        <f>F253*G253</f>
        <v>4443.2776800007005</v>
      </c>
      <c r="I253" s="531">
        <f>F253+F257+F258</f>
        <v>907.99100000009639</v>
      </c>
      <c r="J253" s="411">
        <f>I253/I257</f>
        <v>0.65088913914759028</v>
      </c>
      <c r="K253" s="186"/>
      <c r="L253" s="359"/>
      <c r="M253" s="401"/>
    </row>
    <row r="254" spans="2:13" ht="15.6">
      <c r="B254" s="396"/>
      <c r="C254" s="412" t="s">
        <v>43</v>
      </c>
      <c r="D254" s="596">
        <v>586461.57299999997</v>
      </c>
      <c r="E254" s="596">
        <v>586860.75300000003</v>
      </c>
      <c r="F254" s="527">
        <f t="shared" si="72"/>
        <v>399.18000000005122</v>
      </c>
      <c r="G254" s="593">
        <v>6.48</v>
      </c>
      <c r="H254" s="413">
        <f>G254*F254</f>
        <v>2586.686400000332</v>
      </c>
      <c r="I254" s="532">
        <f>F254</f>
        <v>399.18000000005122</v>
      </c>
      <c r="J254" s="414">
        <f>I254/I257</f>
        <v>0.28615033250873723</v>
      </c>
      <c r="K254" s="186"/>
      <c r="L254" s="359"/>
      <c r="M254" s="401"/>
    </row>
    <row r="255" spans="2:13" ht="15.6">
      <c r="B255" s="396"/>
      <c r="C255" s="415" t="s">
        <v>44</v>
      </c>
      <c r="D255" s="597">
        <v>340184.23200000002</v>
      </c>
      <c r="E255" s="597">
        <v>340190.783</v>
      </c>
      <c r="F255" s="528">
        <f t="shared" si="72"/>
        <v>6.5509999999776483</v>
      </c>
      <c r="G255" s="594">
        <v>4.58</v>
      </c>
      <c r="H255" s="416">
        <f>G255*F255</f>
        <v>30.003579999897628</v>
      </c>
      <c r="I255" s="533">
        <f>F255</f>
        <v>6.5509999999776483</v>
      </c>
      <c r="J255" s="417">
        <f>I255/I257</f>
        <v>4.6960539813069319E-3</v>
      </c>
      <c r="K255" s="186"/>
      <c r="L255" s="359"/>
      <c r="M255" s="401"/>
    </row>
    <row r="256" spans="2:13" ht="15.6">
      <c r="B256" s="397"/>
      <c r="C256" s="183" t="s">
        <v>139</v>
      </c>
      <c r="D256" s="597">
        <v>389297.00300000003</v>
      </c>
      <c r="E256" s="597">
        <v>389378.28200000001</v>
      </c>
      <c r="F256" s="529">
        <f t="shared" si="72"/>
        <v>81.278999999980442</v>
      </c>
      <c r="G256" s="595">
        <v>6.28</v>
      </c>
      <c r="H256" s="418">
        <f>G256*F256</f>
        <v>510.43211999987722</v>
      </c>
      <c r="I256" s="534">
        <f>F256</f>
        <v>81.278999999980442</v>
      </c>
      <c r="J256" s="419">
        <f>I256/I257</f>
        <v>5.8264474362365537E-2</v>
      </c>
      <c r="K256" s="186"/>
      <c r="L256" s="359"/>
      <c r="M256" s="401"/>
    </row>
    <row r="257" spans="2:13" ht="16.2" thickBot="1">
      <c r="B257" s="397"/>
      <c r="C257" s="420" t="s">
        <v>45</v>
      </c>
      <c r="D257" s="597">
        <v>369308.66200000001</v>
      </c>
      <c r="E257" s="597">
        <v>369308.66200000001</v>
      </c>
      <c r="F257" s="526">
        <f t="shared" si="72"/>
        <v>0</v>
      </c>
      <c r="G257" s="884">
        <v>6.48</v>
      </c>
      <c r="H257" s="421">
        <f>G257*F257</f>
        <v>0</v>
      </c>
      <c r="I257" s="535">
        <f t="shared" ref="I257" si="73">SUM(I253:I256)</f>
        <v>1395.0010000001057</v>
      </c>
      <c r="J257" s="422">
        <f t="shared" ref="J257" si="74">SUM(J253:J256)</f>
        <v>1</v>
      </c>
      <c r="K257" s="186"/>
      <c r="L257" s="359"/>
      <c r="M257" s="401"/>
    </row>
    <row r="258" spans="2:13" ht="15.6">
      <c r="B258" s="397"/>
      <c r="C258" s="420" t="s">
        <v>46</v>
      </c>
      <c r="D258" s="597">
        <v>323383.21100000001</v>
      </c>
      <c r="E258" s="597">
        <v>323605.511</v>
      </c>
      <c r="F258" s="526">
        <f t="shared" si="72"/>
        <v>222.29999999998836</v>
      </c>
      <c r="G258" s="885"/>
      <c r="H258" s="423">
        <f>G257*F258</f>
        <v>1440.5039999999246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1395.0010000001057</v>
      </c>
      <c r="G259" s="525">
        <f>H259/F259</f>
        <v>6.4594246025630451</v>
      </c>
      <c r="H259" s="428">
        <f>SUM(H253:H258)</f>
        <v>9010.9037800007336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 t="s">
        <v>131</v>
      </c>
      <c r="E261" s="433" t="s">
        <v>132</v>
      </c>
      <c r="F261" s="434" t="s">
        <v>1</v>
      </c>
      <c r="G261" s="554" t="s">
        <v>65</v>
      </c>
      <c r="H261" s="861" t="s">
        <v>243</v>
      </c>
      <c r="I261" s="862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>
        <v>1224</v>
      </c>
      <c r="E262" s="438">
        <v>198</v>
      </c>
      <c r="F262" s="438">
        <f>D262+E262</f>
        <v>1422</v>
      </c>
      <c r="G262" s="439">
        <f>F262/F265</f>
        <v>0.33808844507845937</v>
      </c>
      <c r="H262" s="590">
        <v>7.4000000000000003E-3</v>
      </c>
      <c r="I262" s="586">
        <f>F262*H262</f>
        <v>10.5228</v>
      </c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>
        <v>530</v>
      </c>
      <c r="E263" s="438">
        <v>628</v>
      </c>
      <c r="F263" s="438">
        <f t="shared" ref="F263:F264" si="75">D263+E263</f>
        <v>1158</v>
      </c>
      <c r="G263" s="439">
        <f>F263/F265</f>
        <v>0.27532097004279599</v>
      </c>
      <c r="H263" s="590">
        <v>2.5000000000000001E-2</v>
      </c>
      <c r="I263" s="586">
        <f>F263*H263</f>
        <v>28.950000000000003</v>
      </c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>
        <v>1344</v>
      </c>
      <c r="E264" s="438">
        <v>282</v>
      </c>
      <c r="F264" s="438">
        <f t="shared" si="75"/>
        <v>1626</v>
      </c>
      <c r="G264" s="439">
        <f>F264/F265</f>
        <v>0.38659058487874465</v>
      </c>
      <c r="H264" s="584"/>
      <c r="I264" s="586"/>
      <c r="J264" s="431"/>
      <c r="K264" s="184"/>
      <c r="L264" s="188"/>
      <c r="M264" s="401"/>
    </row>
    <row r="265" spans="2:13" ht="16.2" thickBot="1">
      <c r="B265" s="397"/>
      <c r="C265" s="441" t="s">
        <v>1</v>
      </c>
      <c r="D265" s="442">
        <f>SUM(D262:D264)</f>
        <v>3098</v>
      </c>
      <c r="E265" s="442">
        <f>SUM(E262:E264)</f>
        <v>1108</v>
      </c>
      <c r="F265" s="443">
        <f>D265+E265</f>
        <v>4206</v>
      </c>
      <c r="G265" s="444">
        <f>SUM(G262:G264)</f>
        <v>1</v>
      </c>
      <c r="H265" s="585" t="s">
        <v>21</v>
      </c>
      <c r="I265" s="591">
        <f>SUM(I262:I264)</f>
        <v>39.472800000000007</v>
      </c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63</v>
      </c>
      <c r="E268" s="447" t="s">
        <v>68</v>
      </c>
      <c r="F268" s="447"/>
      <c r="G268" s="448" t="s">
        <v>197</v>
      </c>
      <c r="H268" s="447" t="s">
        <v>130</v>
      </c>
      <c r="I268" s="448" t="s">
        <v>64</v>
      </c>
      <c r="J268" s="447" t="s">
        <v>174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58</v>
      </c>
      <c r="D269" s="438"/>
      <c r="E269" s="438"/>
      <c r="F269" s="438"/>
      <c r="G269" s="438"/>
      <c r="H269" s="438"/>
      <c r="I269" s="438"/>
      <c r="J269" s="438"/>
      <c r="K269" s="451">
        <f>D269+E269+F269+G269+H269+I269+J269</f>
        <v>0</v>
      </c>
      <c r="L269" s="452">
        <f>K269/K273</f>
        <v>0</v>
      </c>
      <c r="M269" s="401"/>
    </row>
    <row r="270" spans="2:13" ht="15.6">
      <c r="B270" s="396"/>
      <c r="C270" s="450" t="s">
        <v>148</v>
      </c>
      <c r="D270" s="438">
        <v>974</v>
      </c>
      <c r="E270" s="438">
        <v>1597</v>
      </c>
      <c r="F270" s="438"/>
      <c r="G270" s="438"/>
      <c r="H270" s="438">
        <v>517</v>
      </c>
      <c r="I270" s="438">
        <v>1109</v>
      </c>
      <c r="J270" s="438"/>
      <c r="K270" s="451">
        <f t="shared" ref="K270:K272" si="76">D270+E270+F270+G270+H270+I270+J270</f>
        <v>4197</v>
      </c>
      <c r="L270" s="452">
        <f>K270/K273</f>
        <v>0.46604645584828891</v>
      </c>
      <c r="M270" s="401"/>
    </row>
    <row r="271" spans="2:13" ht="15.6">
      <c r="B271" s="396"/>
      <c r="C271" s="450" t="s">
        <v>61</v>
      </c>
      <c r="D271" s="438">
        <v>13</v>
      </c>
      <c r="E271" s="438"/>
      <c r="F271" s="438"/>
      <c r="G271" s="438"/>
      <c r="H271" s="438">
        <v>50</v>
      </c>
      <c r="I271" s="438">
        <v>11</v>
      </c>
      <c r="J271" s="438"/>
      <c r="K271" s="451">
        <f t="shared" si="76"/>
        <v>74</v>
      </c>
      <c r="L271" s="452">
        <f>K271/K273</f>
        <v>8.2171641012088112E-3</v>
      </c>
      <c r="M271" s="401"/>
    </row>
    <row r="272" spans="2:13" ht="15.6">
      <c r="B272" s="396"/>
      <c r="C272" s="450" t="s">
        <v>62</v>
      </c>
      <c r="D272" s="438">
        <v>2322.17</v>
      </c>
      <c r="E272" s="438">
        <v>1395.4</v>
      </c>
      <c r="F272" s="438"/>
      <c r="G272" s="438"/>
      <c r="H272" s="438">
        <v>178.88</v>
      </c>
      <c r="I272" s="438">
        <v>838.09</v>
      </c>
      <c r="J272" s="438"/>
      <c r="K272" s="451">
        <f t="shared" si="76"/>
        <v>4734.54</v>
      </c>
      <c r="L272" s="452">
        <f>K272/K273</f>
        <v>0.52573638005050216</v>
      </c>
      <c r="M272" s="401"/>
    </row>
    <row r="273" spans="2:13" ht="15.6">
      <c r="B273" s="397"/>
      <c r="C273" s="450" t="s">
        <v>199</v>
      </c>
      <c r="D273" s="552">
        <f t="shared" ref="D273:F273" si="77">SUM(D269:D272)</f>
        <v>3309.17</v>
      </c>
      <c r="E273" s="552">
        <f t="shared" si="77"/>
        <v>2992.4</v>
      </c>
      <c r="F273" s="552">
        <f t="shared" si="77"/>
        <v>0</v>
      </c>
      <c r="G273" s="552">
        <f>SUM(G269:G272)</f>
        <v>0</v>
      </c>
      <c r="H273" s="552">
        <f>SUM(H269:H272)</f>
        <v>745.88</v>
      </c>
      <c r="I273" s="552">
        <f t="shared" ref="I273:J273" si="78">SUM(I269:I272)</f>
        <v>1958.0900000000001</v>
      </c>
      <c r="J273" s="552">
        <f t="shared" si="78"/>
        <v>0</v>
      </c>
      <c r="K273" s="550">
        <f>D273+E273+F273+G273+H273+I273+J273</f>
        <v>9005.5400000000009</v>
      </c>
      <c r="L273" s="452">
        <f>SUM(L269:L272)</f>
        <v>0.99999999999999989</v>
      </c>
      <c r="M273" s="401"/>
    </row>
    <row r="274" spans="2:13" ht="15.6">
      <c r="B274" s="397"/>
      <c r="C274" s="547" t="s">
        <v>193</v>
      </c>
      <c r="D274" s="553">
        <v>3309.17</v>
      </c>
      <c r="E274" s="553">
        <v>2992.4</v>
      </c>
      <c r="F274" s="548"/>
      <c r="G274" s="548"/>
      <c r="H274" s="548">
        <v>745.88</v>
      </c>
      <c r="I274" s="548">
        <v>1958.09</v>
      </c>
      <c r="J274" s="548"/>
      <c r="K274" s="549">
        <f t="shared" ref="K274" si="79">D274+E274+F274+G274+H274+I274+J274</f>
        <v>9005.5399999999991</v>
      </c>
      <c r="L274" s="452"/>
      <c r="M274" s="401"/>
    </row>
    <row r="275" spans="2:13" ht="15.6">
      <c r="B275" s="397"/>
      <c r="C275" s="460" t="s">
        <v>147</v>
      </c>
      <c r="D275" s="461">
        <f t="shared" ref="D275:J275" si="80">D274-D273</f>
        <v>0</v>
      </c>
      <c r="E275" s="461">
        <f t="shared" si="80"/>
        <v>0</v>
      </c>
      <c r="F275" s="461">
        <f t="shared" si="80"/>
        <v>0</v>
      </c>
      <c r="G275" s="461">
        <f t="shared" si="80"/>
        <v>0</v>
      </c>
      <c r="H275" s="461">
        <f t="shared" si="80"/>
        <v>0</v>
      </c>
      <c r="I275" s="461">
        <f t="shared" si="80"/>
        <v>0</v>
      </c>
      <c r="J275" s="461">
        <f t="shared" si="80"/>
        <v>0</v>
      </c>
      <c r="K275" s="542">
        <f>D275+E275+F275+G275+H275+I275+J275</f>
        <v>0</v>
      </c>
      <c r="L275" s="452"/>
      <c r="M275" s="401"/>
    </row>
    <row r="276" spans="2:13" ht="15.6">
      <c r="B276" s="396"/>
      <c r="C276" s="402" t="s">
        <v>65</v>
      </c>
      <c r="D276" s="462">
        <f>D274/K274</f>
        <v>0.36745936390266443</v>
      </c>
      <c r="E276" s="462">
        <f>E274/K274</f>
        <v>0.33228434941158447</v>
      </c>
      <c r="F276" s="462">
        <f>F274/K274</f>
        <v>0</v>
      </c>
      <c r="G276" s="462">
        <f>G274/K274</f>
        <v>0</v>
      </c>
      <c r="H276" s="462">
        <f>H274/K274</f>
        <v>8.2824572429859855E-2</v>
      </c>
      <c r="I276" s="462">
        <f>I274/K274</f>
        <v>0.21743171425589139</v>
      </c>
      <c r="J276" s="462">
        <f>J274/K274</f>
        <v>0</v>
      </c>
      <c r="K276" s="520">
        <f>D276+E276+F276+G276+H276+I276+J276</f>
        <v>1.0000000000000002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5.3637800007345504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596">
        <v>1522673.993</v>
      </c>
      <c r="E284" s="596">
        <v>1523347.21</v>
      </c>
      <c r="F284" s="526">
        <f t="shared" ref="F284:F289" si="81">E284-D284</f>
        <v>673.21699999994598</v>
      </c>
      <c r="G284" s="592">
        <v>6.48</v>
      </c>
      <c r="H284" s="410">
        <f>F284*G284</f>
        <v>4362.4461599996503</v>
      </c>
      <c r="I284" s="531">
        <f>F284+F288+F289</f>
        <v>823.56599999993341</v>
      </c>
      <c r="J284" s="411">
        <f>I284/I288</f>
        <v>0.53152802544934541</v>
      </c>
      <c r="K284" s="186"/>
      <c r="L284" s="359"/>
      <c r="M284" s="401"/>
    </row>
    <row r="285" spans="2:13" ht="15.6">
      <c r="B285" s="396"/>
      <c r="C285" s="412" t="s">
        <v>43</v>
      </c>
      <c r="D285" s="596">
        <v>586860.75300000003</v>
      </c>
      <c r="E285" s="596">
        <v>587307.6</v>
      </c>
      <c r="F285" s="527">
        <f t="shared" si="81"/>
        <v>446.84699999995064</v>
      </c>
      <c r="G285" s="593">
        <v>6.48</v>
      </c>
      <c r="H285" s="413">
        <f>G285*F285</f>
        <v>2895.5685599996805</v>
      </c>
      <c r="I285" s="532">
        <f>F285</f>
        <v>446.84699999995064</v>
      </c>
      <c r="J285" s="414">
        <f>I285/I288</f>
        <v>0.28839425569772986</v>
      </c>
      <c r="K285" s="186"/>
      <c r="L285" s="359"/>
      <c r="M285" s="401"/>
    </row>
    <row r="286" spans="2:13" ht="15.6">
      <c r="B286" s="396"/>
      <c r="C286" s="415" t="s">
        <v>44</v>
      </c>
      <c r="D286" s="597">
        <v>340190.783</v>
      </c>
      <c r="E286" s="597">
        <v>340190.783</v>
      </c>
      <c r="F286" s="528">
        <f t="shared" si="81"/>
        <v>0</v>
      </c>
      <c r="G286" s="594">
        <v>4.58</v>
      </c>
      <c r="H286" s="416">
        <f>G286*F286</f>
        <v>0</v>
      </c>
      <c r="I286" s="533">
        <f>F286</f>
        <v>0</v>
      </c>
      <c r="J286" s="417">
        <f>I286/I288</f>
        <v>0</v>
      </c>
      <c r="K286" s="186"/>
      <c r="L286" s="359"/>
      <c r="M286" s="401"/>
    </row>
    <row r="287" spans="2:13" ht="15.6">
      <c r="B287" s="397"/>
      <c r="C287" s="183" t="s">
        <v>139</v>
      </c>
      <c r="D287" s="597">
        <v>389378.28200000001</v>
      </c>
      <c r="E287" s="597">
        <v>389657.3</v>
      </c>
      <c r="F287" s="529">
        <f t="shared" si="81"/>
        <v>279.01799999998184</v>
      </c>
      <c r="G287" s="595">
        <v>6.28</v>
      </c>
      <c r="H287" s="418">
        <f>G287*F287</f>
        <v>1752.2330399998859</v>
      </c>
      <c r="I287" s="534">
        <f>F287</f>
        <v>279.01799999998184</v>
      </c>
      <c r="J287" s="419">
        <f>I287/I288</f>
        <v>0.1800777188529247</v>
      </c>
      <c r="K287" s="186"/>
      <c r="L287" s="359"/>
      <c r="M287" s="401"/>
    </row>
    <row r="288" spans="2:13" ht="16.2" thickBot="1">
      <c r="B288" s="397"/>
      <c r="C288" s="420" t="s">
        <v>45</v>
      </c>
      <c r="D288" s="597">
        <v>369308.66200000001</v>
      </c>
      <c r="E288" s="597">
        <v>369308.66200000001</v>
      </c>
      <c r="F288" s="526">
        <f t="shared" si="81"/>
        <v>0</v>
      </c>
      <c r="G288" s="884">
        <v>6.48</v>
      </c>
      <c r="H288" s="421">
        <f>G288*F288</f>
        <v>0</v>
      </c>
      <c r="I288" s="535">
        <f t="shared" ref="I288" si="82">SUM(I284:I287)</f>
        <v>1549.4309999998659</v>
      </c>
      <c r="J288" s="422">
        <f t="shared" ref="J288" si="83">SUM(J284:J287)</f>
        <v>0.99999999999999989</v>
      </c>
      <c r="K288" s="186"/>
      <c r="L288" s="359"/>
      <c r="M288" s="401"/>
    </row>
    <row r="289" spans="2:13" ht="15.6">
      <c r="B289" s="397"/>
      <c r="C289" s="420" t="s">
        <v>46</v>
      </c>
      <c r="D289" s="597">
        <v>323605.511</v>
      </c>
      <c r="E289" s="597">
        <v>323755.86</v>
      </c>
      <c r="F289" s="526">
        <f t="shared" si="81"/>
        <v>150.34899999998743</v>
      </c>
      <c r="G289" s="885"/>
      <c r="H289" s="423">
        <f>G288*F289</f>
        <v>974.26151999991862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1549.4309999998659</v>
      </c>
      <c r="G290" s="525">
        <f>H290/F290</f>
        <v>6.4439844562294146</v>
      </c>
      <c r="H290" s="428">
        <f>SUM(H284:H289)</f>
        <v>9984.5092799991344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 t="s">
        <v>131</v>
      </c>
      <c r="E292" s="433" t="s">
        <v>132</v>
      </c>
      <c r="F292" s="434" t="s">
        <v>1</v>
      </c>
      <c r="G292" s="554" t="s">
        <v>65</v>
      </c>
      <c r="H292" s="861" t="s">
        <v>243</v>
      </c>
      <c r="I292" s="862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>
        <v>213</v>
      </c>
      <c r="E293" s="438">
        <v>943</v>
      </c>
      <c r="F293" s="438">
        <f>D293+E293</f>
        <v>1156</v>
      </c>
      <c r="G293" s="439">
        <f>F293/F296</f>
        <v>0.36956521739130432</v>
      </c>
      <c r="H293" s="590">
        <v>7.4000000000000003E-3</v>
      </c>
      <c r="I293" s="586">
        <f>F293*H293</f>
        <v>8.5544000000000011</v>
      </c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>
        <v>144</v>
      </c>
      <c r="E294" s="438">
        <v>584</v>
      </c>
      <c r="F294" s="438">
        <f t="shared" ref="F294:F295" si="84">D294+E294</f>
        <v>728</v>
      </c>
      <c r="G294" s="439">
        <f>F294/F296</f>
        <v>0.23273657289002558</v>
      </c>
      <c r="H294" s="590">
        <v>2.5000000000000001E-2</v>
      </c>
      <c r="I294" s="586">
        <f>F294*H294</f>
        <v>18.2</v>
      </c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>
        <v>209</v>
      </c>
      <c r="E295" s="438">
        <v>1035</v>
      </c>
      <c r="F295" s="438">
        <f t="shared" si="84"/>
        <v>1244</v>
      </c>
      <c r="G295" s="439">
        <f>F295/F296</f>
        <v>0.39769820971867009</v>
      </c>
      <c r="H295" s="584"/>
      <c r="I295" s="586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566</v>
      </c>
      <c r="E296" s="442">
        <f>SUM(E293:E295)</f>
        <v>2562</v>
      </c>
      <c r="F296" s="443">
        <f>D296+E296</f>
        <v>3128</v>
      </c>
      <c r="G296" s="444">
        <f>SUM(G293:G295)</f>
        <v>1</v>
      </c>
      <c r="H296" s="585" t="s">
        <v>21</v>
      </c>
      <c r="I296" s="591">
        <f>SUM(I293:I295)</f>
        <v>26.7544</v>
      </c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63</v>
      </c>
      <c r="E299" s="447" t="s">
        <v>68</v>
      </c>
      <c r="F299" s="447" t="s">
        <v>249</v>
      </c>
      <c r="G299" s="448" t="s">
        <v>197</v>
      </c>
      <c r="H299" s="447" t="s">
        <v>130</v>
      </c>
      <c r="I299" s="448" t="s">
        <v>64</v>
      </c>
      <c r="J299" s="447" t="s">
        <v>174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58</v>
      </c>
      <c r="D300" s="438"/>
      <c r="E300" s="438"/>
      <c r="F300" s="438"/>
      <c r="G300" s="438"/>
      <c r="H300" s="438"/>
      <c r="I300" s="438"/>
      <c r="J300" s="438"/>
      <c r="K300" s="451">
        <f>D300+E300+F300+G300+H300+I300+J300</f>
        <v>0</v>
      </c>
      <c r="L300" s="452">
        <f>K300/K304</f>
        <v>0</v>
      </c>
      <c r="M300" s="401"/>
    </row>
    <row r="301" spans="2:13" ht="15.6">
      <c r="B301" s="396"/>
      <c r="C301" s="450" t="s">
        <v>148</v>
      </c>
      <c r="D301" s="438"/>
      <c r="E301" s="438">
        <v>1837</v>
      </c>
      <c r="F301" s="438"/>
      <c r="G301" s="438">
        <v>572</v>
      </c>
      <c r="H301" s="438">
        <v>163</v>
      </c>
      <c r="I301" s="438">
        <v>566</v>
      </c>
      <c r="J301" s="438"/>
      <c r="K301" s="451">
        <f t="shared" ref="K301:K303" si="85">D301+E301+F301+G301+H301+I301+J301</f>
        <v>3138</v>
      </c>
      <c r="L301" s="452">
        <f>K301/K304</f>
        <v>0.31487340343230069</v>
      </c>
      <c r="M301" s="401"/>
    </row>
    <row r="302" spans="2:13" ht="15.6">
      <c r="B302" s="396"/>
      <c r="C302" s="450" t="s">
        <v>61</v>
      </c>
      <c r="D302" s="438"/>
      <c r="E302" s="438">
        <v>2034</v>
      </c>
      <c r="F302" s="438">
        <v>40</v>
      </c>
      <c r="G302" s="438">
        <v>1147.79</v>
      </c>
      <c r="H302" s="438"/>
      <c r="I302" s="438">
        <v>130</v>
      </c>
      <c r="J302" s="438"/>
      <c r="K302" s="451">
        <f t="shared" si="85"/>
        <v>3351.79</v>
      </c>
      <c r="L302" s="452">
        <f>K302/K304</f>
        <v>0.33632553374453511</v>
      </c>
      <c r="M302" s="401"/>
    </row>
    <row r="303" spans="2:13" ht="15.6">
      <c r="B303" s="396"/>
      <c r="C303" s="450" t="s">
        <v>62</v>
      </c>
      <c r="D303" s="438"/>
      <c r="E303" s="438">
        <v>1667.98</v>
      </c>
      <c r="F303" s="438">
        <v>554.27</v>
      </c>
      <c r="G303" s="438">
        <v>491</v>
      </c>
      <c r="H303" s="438">
        <v>163.91</v>
      </c>
      <c r="I303" s="438">
        <v>598.96</v>
      </c>
      <c r="J303" s="438"/>
      <c r="K303" s="451">
        <f t="shared" si="85"/>
        <v>3476.12</v>
      </c>
      <c r="L303" s="452">
        <f>K303/K304</f>
        <v>0.34880106282316414</v>
      </c>
      <c r="M303" s="401"/>
    </row>
    <row r="304" spans="2:13" ht="15.6">
      <c r="B304" s="397"/>
      <c r="C304" s="450" t="s">
        <v>199</v>
      </c>
      <c r="D304" s="552">
        <f t="shared" ref="D304:F304" si="86">SUM(D300:D303)</f>
        <v>0</v>
      </c>
      <c r="E304" s="552">
        <f t="shared" si="86"/>
        <v>5538.98</v>
      </c>
      <c r="F304" s="552">
        <f t="shared" si="86"/>
        <v>594.27</v>
      </c>
      <c r="G304" s="552">
        <f>SUM(G300:G303)</f>
        <v>2210.79</v>
      </c>
      <c r="H304" s="552">
        <f>SUM(H300:H303)</f>
        <v>326.90999999999997</v>
      </c>
      <c r="I304" s="552">
        <f t="shared" ref="I304:J304" si="87">SUM(I300:I303)</f>
        <v>1294.96</v>
      </c>
      <c r="J304" s="552">
        <f t="shared" si="87"/>
        <v>0</v>
      </c>
      <c r="K304" s="550">
        <f>D304+E304+F304+G304+H304+I304+J304</f>
        <v>9965.91</v>
      </c>
      <c r="L304" s="452">
        <f>SUM(L300:L303)</f>
        <v>1</v>
      </c>
      <c r="M304" s="401"/>
    </row>
    <row r="305" spans="2:13" ht="15.6">
      <c r="B305" s="397"/>
      <c r="C305" s="547" t="s">
        <v>193</v>
      </c>
      <c r="D305" s="553"/>
      <c r="E305" s="553">
        <v>5538.98</v>
      </c>
      <c r="F305" s="548">
        <v>594.27</v>
      </c>
      <c r="G305" s="548">
        <v>2223.87</v>
      </c>
      <c r="H305" s="548">
        <v>326.91000000000003</v>
      </c>
      <c r="I305" s="548">
        <v>1294.96</v>
      </c>
      <c r="J305" s="548"/>
      <c r="K305" s="549">
        <f t="shared" ref="K305" si="88">D305+E305+F305+G305+H305+I305+J305</f>
        <v>9978.989999999998</v>
      </c>
      <c r="L305" s="452"/>
      <c r="M305" s="401"/>
    </row>
    <row r="306" spans="2:13" ht="15.6">
      <c r="B306" s="397"/>
      <c r="C306" s="460" t="s">
        <v>147</v>
      </c>
      <c r="D306" s="461">
        <f t="shared" ref="D306:J306" si="89">D305-D304</f>
        <v>0</v>
      </c>
      <c r="E306" s="461">
        <f t="shared" si="89"/>
        <v>0</v>
      </c>
      <c r="F306" s="461">
        <f t="shared" si="89"/>
        <v>0</v>
      </c>
      <c r="G306" s="461">
        <f t="shared" si="89"/>
        <v>13.079999999999927</v>
      </c>
      <c r="H306" s="461">
        <f t="shared" si="89"/>
        <v>0</v>
      </c>
      <c r="I306" s="461">
        <f t="shared" si="89"/>
        <v>0</v>
      </c>
      <c r="J306" s="461">
        <f t="shared" si="89"/>
        <v>0</v>
      </c>
      <c r="K306" s="542">
        <f>D306+E306+F306+G306+H306+I306+J306</f>
        <v>13.079999999999927</v>
      </c>
      <c r="L306" s="452"/>
      <c r="M306" s="401"/>
    </row>
    <row r="307" spans="2:13" ht="15.6">
      <c r="B307" s="396"/>
      <c r="C307" s="402" t="s">
        <v>65</v>
      </c>
      <c r="D307" s="462">
        <f>D305/K305</f>
        <v>0</v>
      </c>
      <c r="E307" s="462">
        <f>E305/K305</f>
        <v>0.55506418986290207</v>
      </c>
      <c r="F307" s="462">
        <f>F305/K305</f>
        <v>5.9552119002023264E-2</v>
      </c>
      <c r="G307" s="462">
        <f>G305/K305</f>
        <v>0.22285521881472978</v>
      </c>
      <c r="H307" s="462">
        <f>H305/K305</f>
        <v>3.275982839946729E-2</v>
      </c>
      <c r="I307" s="462">
        <f>I305/K305</f>
        <v>0.12976864392087781</v>
      </c>
      <c r="J307" s="462">
        <f>J305/K305</f>
        <v>0</v>
      </c>
      <c r="K307" s="520">
        <f>D307+E307+F307+G307+H307+I307+J307</f>
        <v>1.0000000000000002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5.5192799991364154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6.4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596">
        <v>1523347.21</v>
      </c>
      <c r="E315" s="596">
        <v>1523866.8629999999</v>
      </c>
      <c r="F315" s="526">
        <f t="shared" ref="F315:F320" si="90">E315-D315</f>
        <v>519.65299999993294</v>
      </c>
      <c r="G315" s="592">
        <v>6.48</v>
      </c>
      <c r="H315" s="410">
        <f>F315*G315</f>
        <v>3367.3514399995656</v>
      </c>
      <c r="I315" s="531">
        <f>F315+F319+F320</f>
        <v>670.23499999992782</v>
      </c>
      <c r="J315" s="411">
        <f>I315/I319</f>
        <v>0.62028299049259417</v>
      </c>
      <c r="K315" s="186"/>
      <c r="L315" s="359"/>
      <c r="M315" s="401"/>
    </row>
    <row r="316" spans="2:13" ht="15.6">
      <c r="B316" s="396"/>
      <c r="C316" s="412" t="s">
        <v>43</v>
      </c>
      <c r="D316" s="596">
        <v>587307.6</v>
      </c>
      <c r="E316" s="596">
        <v>587474.75300000003</v>
      </c>
      <c r="F316" s="527">
        <f t="shared" si="90"/>
        <v>167.15300000004936</v>
      </c>
      <c r="G316" s="593">
        <v>6.48</v>
      </c>
      <c r="H316" s="413">
        <f>G316*F316</f>
        <v>1083.15144000032</v>
      </c>
      <c r="I316" s="532">
        <f>F316</f>
        <v>167.15300000004936</v>
      </c>
      <c r="J316" s="414">
        <f>I316/I319</f>
        <v>0.15469523780442737</v>
      </c>
      <c r="K316" s="186"/>
      <c r="L316" s="359"/>
      <c r="M316" s="401"/>
    </row>
    <row r="317" spans="2:13" ht="15.6">
      <c r="B317" s="396"/>
      <c r="C317" s="415" t="s">
        <v>44</v>
      </c>
      <c r="D317" s="597">
        <v>340190.783</v>
      </c>
      <c r="E317" s="597">
        <v>340411.69199999998</v>
      </c>
      <c r="F317" s="528">
        <f t="shared" si="90"/>
        <v>220.9089999999851</v>
      </c>
      <c r="G317" s="594">
        <v>4.58</v>
      </c>
      <c r="H317" s="416">
        <f>G317*F317</f>
        <v>1011.7632199999317</v>
      </c>
      <c r="I317" s="533">
        <f>F317</f>
        <v>220.9089999999851</v>
      </c>
      <c r="J317" s="417">
        <f>I317/I319</f>
        <v>0.20444485165163562</v>
      </c>
      <c r="K317" s="186"/>
      <c r="L317" s="359"/>
      <c r="M317" s="401"/>
    </row>
    <row r="318" spans="2:13" ht="15.6">
      <c r="B318" s="397"/>
      <c r="C318" s="183" t="s">
        <v>139</v>
      </c>
      <c r="D318" s="597">
        <v>389657.3</v>
      </c>
      <c r="E318" s="597">
        <v>389679.53399999999</v>
      </c>
      <c r="F318" s="529">
        <f t="shared" si="90"/>
        <v>22.23399999999674</v>
      </c>
      <c r="G318" s="595">
        <v>6.28</v>
      </c>
      <c r="H318" s="418">
        <f>G318*F318</f>
        <v>139.62951999997952</v>
      </c>
      <c r="I318" s="534">
        <f>F318</f>
        <v>22.23399999999674</v>
      </c>
      <c r="J318" s="419">
        <f>I318/I319</f>
        <v>2.057692005134289E-2</v>
      </c>
      <c r="K318" s="186"/>
      <c r="L318" s="359"/>
      <c r="M318" s="401"/>
    </row>
    <row r="319" spans="2:13" ht="16.2" thickBot="1">
      <c r="B319" s="397"/>
      <c r="C319" s="420" t="s">
        <v>45</v>
      </c>
      <c r="D319" s="597">
        <v>369308.66200000001</v>
      </c>
      <c r="E319" s="597">
        <v>369308.66200000001</v>
      </c>
      <c r="F319" s="526">
        <f t="shared" si="90"/>
        <v>0</v>
      </c>
      <c r="G319" s="884">
        <v>6.48</v>
      </c>
      <c r="H319" s="421">
        <f>G319*F319</f>
        <v>0</v>
      </c>
      <c r="I319" s="535">
        <f t="shared" ref="I319" si="91">SUM(I315:I318)</f>
        <v>1080.530999999959</v>
      </c>
      <c r="J319" s="422">
        <f t="shared" ref="J319" si="92">SUM(J315:J318)</f>
        <v>1</v>
      </c>
      <c r="K319" s="186"/>
      <c r="L319" s="359"/>
      <c r="M319" s="401"/>
    </row>
    <row r="320" spans="2:13" ht="15.6">
      <c r="B320" s="397"/>
      <c r="C320" s="420" t="s">
        <v>46</v>
      </c>
      <c r="D320" s="597">
        <v>323755.86</v>
      </c>
      <c r="E320" s="597">
        <v>323906.44199999998</v>
      </c>
      <c r="F320" s="526">
        <f t="shared" si="90"/>
        <v>150.58199999999488</v>
      </c>
      <c r="G320" s="885"/>
      <c r="H320" s="423">
        <f>G319*F320</f>
        <v>975.77135999996688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1080.530999999959</v>
      </c>
      <c r="G321" s="525">
        <f>H321/F321</f>
        <v>6.0874393978516235</v>
      </c>
      <c r="H321" s="428">
        <f>SUM(H315:H320)</f>
        <v>6577.6669799997635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 t="s">
        <v>131</v>
      </c>
      <c r="E323" s="433" t="s">
        <v>132</v>
      </c>
      <c r="F323" s="434" t="s">
        <v>1</v>
      </c>
      <c r="G323" s="554" t="s">
        <v>65</v>
      </c>
      <c r="H323" s="861" t="s">
        <v>243</v>
      </c>
      <c r="I323" s="862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>
        <v>759</v>
      </c>
      <c r="E324" s="438">
        <v>283</v>
      </c>
      <c r="F324" s="438">
        <f>D324+E324</f>
        <v>1042</v>
      </c>
      <c r="G324" s="439">
        <f>F324/F327</f>
        <v>0.36395389451624172</v>
      </c>
      <c r="H324" s="590">
        <v>7.4000000000000003E-3</v>
      </c>
      <c r="I324" s="586">
        <f>F324*H324</f>
        <v>7.7108000000000008</v>
      </c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>
        <v>718</v>
      </c>
      <c r="E325" s="438">
        <v>374</v>
      </c>
      <c r="F325" s="438">
        <f t="shared" ref="F325:F326" si="93">D325+E325</f>
        <v>1092</v>
      </c>
      <c r="G325" s="439">
        <f>F325/F327</f>
        <v>0.38141809290953543</v>
      </c>
      <c r="H325" s="590">
        <v>2.5000000000000001E-2</v>
      </c>
      <c r="I325" s="586">
        <f>F325*H325</f>
        <v>27.3</v>
      </c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>
        <v>372</v>
      </c>
      <c r="E326" s="438">
        <v>357</v>
      </c>
      <c r="F326" s="438">
        <f t="shared" si="93"/>
        <v>729</v>
      </c>
      <c r="G326" s="439">
        <f>F326/F327</f>
        <v>0.25462801257422285</v>
      </c>
      <c r="H326" s="584"/>
      <c r="I326" s="586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1849</v>
      </c>
      <c r="E327" s="442">
        <f>SUM(E324:E326)</f>
        <v>1014</v>
      </c>
      <c r="F327" s="443">
        <f>D327+E327</f>
        <v>2863</v>
      </c>
      <c r="G327" s="444">
        <f>SUM(G324:G326)</f>
        <v>1</v>
      </c>
      <c r="H327" s="585" t="s">
        <v>21</v>
      </c>
      <c r="I327" s="591">
        <f>SUM(I324:I326)</f>
        <v>35.010800000000003</v>
      </c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63</v>
      </c>
      <c r="E330" s="447" t="s">
        <v>68</v>
      </c>
      <c r="F330" s="447" t="s">
        <v>249</v>
      </c>
      <c r="G330" s="448" t="s">
        <v>197</v>
      </c>
      <c r="H330" s="447" t="s">
        <v>130</v>
      </c>
      <c r="I330" s="448" t="s">
        <v>64</v>
      </c>
      <c r="J330" s="447" t="s">
        <v>174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58</v>
      </c>
      <c r="D331" s="438"/>
      <c r="E331" s="438"/>
      <c r="F331" s="438"/>
      <c r="G331" s="438"/>
      <c r="H331" s="438"/>
      <c r="I331" s="438"/>
      <c r="J331" s="438"/>
      <c r="K331" s="451">
        <f>D331+E331+F331+G331+H331+I331+J331</f>
        <v>0</v>
      </c>
      <c r="L331" s="452">
        <f>K331/K335</f>
        <v>0</v>
      </c>
      <c r="M331" s="401"/>
    </row>
    <row r="332" spans="2:13" ht="15.6">
      <c r="B332" s="396"/>
      <c r="C332" s="450" t="s">
        <v>148</v>
      </c>
      <c r="D332" s="438">
        <v>1086</v>
      </c>
      <c r="E332" s="438"/>
      <c r="F332" s="438">
        <v>793</v>
      </c>
      <c r="G332" s="438">
        <v>650</v>
      </c>
      <c r="H332" s="438">
        <v>113</v>
      </c>
      <c r="I332" s="438"/>
      <c r="J332" s="438"/>
      <c r="K332" s="451">
        <f t="shared" ref="K332:K334" si="94">D332+E332+F332+G332+H332+I332+J332</f>
        <v>2642</v>
      </c>
      <c r="L332" s="452">
        <f>K332/K335</f>
        <v>0.40192595860558161</v>
      </c>
      <c r="M332" s="401"/>
    </row>
    <row r="333" spans="2:13" ht="15.6">
      <c r="B333" s="396"/>
      <c r="C333" s="450" t="s">
        <v>61</v>
      </c>
      <c r="D333" s="438">
        <v>204</v>
      </c>
      <c r="E333" s="438"/>
      <c r="F333" s="438">
        <v>13</v>
      </c>
      <c r="G333" s="438"/>
      <c r="H333" s="438">
        <v>120</v>
      </c>
      <c r="I333" s="438"/>
      <c r="J333" s="438"/>
      <c r="K333" s="451">
        <f t="shared" si="94"/>
        <v>337</v>
      </c>
      <c r="L333" s="452">
        <f>K333/K335</f>
        <v>5.126761848981113E-2</v>
      </c>
      <c r="M333" s="401"/>
    </row>
    <row r="334" spans="2:13" ht="15.6">
      <c r="B334" s="396"/>
      <c r="C334" s="450" t="s">
        <v>62</v>
      </c>
      <c r="D334" s="438">
        <v>1034.4100000000001</v>
      </c>
      <c r="E334" s="438"/>
      <c r="F334" s="438">
        <v>334.04</v>
      </c>
      <c r="G334" s="438">
        <v>1372</v>
      </c>
      <c r="H334" s="438">
        <v>222.05</v>
      </c>
      <c r="I334" s="438">
        <v>631.85</v>
      </c>
      <c r="J334" s="438"/>
      <c r="K334" s="451">
        <f t="shared" si="94"/>
        <v>3594.35</v>
      </c>
      <c r="L334" s="452">
        <f>K334/K335</f>
        <v>0.54680642290460724</v>
      </c>
      <c r="M334" s="401"/>
    </row>
    <row r="335" spans="2:13" ht="15.6">
      <c r="B335" s="397"/>
      <c r="C335" s="450" t="s">
        <v>199</v>
      </c>
      <c r="D335" s="552">
        <f t="shared" ref="D335:F335" si="95">SUM(D331:D334)</f>
        <v>2324.41</v>
      </c>
      <c r="E335" s="552">
        <f t="shared" si="95"/>
        <v>0</v>
      </c>
      <c r="F335" s="552">
        <f t="shared" si="95"/>
        <v>1140.04</v>
      </c>
      <c r="G335" s="552">
        <f>SUM(G331:G334)</f>
        <v>2022</v>
      </c>
      <c r="H335" s="552">
        <f>SUM(H331:H334)</f>
        <v>455.05</v>
      </c>
      <c r="I335" s="552">
        <f t="shared" ref="I335:J335" si="96">SUM(I331:I334)</f>
        <v>631.85</v>
      </c>
      <c r="J335" s="552">
        <f t="shared" si="96"/>
        <v>0</v>
      </c>
      <c r="K335" s="550">
        <f>D335+E335+F335+G335+H335+I335+J335</f>
        <v>6573.35</v>
      </c>
      <c r="L335" s="452">
        <f>SUM(L331:L334)</f>
        <v>1</v>
      </c>
      <c r="M335" s="401"/>
    </row>
    <row r="336" spans="2:13" ht="15.6">
      <c r="B336" s="397"/>
      <c r="C336" s="547" t="s">
        <v>193</v>
      </c>
      <c r="D336" s="553">
        <v>2324.41</v>
      </c>
      <c r="E336" s="553"/>
      <c r="F336" s="548">
        <v>1140.04</v>
      </c>
      <c r="G336" s="548">
        <v>2022</v>
      </c>
      <c r="H336" s="548">
        <v>455.05</v>
      </c>
      <c r="I336" s="548">
        <v>631.85</v>
      </c>
      <c r="J336" s="548"/>
      <c r="K336" s="549">
        <f t="shared" ref="K336" si="97">D336+E336+F336+G336+H336+I336+J336</f>
        <v>6573.35</v>
      </c>
      <c r="L336" s="452"/>
      <c r="M336" s="401"/>
    </row>
    <row r="337" spans="2:13" ht="15.6">
      <c r="B337" s="397"/>
      <c r="C337" s="460" t="s">
        <v>147</v>
      </c>
      <c r="D337" s="461">
        <f t="shared" ref="D337:J337" si="98">D336-D335</f>
        <v>0</v>
      </c>
      <c r="E337" s="461">
        <f t="shared" si="98"/>
        <v>0</v>
      </c>
      <c r="F337" s="461">
        <f t="shared" si="98"/>
        <v>0</v>
      </c>
      <c r="G337" s="461">
        <f t="shared" si="98"/>
        <v>0</v>
      </c>
      <c r="H337" s="461">
        <f t="shared" si="98"/>
        <v>0</v>
      </c>
      <c r="I337" s="461">
        <f t="shared" si="98"/>
        <v>0</v>
      </c>
      <c r="J337" s="461">
        <f t="shared" si="98"/>
        <v>0</v>
      </c>
      <c r="K337" s="542">
        <f>D337+E337+F337+G337+H337+I337+J337</f>
        <v>0</v>
      </c>
      <c r="L337" s="452"/>
      <c r="M337" s="401"/>
    </row>
    <row r="338" spans="2:13" ht="15.6">
      <c r="B338" s="396"/>
      <c r="C338" s="402" t="s">
        <v>65</v>
      </c>
      <c r="D338" s="462">
        <f>D336/K336</f>
        <v>0.35361117238546552</v>
      </c>
      <c r="E338" s="462">
        <f>E336/K336</f>
        <v>0</v>
      </c>
      <c r="F338" s="462">
        <f>F336/K336</f>
        <v>0.17343363733864769</v>
      </c>
      <c r="G338" s="462">
        <f>G336/K336</f>
        <v>0.30760571093886679</v>
      </c>
      <c r="H338" s="462">
        <f>H336/K336</f>
        <v>6.9226497904417081E-2</v>
      </c>
      <c r="I338" s="462">
        <f>I336/K336</f>
        <v>9.6122981432602853E-2</v>
      </c>
      <c r="J338" s="462">
        <f>J336/K336</f>
        <v>0</v>
      </c>
      <c r="K338" s="520">
        <f>D338+E338+F338+G338+H338+I338+J338</f>
        <v>0.99999999999999989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4.3169799997631344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596">
        <v>1523866.8629999999</v>
      </c>
      <c r="E346" s="596">
        <v>1524533.172</v>
      </c>
      <c r="F346" s="526">
        <f t="shared" ref="F346:F351" si="99">E346-D346</f>
        <v>666.3090000001248</v>
      </c>
      <c r="G346" s="592">
        <v>6.48</v>
      </c>
      <c r="H346" s="410">
        <f>F346*G346</f>
        <v>4317.6823200008093</v>
      </c>
      <c r="I346" s="531">
        <f>F346+F350+F351</f>
        <v>811.50800000014715</v>
      </c>
      <c r="J346" s="411">
        <f>I346/I350</f>
        <v>0.55322496639104923</v>
      </c>
      <c r="K346" s="186"/>
      <c r="L346" s="359"/>
      <c r="M346" s="401"/>
    </row>
    <row r="347" spans="2:13" ht="15.6">
      <c r="B347" s="396"/>
      <c r="C347" s="412" t="s">
        <v>43</v>
      </c>
      <c r="D347" s="596">
        <v>587474.75300000003</v>
      </c>
      <c r="E347" s="596">
        <v>587742.92299999995</v>
      </c>
      <c r="F347" s="527">
        <f t="shared" si="99"/>
        <v>268.16999999992549</v>
      </c>
      <c r="G347" s="593">
        <v>6.48</v>
      </c>
      <c r="H347" s="413">
        <f>G347*F347</f>
        <v>1737.7415999995173</v>
      </c>
      <c r="I347" s="532">
        <f>F347</f>
        <v>268.16999999992549</v>
      </c>
      <c r="J347" s="414">
        <f>I347/I350</f>
        <v>0.18281808588087803</v>
      </c>
      <c r="K347" s="186"/>
      <c r="L347" s="359"/>
      <c r="M347" s="401"/>
    </row>
    <row r="348" spans="2:13" ht="15.6">
      <c r="B348" s="396"/>
      <c r="C348" s="415" t="s">
        <v>44</v>
      </c>
      <c r="D348" s="597">
        <v>340411.69199999998</v>
      </c>
      <c r="E348" s="597">
        <v>340570.33199999999</v>
      </c>
      <c r="F348" s="528">
        <f t="shared" si="99"/>
        <v>158.64000000001397</v>
      </c>
      <c r="G348" s="594">
        <v>4.58</v>
      </c>
      <c r="H348" s="416">
        <f>G348*F348</f>
        <v>726.57120000006398</v>
      </c>
      <c r="I348" s="533">
        <f>F348</f>
        <v>158.64000000001397</v>
      </c>
      <c r="J348" s="417">
        <f>I348/I350</f>
        <v>0.10814879048421934</v>
      </c>
      <c r="K348" s="186"/>
      <c r="L348" s="359"/>
      <c r="M348" s="401"/>
    </row>
    <row r="349" spans="2:13" ht="15.6">
      <c r="B349" s="397"/>
      <c r="C349" s="183" t="s">
        <v>139</v>
      </c>
      <c r="D349" s="597">
        <v>389679.53399999999</v>
      </c>
      <c r="E349" s="597">
        <v>389908.08399999997</v>
      </c>
      <c r="F349" s="529">
        <f t="shared" si="99"/>
        <v>228.54999999998836</v>
      </c>
      <c r="G349" s="595">
        <v>6.28</v>
      </c>
      <c r="H349" s="418">
        <f>G349*F349</f>
        <v>1435.2939999999269</v>
      </c>
      <c r="I349" s="534">
        <f>F349</f>
        <v>228.54999999998836</v>
      </c>
      <c r="J349" s="419">
        <f>I349/I350</f>
        <v>0.15580815724385336</v>
      </c>
      <c r="K349" s="186"/>
      <c r="L349" s="359"/>
      <c r="M349" s="401"/>
    </row>
    <row r="350" spans="2:13" ht="16.2" thickBot="1">
      <c r="B350" s="397"/>
      <c r="C350" s="420" t="s">
        <v>45</v>
      </c>
      <c r="D350" s="597">
        <v>369308.66200000001</v>
      </c>
      <c r="E350" s="597">
        <v>369308.66200000001</v>
      </c>
      <c r="F350" s="526">
        <f t="shared" si="99"/>
        <v>0</v>
      </c>
      <c r="G350" s="884">
        <v>6.48</v>
      </c>
      <c r="H350" s="421">
        <f>G350*F350</f>
        <v>0</v>
      </c>
      <c r="I350" s="535">
        <f t="shared" ref="I350" si="100">SUM(I346:I349)</f>
        <v>1466.868000000075</v>
      </c>
      <c r="J350" s="422">
        <f t="shared" ref="J350" si="101">SUM(J346:J349)</f>
        <v>0.99999999999999989</v>
      </c>
      <c r="K350" s="186"/>
      <c r="L350" s="359"/>
      <c r="M350" s="401"/>
    </row>
    <row r="351" spans="2:13" ht="15.6">
      <c r="B351" s="397"/>
      <c r="C351" s="420" t="s">
        <v>46</v>
      </c>
      <c r="D351" s="597">
        <v>323906.44199999998</v>
      </c>
      <c r="E351" s="597">
        <v>324051.641</v>
      </c>
      <c r="F351" s="526">
        <f t="shared" si="99"/>
        <v>145.19900000002235</v>
      </c>
      <c r="G351" s="885"/>
      <c r="H351" s="423">
        <f>G350*F351</f>
        <v>940.8895200001449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1466.868000000075</v>
      </c>
      <c r="G352" s="525">
        <f>H352/F352</f>
        <v>6.2433556666312127</v>
      </c>
      <c r="H352" s="428">
        <f>SUM(H346:H351)</f>
        <v>9158.1786400004621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 t="s">
        <v>131</v>
      </c>
      <c r="E354" s="433" t="s">
        <v>132</v>
      </c>
      <c r="F354" s="434" t="s">
        <v>1</v>
      </c>
      <c r="G354" s="554" t="s">
        <v>65</v>
      </c>
      <c r="H354" s="861" t="s">
        <v>243</v>
      </c>
      <c r="I354" s="862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>
        <v>1974</v>
      </c>
      <c r="E355" s="438">
        <v>313</v>
      </c>
      <c r="F355" s="438">
        <f>D355+E355</f>
        <v>2287</v>
      </c>
      <c r="G355" s="439">
        <f>F355/F358</f>
        <v>0.54168640454760775</v>
      </c>
      <c r="H355" s="590">
        <v>7.4000000000000003E-3</v>
      </c>
      <c r="I355" s="586">
        <f>F355*H355</f>
        <v>16.9238</v>
      </c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>
        <v>859</v>
      </c>
      <c r="E356" s="438">
        <v>126</v>
      </c>
      <c r="F356" s="438">
        <f t="shared" ref="F356:F357" si="102">D356+E356</f>
        <v>985</v>
      </c>
      <c r="G356" s="439">
        <f>F356/F358</f>
        <v>0.23330175272382758</v>
      </c>
      <c r="H356" s="590">
        <v>2.5000000000000001E-2</v>
      </c>
      <c r="I356" s="586">
        <f>F356*H356</f>
        <v>24.625</v>
      </c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>
        <v>602</v>
      </c>
      <c r="E357" s="438">
        <v>348</v>
      </c>
      <c r="F357" s="438">
        <f t="shared" si="102"/>
        <v>950</v>
      </c>
      <c r="G357" s="439">
        <f>F357/F358</f>
        <v>0.22501184272856467</v>
      </c>
      <c r="H357" s="584"/>
      <c r="I357" s="586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3435</v>
      </c>
      <c r="E358" s="442">
        <f>SUM(E355:E357)</f>
        <v>787</v>
      </c>
      <c r="F358" s="443">
        <f>D358+E358</f>
        <v>4222</v>
      </c>
      <c r="G358" s="444">
        <f>SUM(G355:G357)</f>
        <v>1</v>
      </c>
      <c r="H358" s="585" t="s">
        <v>21</v>
      </c>
      <c r="I358" s="591">
        <f>SUM(I355:I357)</f>
        <v>41.5488</v>
      </c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15.6">
      <c r="B361" s="396"/>
      <c r="C361" s="446"/>
      <c r="D361" s="447" t="s">
        <v>63</v>
      </c>
      <c r="E361" s="447" t="s">
        <v>68</v>
      </c>
      <c r="F361" s="447" t="s">
        <v>249</v>
      </c>
      <c r="G361" s="448" t="s">
        <v>197</v>
      </c>
      <c r="H361" s="447" t="s">
        <v>130</v>
      </c>
      <c r="I361" s="448" t="s">
        <v>64</v>
      </c>
      <c r="J361" s="447" t="s">
        <v>174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58</v>
      </c>
      <c r="D362" s="438">
        <v>226</v>
      </c>
      <c r="E362" s="438">
        <v>272</v>
      </c>
      <c r="F362" s="438">
        <v>215</v>
      </c>
      <c r="G362" s="438"/>
      <c r="H362" s="438"/>
      <c r="I362" s="438"/>
      <c r="J362" s="438"/>
      <c r="K362" s="451">
        <f>D362+E362+F362+G362+H362+I362+J362</f>
        <v>713</v>
      </c>
      <c r="L362" s="452">
        <f>K362/K366</f>
        <v>7.7967551064371893E-2</v>
      </c>
      <c r="M362" s="401"/>
    </row>
    <row r="363" spans="2:13" ht="15.6">
      <c r="B363" s="396"/>
      <c r="C363" s="450" t="s">
        <v>148</v>
      </c>
      <c r="D363" s="438">
        <v>737</v>
      </c>
      <c r="E363" s="438">
        <v>623</v>
      </c>
      <c r="F363" s="438">
        <v>339</v>
      </c>
      <c r="G363" s="438"/>
      <c r="H363" s="438">
        <v>259</v>
      </c>
      <c r="I363" s="438">
        <v>233</v>
      </c>
      <c r="J363" s="438"/>
      <c r="K363" s="451">
        <f t="shared" ref="K363:K365" si="103">D363+E363+F363+G363+H363+I363+J363</f>
        <v>2191</v>
      </c>
      <c r="L363" s="452">
        <f>K363/K366</f>
        <v>0.23958892620201797</v>
      </c>
      <c r="M363" s="401"/>
    </row>
    <row r="364" spans="2:13" ht="15.6">
      <c r="B364" s="396"/>
      <c r="C364" s="450" t="s">
        <v>61</v>
      </c>
      <c r="D364" s="438">
        <v>1639</v>
      </c>
      <c r="E364" s="438">
        <v>653</v>
      </c>
      <c r="F364" s="438">
        <v>48</v>
      </c>
      <c r="G364" s="438"/>
      <c r="H364" s="438">
        <v>40</v>
      </c>
      <c r="I364" s="438">
        <v>130</v>
      </c>
      <c r="J364" s="438"/>
      <c r="K364" s="451">
        <f t="shared" si="103"/>
        <v>2510</v>
      </c>
      <c r="L364" s="452">
        <f>K364/K366</f>
        <v>0.2744720240835532</v>
      </c>
      <c r="M364" s="401"/>
    </row>
    <row r="365" spans="2:13" ht="15.6">
      <c r="B365" s="396"/>
      <c r="C365" s="450" t="s">
        <v>62</v>
      </c>
      <c r="D365" s="438">
        <v>1716</v>
      </c>
      <c r="E365" s="438">
        <v>671.5</v>
      </c>
      <c r="F365" s="438">
        <v>647</v>
      </c>
      <c r="G365" s="438"/>
      <c r="H365" s="438">
        <v>225.58</v>
      </c>
      <c r="I365" s="438">
        <v>470.75</v>
      </c>
      <c r="J365" s="438"/>
      <c r="K365" s="451">
        <f t="shared" si="103"/>
        <v>3730.83</v>
      </c>
      <c r="L365" s="452">
        <f>K365/K366</f>
        <v>0.40797149865005689</v>
      </c>
      <c r="M365" s="401"/>
    </row>
    <row r="366" spans="2:13" ht="15.6">
      <c r="B366" s="397"/>
      <c r="C366" s="450" t="s">
        <v>199</v>
      </c>
      <c r="D366" s="552">
        <f t="shared" ref="D366:F366" si="104">SUM(D362:D365)</f>
        <v>4318</v>
      </c>
      <c r="E366" s="552">
        <f t="shared" si="104"/>
        <v>2219.5</v>
      </c>
      <c r="F366" s="552">
        <f t="shared" si="104"/>
        <v>1249</v>
      </c>
      <c r="G366" s="552">
        <f>SUM(G362:G365)</f>
        <v>0</v>
      </c>
      <c r="H366" s="552">
        <f>SUM(H362:H365)</f>
        <v>524.58000000000004</v>
      </c>
      <c r="I366" s="552">
        <f t="shared" ref="I366:J366" si="105">SUM(I362:I365)</f>
        <v>833.75</v>
      </c>
      <c r="J366" s="552">
        <f t="shared" si="105"/>
        <v>0</v>
      </c>
      <c r="K366" s="550">
        <f>D366+E366+F366+G366+H366+I366+J366</f>
        <v>9144.83</v>
      </c>
      <c r="L366" s="452">
        <f>SUM(L362:L365)</f>
        <v>1</v>
      </c>
      <c r="M366" s="401"/>
    </row>
    <row r="367" spans="2:13" ht="15.6">
      <c r="B367" s="397"/>
      <c r="C367" s="547" t="s">
        <v>193</v>
      </c>
      <c r="D367" s="553">
        <v>4318</v>
      </c>
      <c r="E367" s="553">
        <v>2219.5</v>
      </c>
      <c r="F367" s="548">
        <v>1254.2</v>
      </c>
      <c r="G367" s="548"/>
      <c r="H367" s="548">
        <v>524.58000000000004</v>
      </c>
      <c r="I367" s="548">
        <v>833.75</v>
      </c>
      <c r="J367" s="548"/>
      <c r="K367" s="549">
        <f t="shared" ref="K367" si="106">D367+E367+F367+G367+H367+I367+J367</f>
        <v>9150.0300000000007</v>
      </c>
      <c r="L367" s="452"/>
      <c r="M367" s="401"/>
    </row>
    <row r="368" spans="2:13" ht="15.6">
      <c r="B368" s="397"/>
      <c r="C368" s="460" t="s">
        <v>147</v>
      </c>
      <c r="D368" s="461">
        <f t="shared" ref="D368:J368" si="107">D367-D366</f>
        <v>0</v>
      </c>
      <c r="E368" s="461">
        <f t="shared" si="107"/>
        <v>0</v>
      </c>
      <c r="F368" s="461">
        <f t="shared" si="107"/>
        <v>5.2000000000000455</v>
      </c>
      <c r="G368" s="461">
        <f t="shared" si="107"/>
        <v>0</v>
      </c>
      <c r="H368" s="461">
        <f t="shared" si="107"/>
        <v>0</v>
      </c>
      <c r="I368" s="461">
        <f t="shared" si="107"/>
        <v>0</v>
      </c>
      <c r="J368" s="461">
        <f t="shared" si="107"/>
        <v>0</v>
      </c>
      <c r="K368" s="542">
        <f>D368+E368+F368+G368+H368+I368+J368</f>
        <v>5.2000000000000455</v>
      </c>
      <c r="L368" s="452"/>
      <c r="M368" s="401"/>
    </row>
    <row r="369" spans="2:13" ht="15.6">
      <c r="B369" s="396"/>
      <c r="C369" s="402" t="s">
        <v>65</v>
      </c>
      <c r="D369" s="462">
        <f>D367/K367</f>
        <v>0.47191102105676153</v>
      </c>
      <c r="E369" s="462">
        <f>E367/K367</f>
        <v>0.24256751070761515</v>
      </c>
      <c r="F369" s="462">
        <f>F367/K367</f>
        <v>0.13707058883959944</v>
      </c>
      <c r="G369" s="462">
        <f>G367/K367</f>
        <v>0</v>
      </c>
      <c r="H369" s="462">
        <f>H367/K367</f>
        <v>5.7330959570624361E-2</v>
      </c>
      <c r="I369" s="462">
        <f>I367/K367</f>
        <v>9.1119919825399479E-2</v>
      </c>
      <c r="J369" s="462">
        <f>J367/K367</f>
        <v>0</v>
      </c>
      <c r="K369" s="520">
        <f>D369+E369+F369+G369+H369+I369+J369</f>
        <v>1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8.1486400004614552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596">
        <v>1524533.172</v>
      </c>
      <c r="E377" s="596">
        <v>1525179.3929999999</v>
      </c>
      <c r="F377" s="526">
        <f t="shared" ref="F377:F382" si="108">E377-D377</f>
        <v>646.22099999990314</v>
      </c>
      <c r="G377" s="592">
        <v>6.48</v>
      </c>
      <c r="H377" s="410">
        <f>F377*G377</f>
        <v>4187.5120799993729</v>
      </c>
      <c r="I377" s="531">
        <f>F377+F381+F382</f>
        <v>906.57199999992736</v>
      </c>
      <c r="J377" s="411">
        <f>I377/I381</f>
        <v>0.45023721867370048</v>
      </c>
      <c r="K377" s="186"/>
      <c r="L377" s="359"/>
      <c r="M377" s="401"/>
    </row>
    <row r="378" spans="2:13" ht="15.6">
      <c r="B378" s="396"/>
      <c r="C378" s="412" t="s">
        <v>43</v>
      </c>
      <c r="D378" s="596">
        <v>587742.92299999995</v>
      </c>
      <c r="E378" s="596">
        <v>587876.65300000005</v>
      </c>
      <c r="F378" s="527">
        <f t="shared" si="108"/>
        <v>133.73000000009779</v>
      </c>
      <c r="G378" s="593">
        <v>6.48</v>
      </c>
      <c r="H378" s="413">
        <f>G378*F378</f>
        <v>866.57040000063375</v>
      </c>
      <c r="I378" s="532">
        <f>F378</f>
        <v>133.73000000009779</v>
      </c>
      <c r="J378" s="414">
        <f>I378/I381</f>
        <v>6.6415269005972846E-2</v>
      </c>
      <c r="K378" s="186"/>
      <c r="L378" s="359"/>
      <c r="M378" s="401"/>
    </row>
    <row r="379" spans="2:13" ht="15.6">
      <c r="B379" s="396"/>
      <c r="C379" s="415" t="s">
        <v>44</v>
      </c>
      <c r="D379" s="597">
        <v>340570.33199999999</v>
      </c>
      <c r="E379" s="597">
        <v>340863.70299999998</v>
      </c>
      <c r="F379" s="528">
        <f t="shared" si="108"/>
        <v>293.37099999998463</v>
      </c>
      <c r="G379" s="594">
        <v>4.58</v>
      </c>
      <c r="H379" s="416">
        <f>G379*F379</f>
        <v>1343.6391799999296</v>
      </c>
      <c r="I379" s="533">
        <f>F379</f>
        <v>293.37099999998463</v>
      </c>
      <c r="J379" s="417">
        <f>I379/I381</f>
        <v>0.14569889989931947</v>
      </c>
      <c r="K379" s="186"/>
      <c r="L379" s="359"/>
      <c r="M379" s="401"/>
    </row>
    <row r="380" spans="2:13" ht="15.6">
      <c r="B380" s="397"/>
      <c r="C380" s="183" t="s">
        <v>139</v>
      </c>
      <c r="D380" s="597">
        <v>389908.08399999997</v>
      </c>
      <c r="E380" s="597">
        <v>390587.95400000003</v>
      </c>
      <c r="F380" s="529">
        <f t="shared" si="108"/>
        <v>679.87000000005355</v>
      </c>
      <c r="G380" s="595">
        <v>6.28</v>
      </c>
      <c r="H380" s="418">
        <f>G380*F380</f>
        <v>4269.5836000003364</v>
      </c>
      <c r="I380" s="534">
        <f>F380</f>
        <v>679.87000000005355</v>
      </c>
      <c r="J380" s="419">
        <f>I380/I381</f>
        <v>0.33764861242100724</v>
      </c>
      <c r="K380" s="186"/>
      <c r="L380" s="359"/>
      <c r="M380" s="401"/>
    </row>
    <row r="381" spans="2:13" ht="16.2" thickBot="1">
      <c r="B381" s="397"/>
      <c r="C381" s="420" t="s">
        <v>45</v>
      </c>
      <c r="D381" s="597">
        <v>369308.66200000001</v>
      </c>
      <c r="E381" s="597">
        <v>369308.66200000001</v>
      </c>
      <c r="F381" s="526">
        <f t="shared" si="108"/>
        <v>0</v>
      </c>
      <c r="G381" s="884">
        <v>6.48</v>
      </c>
      <c r="H381" s="421">
        <f>G381*F381</f>
        <v>0</v>
      </c>
      <c r="I381" s="535">
        <f t="shared" ref="I381" si="109">SUM(I377:I380)</f>
        <v>2013.5430000000633</v>
      </c>
      <c r="J381" s="422">
        <f t="shared" ref="J381" si="110">SUM(J377:J380)</f>
        <v>1</v>
      </c>
      <c r="K381" s="186"/>
      <c r="L381" s="359"/>
      <c r="M381" s="401"/>
    </row>
    <row r="382" spans="2:13" ht="15.6">
      <c r="B382" s="397"/>
      <c r="C382" s="420" t="s">
        <v>46</v>
      </c>
      <c r="D382" s="597">
        <v>324051.641</v>
      </c>
      <c r="E382" s="597">
        <v>324311.99200000003</v>
      </c>
      <c r="F382" s="526">
        <f t="shared" si="108"/>
        <v>260.35100000002421</v>
      </c>
      <c r="G382" s="885"/>
      <c r="H382" s="423">
        <f>G381*F382</f>
        <v>1687.0744800001571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2013.5430000000633</v>
      </c>
      <c r="G383" s="525">
        <f>H383/F383</f>
        <v>6.1356423677070921</v>
      </c>
      <c r="H383" s="428">
        <f>SUM(H377:H382)</f>
        <v>12354.37974000043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5.6">
      <c r="B385" s="397"/>
      <c r="C385" s="432"/>
      <c r="D385" s="433" t="s">
        <v>131</v>
      </c>
      <c r="E385" s="433" t="s">
        <v>132</v>
      </c>
      <c r="F385" s="434" t="s">
        <v>1</v>
      </c>
      <c r="G385" s="554" t="s">
        <v>65</v>
      </c>
      <c r="H385" s="861" t="s">
        <v>243</v>
      </c>
      <c r="I385" s="862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>
        <v>1104</v>
      </c>
      <c r="E386" s="438">
        <v>703</v>
      </c>
      <c r="F386" s="438">
        <f>D386+E386</f>
        <v>1807</v>
      </c>
      <c r="G386" s="439">
        <f>F386/F389</f>
        <v>0.44008767657087189</v>
      </c>
      <c r="H386" s="590">
        <v>7.4000000000000003E-3</v>
      </c>
      <c r="I386" s="586">
        <f>F386*H386</f>
        <v>13.3718</v>
      </c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>
        <v>792</v>
      </c>
      <c r="E387" s="438">
        <v>263</v>
      </c>
      <c r="F387" s="438">
        <f t="shared" ref="F387:F388" si="111">D387+E387</f>
        <v>1055</v>
      </c>
      <c r="G387" s="439">
        <f>F387/F389</f>
        <v>0.25694106186069166</v>
      </c>
      <c r="H387" s="590">
        <v>2.5000000000000001E-2</v>
      </c>
      <c r="I387" s="586">
        <f>F387*H387</f>
        <v>26.375</v>
      </c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>
        <v>774</v>
      </c>
      <c r="E388" s="438">
        <v>470</v>
      </c>
      <c r="F388" s="438">
        <f t="shared" si="111"/>
        <v>1244</v>
      </c>
      <c r="G388" s="439">
        <f>F388/F389</f>
        <v>0.30297126156843646</v>
      </c>
      <c r="H388" s="584"/>
      <c r="I388" s="586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2670</v>
      </c>
      <c r="E389" s="442">
        <f>SUM(E386:E388)</f>
        <v>1436</v>
      </c>
      <c r="F389" s="443">
        <f>D389+E389</f>
        <v>4106</v>
      </c>
      <c r="G389" s="444">
        <f>SUM(G386:G388)</f>
        <v>1</v>
      </c>
      <c r="H389" s="585" t="s">
        <v>21</v>
      </c>
      <c r="I389" s="591">
        <f>SUM(I386:I388)</f>
        <v>39.7468</v>
      </c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63</v>
      </c>
      <c r="E392" s="447" t="s">
        <v>68</v>
      </c>
      <c r="F392" s="447" t="s">
        <v>249</v>
      </c>
      <c r="G392" s="448" t="s">
        <v>197</v>
      </c>
      <c r="H392" s="447" t="s">
        <v>130</v>
      </c>
      <c r="I392" s="448" t="s">
        <v>64</v>
      </c>
      <c r="J392" s="447" t="s">
        <v>174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58</v>
      </c>
      <c r="D393" s="438">
        <v>431</v>
      </c>
      <c r="E393" s="438">
        <v>335</v>
      </c>
      <c r="F393" s="438">
        <v>220</v>
      </c>
      <c r="G393" s="438">
        <v>35</v>
      </c>
      <c r="H393" s="438"/>
      <c r="I393" s="438"/>
      <c r="J393" s="438"/>
      <c r="K393" s="451">
        <f>D393+E393+F393+G393+H393+I393+J393</f>
        <v>1021</v>
      </c>
      <c r="L393" s="452">
        <f>K393/K397</f>
        <v>8.2710506745645326E-2</v>
      </c>
      <c r="M393" s="401"/>
    </row>
    <row r="394" spans="2:13" ht="15.6">
      <c r="B394" s="396"/>
      <c r="C394" s="450" t="s">
        <v>148</v>
      </c>
      <c r="D394" s="438">
        <v>587</v>
      </c>
      <c r="E394" s="438">
        <v>1269</v>
      </c>
      <c r="F394" s="438">
        <v>800.88</v>
      </c>
      <c r="G394" s="438">
        <v>205</v>
      </c>
      <c r="H394" s="438"/>
      <c r="I394" s="438">
        <v>46</v>
      </c>
      <c r="J394" s="438"/>
      <c r="K394" s="451">
        <f t="shared" ref="K394:K396" si="112">D394+E394+F394+G394+H394+I394+J394</f>
        <v>2907.88</v>
      </c>
      <c r="L394" s="452">
        <f>K394/K397</f>
        <v>0.23556535588200506</v>
      </c>
      <c r="M394" s="401"/>
    </row>
    <row r="395" spans="2:13" ht="15.6">
      <c r="B395" s="396"/>
      <c r="C395" s="450" t="s">
        <v>61</v>
      </c>
      <c r="D395" s="438">
        <v>2350</v>
      </c>
      <c r="E395" s="438">
        <v>995</v>
      </c>
      <c r="F395" s="438">
        <v>128</v>
      </c>
      <c r="G395" s="438">
        <v>563</v>
      </c>
      <c r="H395" s="438"/>
      <c r="I395" s="438">
        <v>1212</v>
      </c>
      <c r="J395" s="438"/>
      <c r="K395" s="451">
        <f t="shared" si="112"/>
        <v>5248</v>
      </c>
      <c r="L395" s="452">
        <f>K395/K397</f>
        <v>0.42513686523128963</v>
      </c>
      <c r="M395" s="401"/>
    </row>
    <row r="396" spans="2:13" ht="15.6">
      <c r="B396" s="396"/>
      <c r="C396" s="450" t="s">
        <v>62</v>
      </c>
      <c r="D396" s="438">
        <v>928</v>
      </c>
      <c r="E396" s="438">
        <v>956</v>
      </c>
      <c r="F396" s="438">
        <v>580</v>
      </c>
      <c r="G396" s="438">
        <v>573.03</v>
      </c>
      <c r="H396" s="438"/>
      <c r="I396" s="438">
        <v>130.35</v>
      </c>
      <c r="J396" s="438"/>
      <c r="K396" s="451">
        <f t="shared" si="112"/>
        <v>3167.3799999999997</v>
      </c>
      <c r="L396" s="452">
        <f>K396/K397</f>
        <v>0.25658727214105981</v>
      </c>
      <c r="M396" s="401"/>
    </row>
    <row r="397" spans="2:13" ht="15.6">
      <c r="B397" s="397"/>
      <c r="C397" s="450" t="s">
        <v>199</v>
      </c>
      <c r="D397" s="552">
        <f t="shared" ref="D397:F397" si="113">SUM(D393:D396)</f>
        <v>4296</v>
      </c>
      <c r="E397" s="552">
        <f t="shared" si="113"/>
        <v>3555</v>
      </c>
      <c r="F397" s="552">
        <f t="shared" si="113"/>
        <v>1728.88</v>
      </c>
      <c r="G397" s="552">
        <f>SUM(G393:G396)</f>
        <v>1376.03</v>
      </c>
      <c r="H397" s="552">
        <f>SUM(H393:H396)</f>
        <v>0</v>
      </c>
      <c r="I397" s="552">
        <f t="shared" ref="I397:J397" si="114">SUM(I393:I396)</f>
        <v>1388.35</v>
      </c>
      <c r="J397" s="552">
        <f t="shared" si="114"/>
        <v>0</v>
      </c>
      <c r="K397" s="550">
        <f>D397+E397+F397+G397+H397+I397+J397</f>
        <v>12344.260000000002</v>
      </c>
      <c r="L397" s="452">
        <f>SUM(L393:L396)</f>
        <v>0.99999999999999978</v>
      </c>
      <c r="M397" s="401"/>
    </row>
    <row r="398" spans="2:13" ht="15.6">
      <c r="B398" s="397"/>
      <c r="C398" s="547" t="s">
        <v>193</v>
      </c>
      <c r="D398" s="553">
        <v>4296</v>
      </c>
      <c r="E398" s="553">
        <v>3555</v>
      </c>
      <c r="F398" s="548">
        <v>1728.88</v>
      </c>
      <c r="G398" s="548">
        <v>1376.03</v>
      </c>
      <c r="H398" s="548"/>
      <c r="I398" s="548">
        <v>1388.35</v>
      </c>
      <c r="J398" s="548"/>
      <c r="K398" s="549">
        <f t="shared" ref="K398" si="115">D398+E398+F398+G398+H398+I398+J398</f>
        <v>12344.260000000002</v>
      </c>
      <c r="L398" s="452"/>
      <c r="M398" s="401"/>
    </row>
    <row r="399" spans="2:13" ht="15.6">
      <c r="B399" s="397"/>
      <c r="C399" s="460" t="s">
        <v>147</v>
      </c>
      <c r="D399" s="461">
        <f t="shared" ref="D399:J399" si="116">D398-D397</f>
        <v>0</v>
      </c>
      <c r="E399" s="461">
        <f t="shared" si="116"/>
        <v>0</v>
      </c>
      <c r="F399" s="461">
        <f t="shared" si="116"/>
        <v>0</v>
      </c>
      <c r="G399" s="461">
        <f t="shared" si="116"/>
        <v>0</v>
      </c>
      <c r="H399" s="461">
        <f t="shared" si="116"/>
        <v>0</v>
      </c>
      <c r="I399" s="461">
        <f t="shared" si="116"/>
        <v>0</v>
      </c>
      <c r="J399" s="461">
        <f t="shared" si="116"/>
        <v>0</v>
      </c>
      <c r="K399" s="542">
        <f>D399+E399+F399+G399+H399+I399+J399</f>
        <v>0</v>
      </c>
      <c r="L399" s="452"/>
      <c r="M399" s="401"/>
    </row>
    <row r="400" spans="2:13" ht="15.6">
      <c r="B400" s="396"/>
      <c r="C400" s="402" t="s">
        <v>65</v>
      </c>
      <c r="D400" s="462">
        <f>D398/K398</f>
        <v>0.3480160009591502</v>
      </c>
      <c r="E400" s="462">
        <f>E398/K398</f>
        <v>0.28798810135236941</v>
      </c>
      <c r="F400" s="462">
        <f>F398/K398</f>
        <v>0.14005537796514331</v>
      </c>
      <c r="G400" s="462">
        <f>G398/K398</f>
        <v>0.11147124250461346</v>
      </c>
      <c r="H400" s="462">
        <f>H398/K398</f>
        <v>0</v>
      </c>
      <c r="I400" s="462">
        <f>I398/K398</f>
        <v>0.11246927721872349</v>
      </c>
      <c r="J400" s="462">
        <f>J398/K398</f>
        <v>0</v>
      </c>
      <c r="K400" s="520">
        <f>D400+E400+F400+G400+H400+I400+J400</f>
        <v>0.99999999999999989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10.119740000427555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596">
        <v>1525179.3929999999</v>
      </c>
      <c r="E408" s="596">
        <v>1525957.923</v>
      </c>
      <c r="F408" s="526">
        <f t="shared" ref="F408:F413" si="117">E408-D408</f>
        <v>778.53000000002794</v>
      </c>
      <c r="G408" s="592">
        <v>6.48</v>
      </c>
      <c r="H408" s="410">
        <f>F408*G408</f>
        <v>5044.8744000001816</v>
      </c>
      <c r="I408" s="531">
        <f>F408+F412+F413</f>
        <v>1046.2800000000279</v>
      </c>
      <c r="J408" s="411">
        <f>I408/I412</f>
        <v>0.6985319399370119</v>
      </c>
      <c r="K408" s="186"/>
      <c r="L408" s="359"/>
      <c r="M408" s="401"/>
    </row>
    <row r="409" spans="2:13" ht="15.6">
      <c r="B409" s="396"/>
      <c r="C409" s="412" t="s">
        <v>43</v>
      </c>
      <c r="D409" s="596">
        <v>587876.65300000005</v>
      </c>
      <c r="E409" s="596">
        <v>587884.09299999999</v>
      </c>
      <c r="F409" s="527">
        <f t="shared" si="117"/>
        <v>7.4399999999441206</v>
      </c>
      <c r="G409" s="593">
        <v>6.48</v>
      </c>
      <c r="H409" s="413">
        <f>G409*F409</f>
        <v>48.211199999637905</v>
      </c>
      <c r="I409" s="532">
        <f>F409</f>
        <v>7.4399999999441206</v>
      </c>
      <c r="J409" s="414">
        <f>I409/I412</f>
        <v>4.9671958109609249E-3</v>
      </c>
      <c r="K409" s="186"/>
      <c r="L409" s="359"/>
      <c r="M409" s="401"/>
    </row>
    <row r="410" spans="2:13" ht="15.6">
      <c r="B410" s="396"/>
      <c r="C410" s="415" t="s">
        <v>44</v>
      </c>
      <c r="D410" s="597">
        <v>340863.70299999998</v>
      </c>
      <c r="E410" s="597">
        <v>341208.73200000002</v>
      </c>
      <c r="F410" s="528">
        <f t="shared" si="117"/>
        <v>345.02900000003865</v>
      </c>
      <c r="G410" s="594">
        <v>4.58</v>
      </c>
      <c r="H410" s="416">
        <f>G410*F410</f>
        <v>1580.2328200001771</v>
      </c>
      <c r="I410" s="533">
        <f>F410</f>
        <v>345.02900000003865</v>
      </c>
      <c r="J410" s="417">
        <f>I410/I412</f>
        <v>0.23035303810122323</v>
      </c>
      <c r="K410" s="186"/>
      <c r="L410" s="359"/>
      <c r="M410" s="401"/>
    </row>
    <row r="411" spans="2:13" ht="15.6">
      <c r="B411" s="397"/>
      <c r="C411" s="183" t="s">
        <v>139</v>
      </c>
      <c r="D411" s="597">
        <v>390587.95400000003</v>
      </c>
      <c r="E411" s="597">
        <v>390687.03200000001</v>
      </c>
      <c r="F411" s="529">
        <f t="shared" si="117"/>
        <v>99.077999999979511</v>
      </c>
      <c r="G411" s="595">
        <v>6.28</v>
      </c>
      <c r="H411" s="418">
        <f>G411*F411</f>
        <v>622.20983999987141</v>
      </c>
      <c r="I411" s="534">
        <f>F411</f>
        <v>99.077999999979511</v>
      </c>
      <c r="J411" s="419">
        <f>I411/I412</f>
        <v>6.6147826150803904E-2</v>
      </c>
      <c r="K411" s="186"/>
      <c r="L411" s="359"/>
      <c r="M411" s="401"/>
    </row>
    <row r="412" spans="2:13" ht="16.2" thickBot="1">
      <c r="B412" s="397"/>
      <c r="C412" s="420" t="s">
        <v>45</v>
      </c>
      <c r="D412" s="597">
        <v>369308.66200000001</v>
      </c>
      <c r="E412" s="597">
        <v>369308.66200000001</v>
      </c>
      <c r="F412" s="526">
        <f t="shared" si="117"/>
        <v>0</v>
      </c>
      <c r="G412" s="884">
        <v>6.48</v>
      </c>
      <c r="H412" s="421">
        <f>G412*F412</f>
        <v>0</v>
      </c>
      <c r="I412" s="535">
        <f t="shared" ref="I412" si="118">SUM(I408:I411)</f>
        <v>1497.8269999999902</v>
      </c>
      <c r="J412" s="422">
        <f t="shared" ref="J412" si="119">SUM(J408:J411)</f>
        <v>1</v>
      </c>
      <c r="K412" s="186"/>
      <c r="L412" s="359"/>
      <c r="M412" s="401"/>
    </row>
    <row r="413" spans="2:13" ht="15.6">
      <c r="B413" s="397"/>
      <c r="C413" s="420" t="s">
        <v>46</v>
      </c>
      <c r="D413" s="597">
        <v>324311.99200000003</v>
      </c>
      <c r="E413" s="597">
        <v>324579.74200000003</v>
      </c>
      <c r="F413" s="526">
        <f t="shared" si="117"/>
        <v>267.75</v>
      </c>
      <c r="G413" s="885"/>
      <c r="H413" s="423">
        <f>G412*F413</f>
        <v>1735.0200000000002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1497.8269999999902</v>
      </c>
      <c r="G414" s="525">
        <f>H414/F414</f>
        <v>6.029099662377515</v>
      </c>
      <c r="H414" s="428">
        <f>SUM(H408:H413)</f>
        <v>9030.5482599998668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 t="s">
        <v>131</v>
      </c>
      <c r="E416" s="433" t="s">
        <v>132</v>
      </c>
      <c r="F416" s="434" t="s">
        <v>1</v>
      </c>
      <c r="G416" s="554" t="s">
        <v>65</v>
      </c>
      <c r="H416" s="861" t="s">
        <v>243</v>
      </c>
      <c r="I416" s="862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>
        <v>727</v>
      </c>
      <c r="E417" s="438">
        <v>320</v>
      </c>
      <c r="F417" s="438">
        <f>D417+E417</f>
        <v>1047</v>
      </c>
      <c r="G417" s="439">
        <f>F417/F420</f>
        <v>0.26641221374045804</v>
      </c>
      <c r="H417" s="590">
        <v>7.4000000000000003E-3</v>
      </c>
      <c r="I417" s="586">
        <f>F417*H417</f>
        <v>7.7478000000000007</v>
      </c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>
        <v>867</v>
      </c>
      <c r="E418" s="438">
        <v>401</v>
      </c>
      <c r="F418" s="438">
        <f t="shared" ref="F418:F419" si="120">D418+E418</f>
        <v>1268</v>
      </c>
      <c r="G418" s="439">
        <f>F418/F420</f>
        <v>0.32264631043256997</v>
      </c>
      <c r="H418" s="590">
        <v>2.5000000000000001E-2</v>
      </c>
      <c r="I418" s="586">
        <f>F418*H418</f>
        <v>31.700000000000003</v>
      </c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>
        <v>1410</v>
      </c>
      <c r="E419" s="438">
        <v>205</v>
      </c>
      <c r="F419" s="438">
        <f t="shared" si="120"/>
        <v>1615</v>
      </c>
      <c r="G419" s="439">
        <f>F419/F420</f>
        <v>0.41094147582697199</v>
      </c>
      <c r="H419" s="584"/>
      <c r="I419" s="586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3004</v>
      </c>
      <c r="E420" s="442">
        <f>SUM(E417:E419)</f>
        <v>926</v>
      </c>
      <c r="F420" s="443">
        <f>D420+E420</f>
        <v>3930</v>
      </c>
      <c r="G420" s="444">
        <f>SUM(G417:G419)</f>
        <v>1</v>
      </c>
      <c r="H420" s="585" t="s">
        <v>21</v>
      </c>
      <c r="I420" s="591">
        <f>SUM(I417:I419)</f>
        <v>39.447800000000001</v>
      </c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63</v>
      </c>
      <c r="E423" s="447" t="s">
        <v>68</v>
      </c>
      <c r="F423" s="447" t="s">
        <v>249</v>
      </c>
      <c r="G423" s="448" t="s">
        <v>197</v>
      </c>
      <c r="H423" s="447" t="s">
        <v>130</v>
      </c>
      <c r="I423" s="448" t="s">
        <v>64</v>
      </c>
      <c r="J423" s="447" t="s">
        <v>174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58</v>
      </c>
      <c r="D424" s="438">
        <v>794</v>
      </c>
      <c r="E424" s="438">
        <v>566</v>
      </c>
      <c r="F424" s="438">
        <v>170</v>
      </c>
      <c r="G424" s="438"/>
      <c r="H424" s="438"/>
      <c r="I424" s="438"/>
      <c r="J424" s="438"/>
      <c r="K424" s="451">
        <f>D424+E424+F424+G424+H424+I424+J424</f>
        <v>1530</v>
      </c>
      <c r="L424" s="452">
        <f>K424/K428</f>
        <v>0.16951199380450283</v>
      </c>
      <c r="M424" s="401"/>
    </row>
    <row r="425" spans="2:13" ht="15.6">
      <c r="B425" s="396"/>
      <c r="C425" s="450" t="s">
        <v>148</v>
      </c>
      <c r="D425" s="438">
        <v>783</v>
      </c>
      <c r="E425" s="438">
        <v>664</v>
      </c>
      <c r="F425" s="438">
        <v>516</v>
      </c>
      <c r="G425" s="438"/>
      <c r="H425" s="438">
        <v>227</v>
      </c>
      <c r="I425" s="438"/>
      <c r="J425" s="438"/>
      <c r="K425" s="451">
        <f t="shared" ref="K425:K427" si="121">D425+E425+F425+G425+H425+I425+J425</f>
        <v>2190</v>
      </c>
      <c r="L425" s="452">
        <f>K425/K428</f>
        <v>0.24263481466134718</v>
      </c>
      <c r="M425" s="401"/>
    </row>
    <row r="426" spans="2:13" ht="15.6">
      <c r="B426" s="396"/>
      <c r="C426" s="450" t="s">
        <v>61</v>
      </c>
      <c r="D426" s="438">
        <v>892</v>
      </c>
      <c r="E426" s="438">
        <v>873</v>
      </c>
      <c r="F426" s="438">
        <v>132</v>
      </c>
      <c r="G426" s="438"/>
      <c r="H426" s="438"/>
      <c r="I426" s="438"/>
      <c r="J426" s="438"/>
      <c r="K426" s="451">
        <f t="shared" si="121"/>
        <v>1897</v>
      </c>
      <c r="L426" s="452">
        <f>K426/K428</f>
        <v>0.2101727138870208</v>
      </c>
      <c r="M426" s="401"/>
    </row>
    <row r="427" spans="2:13" ht="15.6">
      <c r="B427" s="396"/>
      <c r="C427" s="450" t="s">
        <v>62</v>
      </c>
      <c r="D427" s="438">
        <v>966.16</v>
      </c>
      <c r="E427" s="438">
        <v>439.88</v>
      </c>
      <c r="F427" s="438">
        <v>494.85</v>
      </c>
      <c r="G427" s="438">
        <v>1165.3499999999999</v>
      </c>
      <c r="H427" s="438">
        <v>152.41999999999999</v>
      </c>
      <c r="I427" s="438"/>
      <c r="J427" s="438">
        <v>190.25</v>
      </c>
      <c r="K427" s="451">
        <f t="shared" si="121"/>
        <v>3408.91</v>
      </c>
      <c r="L427" s="452">
        <f>K427/K428</f>
        <v>0.3776804776471292</v>
      </c>
      <c r="M427" s="401"/>
    </row>
    <row r="428" spans="2:13" ht="15.6">
      <c r="B428" s="397"/>
      <c r="C428" s="450" t="s">
        <v>199</v>
      </c>
      <c r="D428" s="552">
        <f t="shared" ref="D428:F428" si="122">SUM(D424:D427)</f>
        <v>3435.16</v>
      </c>
      <c r="E428" s="552">
        <f t="shared" si="122"/>
        <v>2542.88</v>
      </c>
      <c r="F428" s="552">
        <f t="shared" si="122"/>
        <v>1312.85</v>
      </c>
      <c r="G428" s="552">
        <f>SUM(G424:G427)</f>
        <v>1165.3499999999999</v>
      </c>
      <c r="H428" s="552">
        <f>SUM(H424:H427)</f>
        <v>379.41999999999996</v>
      </c>
      <c r="I428" s="552">
        <f t="shared" ref="I428:J428" si="123">SUM(I424:I427)</f>
        <v>0</v>
      </c>
      <c r="J428" s="552">
        <f t="shared" si="123"/>
        <v>190.25</v>
      </c>
      <c r="K428" s="550">
        <f>D428+E428+F428+G428+H428+I428+J428</f>
        <v>9025.91</v>
      </c>
      <c r="L428" s="452">
        <f>SUM(L424:L427)</f>
        <v>1</v>
      </c>
      <c r="M428" s="401"/>
    </row>
    <row r="429" spans="2:13" ht="15.6">
      <c r="B429" s="397"/>
      <c r="C429" s="547" t="s">
        <v>193</v>
      </c>
      <c r="D429" s="553">
        <v>3435.16</v>
      </c>
      <c r="E429" s="553">
        <v>2542.88</v>
      </c>
      <c r="F429" s="548">
        <v>1312.85</v>
      </c>
      <c r="G429" s="548">
        <v>1165.3499999999999</v>
      </c>
      <c r="H429" s="548">
        <v>379.42</v>
      </c>
      <c r="I429" s="548"/>
      <c r="J429" s="548">
        <v>190.25</v>
      </c>
      <c r="K429" s="549">
        <f t="shared" ref="K429" si="124">D429+E429+F429+G429+H429+I429+J429</f>
        <v>9025.91</v>
      </c>
      <c r="L429" s="452"/>
      <c r="M429" s="401"/>
    </row>
    <row r="430" spans="2:13" ht="15.6">
      <c r="B430" s="397"/>
      <c r="C430" s="460" t="s">
        <v>147</v>
      </c>
      <c r="D430" s="461">
        <f t="shared" ref="D430:J430" si="125">D429-D428</f>
        <v>0</v>
      </c>
      <c r="E430" s="461">
        <f t="shared" si="125"/>
        <v>0</v>
      </c>
      <c r="F430" s="461">
        <f t="shared" si="125"/>
        <v>0</v>
      </c>
      <c r="G430" s="461">
        <f t="shared" si="125"/>
        <v>0</v>
      </c>
      <c r="H430" s="461">
        <f t="shared" si="125"/>
        <v>0</v>
      </c>
      <c r="I430" s="461">
        <f t="shared" si="125"/>
        <v>0</v>
      </c>
      <c r="J430" s="461">
        <f t="shared" si="125"/>
        <v>0</v>
      </c>
      <c r="K430" s="542">
        <f>D430+E430+F430+G430+H430+I430+J430</f>
        <v>0</v>
      </c>
      <c r="L430" s="452"/>
      <c r="M430" s="401"/>
    </row>
    <row r="431" spans="2:13" ht="15.6">
      <c r="B431" s="396"/>
      <c r="C431" s="402" t="s">
        <v>65</v>
      </c>
      <c r="D431" s="462">
        <f>D429/K429</f>
        <v>0.38058877165848098</v>
      </c>
      <c r="E431" s="462">
        <f>E429/K429</f>
        <v>0.28173114954613998</v>
      </c>
      <c r="F431" s="462">
        <f>F429/K429</f>
        <v>0.14545347782107287</v>
      </c>
      <c r="G431" s="462">
        <f>G429/K429</f>
        <v>0.12911163528109632</v>
      </c>
      <c r="H431" s="462">
        <f>H429/K429</f>
        <v>4.2036758620460433E-2</v>
      </c>
      <c r="I431" s="462">
        <f>I429/K429</f>
        <v>0</v>
      </c>
      <c r="J431" s="462">
        <f>J429/K429</f>
        <v>2.107820707274945E-2</v>
      </c>
      <c r="K431" s="520">
        <f>D431+E431+F431+G431+H431+I431+J431</f>
        <v>0.99999999999999989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4.638259999866932</v>
      </c>
      <c r="M432" s="401"/>
    </row>
    <row r="433" spans="2:13" ht="15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596">
        <v>1525957.923</v>
      </c>
      <c r="E439" s="596">
        <v>1526691.46</v>
      </c>
      <c r="F439" s="526">
        <f t="shared" ref="F439:F444" si="126">E439-D439</f>
        <v>733.53700000001118</v>
      </c>
      <c r="G439" s="592">
        <v>6.48</v>
      </c>
      <c r="H439" s="410">
        <f>F439*G439</f>
        <v>4753.3197600000731</v>
      </c>
      <c r="I439" s="531">
        <f>F439+F443+F444</f>
        <v>998.375</v>
      </c>
      <c r="J439" s="411">
        <f>I439/I443</f>
        <v>0.5678205360077887</v>
      </c>
      <c r="K439" s="186"/>
      <c r="L439" s="359"/>
      <c r="M439" s="401"/>
    </row>
    <row r="440" spans="2:13" ht="15.6">
      <c r="B440" s="396"/>
      <c r="C440" s="412" t="s">
        <v>43</v>
      </c>
      <c r="D440" s="596">
        <v>587884.09299999999</v>
      </c>
      <c r="E440" s="596">
        <v>588174.06000000006</v>
      </c>
      <c r="F440" s="527">
        <f t="shared" si="126"/>
        <v>289.9670000000624</v>
      </c>
      <c r="G440" s="593">
        <v>6.48</v>
      </c>
      <c r="H440" s="413">
        <f>G440*F440</f>
        <v>1878.9861600004044</v>
      </c>
      <c r="I440" s="532">
        <f>F440</f>
        <v>289.9670000000624</v>
      </c>
      <c r="J440" s="414">
        <f>I440/I443</f>
        <v>0.1649172078273253</v>
      </c>
      <c r="K440" s="186"/>
      <c r="L440" s="359"/>
      <c r="M440" s="401"/>
    </row>
    <row r="441" spans="2:13" ht="15.6">
      <c r="B441" s="396"/>
      <c r="C441" s="415" t="s">
        <v>44</v>
      </c>
      <c r="D441" s="597">
        <v>341208.73200000002</v>
      </c>
      <c r="E441" s="597">
        <v>341645.94</v>
      </c>
      <c r="F441" s="528">
        <f t="shared" si="126"/>
        <v>437.20799999998417</v>
      </c>
      <c r="G441" s="594">
        <v>4.58</v>
      </c>
      <c r="H441" s="416">
        <f>G441*F441</f>
        <v>2002.4126399999275</v>
      </c>
      <c r="I441" s="533">
        <f>F441</f>
        <v>437.20799999998417</v>
      </c>
      <c r="J441" s="417">
        <f>I441/I443</f>
        <v>0.24865975300551826</v>
      </c>
      <c r="K441" s="186"/>
      <c r="L441" s="359"/>
      <c r="M441" s="401"/>
    </row>
    <row r="442" spans="2:13" ht="15.6">
      <c r="B442" s="397"/>
      <c r="C442" s="183" t="s">
        <v>139</v>
      </c>
      <c r="D442" s="597">
        <v>390687.03200000001</v>
      </c>
      <c r="E442" s="597">
        <v>390719.74</v>
      </c>
      <c r="F442" s="529">
        <f t="shared" si="126"/>
        <v>32.707999999984168</v>
      </c>
      <c r="G442" s="595">
        <v>6.28</v>
      </c>
      <c r="H442" s="418">
        <f>G442*F442</f>
        <v>205.40623999990058</v>
      </c>
      <c r="I442" s="534">
        <f>F442</f>
        <v>32.707999999984168</v>
      </c>
      <c r="J442" s="419">
        <f>I442/I443</f>
        <v>1.8602503159367737E-2</v>
      </c>
      <c r="K442" s="186"/>
      <c r="L442" s="359"/>
      <c r="M442" s="401"/>
    </row>
    <row r="443" spans="2:13" ht="16.2" thickBot="1">
      <c r="B443" s="397"/>
      <c r="C443" s="420" t="s">
        <v>45</v>
      </c>
      <c r="D443" s="597">
        <v>369308.66200000001</v>
      </c>
      <c r="E443" s="597">
        <v>369308.66200000001</v>
      </c>
      <c r="F443" s="526">
        <f t="shared" si="126"/>
        <v>0</v>
      </c>
      <c r="G443" s="884">
        <v>6.48</v>
      </c>
      <c r="H443" s="421">
        <f>G443*F443</f>
        <v>0</v>
      </c>
      <c r="I443" s="535">
        <f t="shared" ref="I443" si="127">SUM(I439:I442)</f>
        <v>1758.2580000000307</v>
      </c>
      <c r="J443" s="422">
        <f t="shared" ref="J443" si="128">SUM(J439:J442)</f>
        <v>1</v>
      </c>
      <c r="K443" s="186"/>
      <c r="L443" s="359"/>
      <c r="M443" s="401"/>
    </row>
    <row r="444" spans="2:13" ht="15.6">
      <c r="B444" s="397"/>
      <c r="C444" s="420" t="s">
        <v>46</v>
      </c>
      <c r="D444" s="597">
        <v>324579.74200000003</v>
      </c>
      <c r="E444" s="597">
        <v>324844.58</v>
      </c>
      <c r="F444" s="526">
        <f t="shared" si="126"/>
        <v>264.83799999998882</v>
      </c>
      <c r="G444" s="885"/>
      <c r="H444" s="423">
        <f>G443*F444</f>
        <v>1716.1502399999276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1758.2580000000307</v>
      </c>
      <c r="G445" s="525">
        <f>H445/F445</f>
        <v>6.0038259686576421</v>
      </c>
      <c r="H445" s="428">
        <f>SUM(H439:H444)</f>
        <v>10556.275040000233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.6">
      <c r="B447" s="397"/>
      <c r="C447" s="432"/>
      <c r="D447" s="433" t="s">
        <v>131</v>
      </c>
      <c r="E447" s="433" t="s">
        <v>132</v>
      </c>
      <c r="F447" s="434" t="s">
        <v>1</v>
      </c>
      <c r="G447" s="554" t="s">
        <v>65</v>
      </c>
      <c r="H447" s="861" t="s">
        <v>243</v>
      </c>
      <c r="I447" s="862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>
        <v>1335</v>
      </c>
      <c r="E448" s="438">
        <v>564</v>
      </c>
      <c r="F448" s="438">
        <f>D448+E448</f>
        <v>1899</v>
      </c>
      <c r="G448" s="439">
        <f>F448/F451</f>
        <v>0.37964814074370251</v>
      </c>
      <c r="H448" s="590">
        <v>7.4000000000000003E-3</v>
      </c>
      <c r="I448" s="586">
        <f>F448*H448</f>
        <v>14.0526</v>
      </c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>
        <v>951</v>
      </c>
      <c r="E449" s="438">
        <v>454</v>
      </c>
      <c r="F449" s="438">
        <f t="shared" ref="F449:F450" si="129">D449+E449</f>
        <v>1405</v>
      </c>
      <c r="G449" s="439">
        <f>F449/F451</f>
        <v>0.28088764494202317</v>
      </c>
      <c r="H449" s="590">
        <v>2.5000000000000001E-2</v>
      </c>
      <c r="I449" s="586">
        <f>F449*H449</f>
        <v>35.125</v>
      </c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>
        <v>1047</v>
      </c>
      <c r="E450" s="438">
        <v>651</v>
      </c>
      <c r="F450" s="438">
        <f t="shared" si="129"/>
        <v>1698</v>
      </c>
      <c r="G450" s="439">
        <f>F450/F451</f>
        <v>0.33946421431427432</v>
      </c>
      <c r="H450" s="584"/>
      <c r="I450" s="586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3333</v>
      </c>
      <c r="E451" s="442">
        <f>SUM(E448:E450)</f>
        <v>1669</v>
      </c>
      <c r="F451" s="443">
        <f>D451+E451</f>
        <v>5002</v>
      </c>
      <c r="G451" s="444">
        <f>SUM(G448:G450)</f>
        <v>1</v>
      </c>
      <c r="H451" s="585" t="s">
        <v>21</v>
      </c>
      <c r="I451" s="591">
        <f>SUM(I448:I450)</f>
        <v>49.177599999999998</v>
      </c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63</v>
      </c>
      <c r="E454" s="447" t="s">
        <v>68</v>
      </c>
      <c r="F454" s="447" t="s">
        <v>249</v>
      </c>
      <c r="G454" s="448" t="s">
        <v>197</v>
      </c>
      <c r="H454" s="447" t="s">
        <v>130</v>
      </c>
      <c r="I454" s="448" t="s">
        <v>64</v>
      </c>
      <c r="J454" s="447" t="s">
        <v>174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58</v>
      </c>
      <c r="D455" s="438">
        <v>555</v>
      </c>
      <c r="E455" s="438">
        <v>492</v>
      </c>
      <c r="F455" s="438">
        <v>300</v>
      </c>
      <c r="G455" s="438"/>
      <c r="H455" s="438"/>
      <c r="I455" s="438">
        <v>191</v>
      </c>
      <c r="J455" s="438"/>
      <c r="K455" s="451">
        <f>D455+E455+F455+G455+H455+I455+J455</f>
        <v>1538</v>
      </c>
      <c r="L455" s="452">
        <f>K455/K459</f>
        <v>0.14577494358092644</v>
      </c>
      <c r="M455" s="401"/>
    </row>
    <row r="456" spans="2:13" ht="15.6">
      <c r="B456" s="396"/>
      <c r="C456" s="450" t="s">
        <v>148</v>
      </c>
      <c r="D456" s="438">
        <v>1212</v>
      </c>
      <c r="E456" s="438">
        <v>1074</v>
      </c>
      <c r="F456" s="438">
        <v>363</v>
      </c>
      <c r="G456" s="438">
        <v>320.54000000000002</v>
      </c>
      <c r="H456" s="438"/>
      <c r="I456" s="438">
        <v>535</v>
      </c>
      <c r="J456" s="438"/>
      <c r="K456" s="451">
        <f t="shared" ref="K456:K458" si="130">D456+E456+F456+G456+H456+I456+J456</f>
        <v>3504.54</v>
      </c>
      <c r="L456" s="452">
        <f>K456/K459</f>
        <v>0.33216782885377111</v>
      </c>
      <c r="M456" s="401"/>
    </row>
    <row r="457" spans="2:13" ht="15.6">
      <c r="B457" s="396"/>
      <c r="C457" s="450" t="s">
        <v>61</v>
      </c>
      <c r="D457" s="438">
        <v>825</v>
      </c>
      <c r="E457" s="438">
        <v>300</v>
      </c>
      <c r="F457" s="438">
        <v>70</v>
      </c>
      <c r="G457" s="438"/>
      <c r="H457" s="438"/>
      <c r="I457" s="438">
        <v>35</v>
      </c>
      <c r="J457" s="438"/>
      <c r="K457" s="451">
        <f t="shared" si="130"/>
        <v>1230</v>
      </c>
      <c r="L457" s="452">
        <f>K457/K459</f>
        <v>0.11658204200555236</v>
      </c>
      <c r="M457" s="401"/>
    </row>
    <row r="458" spans="2:13" ht="15.6">
      <c r="B458" s="396"/>
      <c r="C458" s="450" t="s">
        <v>62</v>
      </c>
      <c r="D458" s="438">
        <v>1646</v>
      </c>
      <c r="E458" s="438">
        <v>1085.58</v>
      </c>
      <c r="F458" s="438">
        <v>922.89</v>
      </c>
      <c r="G458" s="438">
        <v>200</v>
      </c>
      <c r="H458" s="438"/>
      <c r="I458" s="438">
        <v>423.5</v>
      </c>
      <c r="J458" s="438"/>
      <c r="K458" s="451">
        <f t="shared" si="130"/>
        <v>4277.9699999999993</v>
      </c>
      <c r="L458" s="452">
        <f>K458/K459</f>
        <v>0.40547518555975021</v>
      </c>
      <c r="M458" s="401"/>
    </row>
    <row r="459" spans="2:13" ht="15.6">
      <c r="B459" s="397"/>
      <c r="C459" s="450" t="s">
        <v>199</v>
      </c>
      <c r="D459" s="552">
        <f t="shared" ref="D459:F459" si="131">SUM(D455:D458)</f>
        <v>4238</v>
      </c>
      <c r="E459" s="552">
        <f t="shared" si="131"/>
        <v>2951.58</v>
      </c>
      <c r="F459" s="552">
        <f t="shared" si="131"/>
        <v>1655.8899999999999</v>
      </c>
      <c r="G459" s="552">
        <f>SUM(G455:G458)</f>
        <v>520.54</v>
      </c>
      <c r="H459" s="552">
        <f>SUM(H455:H458)</f>
        <v>0</v>
      </c>
      <c r="I459" s="552">
        <f t="shared" ref="I459:J459" si="132">SUM(I455:I458)</f>
        <v>1184.5</v>
      </c>
      <c r="J459" s="552">
        <f t="shared" si="132"/>
        <v>0</v>
      </c>
      <c r="K459" s="550">
        <f>D459+E459+F459+G459+H459+I459+J459</f>
        <v>10550.509999999998</v>
      </c>
      <c r="L459" s="452">
        <f>SUM(L455:L458)</f>
        <v>1</v>
      </c>
      <c r="M459" s="401"/>
    </row>
    <row r="460" spans="2:13" ht="15.6">
      <c r="B460" s="397"/>
      <c r="C460" s="547" t="s">
        <v>193</v>
      </c>
      <c r="D460" s="553">
        <v>4238</v>
      </c>
      <c r="E460" s="553">
        <v>2951.58</v>
      </c>
      <c r="F460" s="548">
        <v>1655.89</v>
      </c>
      <c r="G460" s="548">
        <v>520.54</v>
      </c>
      <c r="H460" s="548"/>
      <c r="I460" s="548">
        <v>1184.5</v>
      </c>
      <c r="J460" s="548"/>
      <c r="K460" s="549">
        <f t="shared" ref="K460" si="133">D460+E460+F460+G460+H460+I460+J460</f>
        <v>10550.509999999998</v>
      </c>
      <c r="L460" s="452"/>
      <c r="M460" s="401"/>
    </row>
    <row r="461" spans="2:13" ht="15.6">
      <c r="B461" s="397"/>
      <c r="C461" s="460" t="s">
        <v>147</v>
      </c>
      <c r="D461" s="461">
        <f t="shared" ref="D461:J461" si="134">D460-D459</f>
        <v>0</v>
      </c>
      <c r="E461" s="461">
        <f t="shared" si="134"/>
        <v>0</v>
      </c>
      <c r="F461" s="461">
        <f t="shared" si="134"/>
        <v>0</v>
      </c>
      <c r="G461" s="461">
        <f t="shared" si="134"/>
        <v>0</v>
      </c>
      <c r="H461" s="461">
        <f t="shared" si="134"/>
        <v>0</v>
      </c>
      <c r="I461" s="461">
        <f t="shared" si="134"/>
        <v>0</v>
      </c>
      <c r="J461" s="461">
        <f t="shared" si="134"/>
        <v>0</v>
      </c>
      <c r="K461" s="542">
        <f>D461+E461+F461+G461+H461+I461+J461</f>
        <v>0</v>
      </c>
      <c r="L461" s="452"/>
      <c r="M461" s="401"/>
    </row>
    <row r="462" spans="2:13" ht="15.6">
      <c r="B462" s="396"/>
      <c r="C462" s="402" t="s">
        <v>65</v>
      </c>
      <c r="D462" s="462">
        <f>D460/K460</f>
        <v>0.40168674310530966</v>
      </c>
      <c r="E462" s="462">
        <f>E460/K460</f>
        <v>0.2797570923111774</v>
      </c>
      <c r="F462" s="462">
        <f>F460/K460</f>
        <v>0.1569488110053448</v>
      </c>
      <c r="G462" s="462">
        <f>G460/K460</f>
        <v>4.9337899305341638E-2</v>
      </c>
      <c r="H462" s="462">
        <f>H460/K460</f>
        <v>0</v>
      </c>
      <c r="I462" s="462">
        <f>I460/K460</f>
        <v>0.11226945427282664</v>
      </c>
      <c r="J462" s="462">
        <f>J460/K460</f>
        <v>0</v>
      </c>
      <c r="K462" s="520">
        <f>D462+E462+F462+G462+H462+I462+J462</f>
        <v>1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5.7650400002348761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181">
        <v>1517273.963</v>
      </c>
      <c r="E470" s="596">
        <v>1526691.46</v>
      </c>
      <c r="F470" s="526">
        <f t="shared" ref="F470:F475" si="135">E470-D470</f>
        <v>9417.4969999999739</v>
      </c>
      <c r="G470" s="521">
        <v>6.48</v>
      </c>
      <c r="H470" s="410">
        <f>F470*G470</f>
        <v>61025.380559999838</v>
      </c>
      <c r="I470" s="531">
        <f>F470+F474+F475</f>
        <v>12840.235999999975</v>
      </c>
      <c r="J470" s="411">
        <f>I470/I474</f>
        <v>0.56782998032354748</v>
      </c>
      <c r="K470" s="186"/>
      <c r="L470" s="359"/>
      <c r="M470" s="148"/>
    </row>
    <row r="471" spans="2:13" ht="15.6">
      <c r="B471" s="543"/>
      <c r="C471" s="412" t="s">
        <v>43</v>
      </c>
      <c r="D471" s="181">
        <v>584202.272</v>
      </c>
      <c r="E471" s="596">
        <v>588174.06000000006</v>
      </c>
      <c r="F471" s="527">
        <f t="shared" si="135"/>
        <v>3971.7880000000587</v>
      </c>
      <c r="G471" s="522">
        <v>6.48</v>
      </c>
      <c r="H471" s="413">
        <f>G471*F471</f>
        <v>25737.186240000381</v>
      </c>
      <c r="I471" s="532">
        <f>F471</f>
        <v>3971.7880000000587</v>
      </c>
      <c r="J471" s="414">
        <f>I471/I474</f>
        <v>0.17564321262392213</v>
      </c>
      <c r="K471" s="186"/>
      <c r="L471" s="359"/>
      <c r="M471" s="148"/>
    </row>
    <row r="472" spans="2:13" ht="15.6">
      <c r="B472" s="543"/>
      <c r="C472" s="415" t="s">
        <v>44</v>
      </c>
      <c r="D472" s="182">
        <v>338358.95299999998</v>
      </c>
      <c r="E472" s="597">
        <v>341645.94</v>
      </c>
      <c r="F472" s="528">
        <f t="shared" si="135"/>
        <v>3286.9870000000228</v>
      </c>
      <c r="G472" s="523">
        <v>4.58</v>
      </c>
      <c r="H472" s="416">
        <f>G472*F472</f>
        <v>15054.400460000104</v>
      </c>
      <c r="I472" s="533">
        <f>F472</f>
        <v>3286.9870000000228</v>
      </c>
      <c r="J472" s="417">
        <f>I472/I474</f>
        <v>0.145359459400417</v>
      </c>
      <c r="K472" s="186"/>
      <c r="L472" s="359"/>
      <c r="M472" s="148"/>
    </row>
    <row r="473" spans="2:13" ht="15.6">
      <c r="B473" s="544"/>
      <c r="C473" s="183" t="s">
        <v>139</v>
      </c>
      <c r="D473" s="182">
        <v>388205.93300000002</v>
      </c>
      <c r="E473" s="597">
        <v>390719.74</v>
      </c>
      <c r="F473" s="529">
        <f t="shared" si="135"/>
        <v>2513.8069999999716</v>
      </c>
      <c r="G473" s="524">
        <v>6.28</v>
      </c>
      <c r="H473" s="418">
        <f>G473*F473</f>
        <v>15786.707959999821</v>
      </c>
      <c r="I473" s="534">
        <f>F473</f>
        <v>2513.8069999999716</v>
      </c>
      <c r="J473" s="419">
        <f>I473/I474</f>
        <v>0.11116734765211343</v>
      </c>
      <c r="K473" s="186"/>
      <c r="L473" s="359"/>
      <c r="M473" s="148"/>
    </row>
    <row r="474" spans="2:13" ht="16.2" thickBot="1">
      <c r="B474" s="544"/>
      <c r="C474" s="420" t="s">
        <v>45</v>
      </c>
      <c r="D474" s="182">
        <v>369308.66200000001</v>
      </c>
      <c r="E474" s="597">
        <v>369308.66200000001</v>
      </c>
      <c r="F474" s="526">
        <f t="shared" si="135"/>
        <v>0</v>
      </c>
      <c r="G474" s="859">
        <v>6.48</v>
      </c>
      <c r="H474" s="421">
        <f>G474*F474</f>
        <v>0</v>
      </c>
      <c r="I474" s="535">
        <f t="shared" ref="I474" si="136">SUM(I470:I473)</f>
        <v>22612.818000000028</v>
      </c>
      <c r="J474" s="422">
        <f t="shared" ref="J474" si="137">SUM(J470:J473)</f>
        <v>1</v>
      </c>
      <c r="K474" s="186"/>
      <c r="L474" s="359"/>
      <c r="M474" s="148"/>
    </row>
    <row r="475" spans="2:13" ht="15.6">
      <c r="B475" s="544"/>
      <c r="C475" s="420" t="s">
        <v>46</v>
      </c>
      <c r="D475" s="182">
        <v>321421.84100000001</v>
      </c>
      <c r="E475" s="597">
        <v>324844.58</v>
      </c>
      <c r="F475" s="526">
        <f t="shared" si="135"/>
        <v>3422.7390000000014</v>
      </c>
      <c r="G475" s="860"/>
      <c r="H475" s="423">
        <f>G474*F475</f>
        <v>22179.348720000009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22612.818000000028</v>
      </c>
      <c r="G476" s="525">
        <f>H476/F476</f>
        <v>6.1815835576087856</v>
      </c>
      <c r="H476" s="428">
        <f>SUM(H470:H475)</f>
        <v>139783.02394000016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131</v>
      </c>
      <c r="E478" s="433" t="s">
        <v>132</v>
      </c>
      <c r="F478" s="434" t="s">
        <v>1</v>
      </c>
      <c r="G478" s="435" t="s">
        <v>65</v>
      </c>
      <c r="H478" s="861" t="s">
        <v>138</v>
      </c>
      <c r="I478" s="862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16319</v>
      </c>
      <c r="E479" s="438">
        <f>E14+E45+E76+E107+E138+E169+E200+E231+E262+E293+E324+E355+E386+E417+E448</f>
        <v>7270</v>
      </c>
      <c r="F479" s="438">
        <f>D479+E479</f>
        <v>23589</v>
      </c>
      <c r="G479" s="439">
        <f>F479/F482</f>
        <v>0.3494719993505086</v>
      </c>
      <c r="H479" s="590">
        <v>7.4000000000000003E-3</v>
      </c>
      <c r="I479" s="586">
        <f>F479*H479</f>
        <v>174.55860000000001</v>
      </c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1" si="138">D15+D46+D77+D108+D139+D170+D201+D232+D263+D294+D325+D356+D387+D418+D449</f>
        <v>12483.380000000001</v>
      </c>
      <c r="E480" s="438">
        <f t="shared" si="138"/>
        <v>12147</v>
      </c>
      <c r="F480" s="438">
        <f t="shared" ref="F480:F481" si="139">D480+E480</f>
        <v>24630.38</v>
      </c>
      <c r="G480" s="439">
        <f>F480/F482</f>
        <v>0.36490008662354406</v>
      </c>
      <c r="H480" s="590">
        <v>2.5000000000000001E-2</v>
      </c>
      <c r="I480" s="586">
        <f>F480*H480</f>
        <v>615.75950000000012</v>
      </c>
      <c r="J480" s="431"/>
      <c r="K480" s="184"/>
      <c r="L480" s="188"/>
      <c r="M480" s="148"/>
    </row>
    <row r="481" spans="2:13" ht="15.6">
      <c r="B481" s="544"/>
      <c r="C481" s="437" t="s">
        <v>58</v>
      </c>
      <c r="D481" s="438">
        <f t="shared" si="138"/>
        <v>12919.59</v>
      </c>
      <c r="E481" s="438">
        <f t="shared" si="138"/>
        <v>6360</v>
      </c>
      <c r="F481" s="438">
        <f t="shared" si="139"/>
        <v>19279.59</v>
      </c>
      <c r="G481" s="439">
        <f>F481/F482</f>
        <v>0.28562791402594734</v>
      </c>
      <c r="H481" s="584"/>
      <c r="I481" s="586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41721.97</v>
      </c>
      <c r="E482" s="442">
        <f>SUM(E479:E481)</f>
        <v>25777</v>
      </c>
      <c r="F482" s="443">
        <f>D482+E482</f>
        <v>67498.97</v>
      </c>
      <c r="G482" s="444">
        <f>SUM(G479:G481)</f>
        <v>1</v>
      </c>
      <c r="H482" s="585" t="s">
        <v>21</v>
      </c>
      <c r="I482" s="591">
        <f>SUM(I479:I481)</f>
        <v>790.31810000000019</v>
      </c>
      <c r="J482" s="431"/>
      <c r="K482" s="184"/>
      <c r="L482" s="188"/>
      <c r="M482" s="148"/>
    </row>
    <row r="483" spans="2:13" ht="15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6.4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63</v>
      </c>
      <c r="E485" s="447" t="s">
        <v>68</v>
      </c>
      <c r="F485" s="447" t="s">
        <v>167</v>
      </c>
      <c r="G485" s="448" t="s">
        <v>197</v>
      </c>
      <c r="H485" s="447" t="s">
        <v>130</v>
      </c>
      <c r="I485" s="448" t="s">
        <v>64</v>
      </c>
      <c r="J485" s="447" t="s">
        <v>174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58</v>
      </c>
      <c r="D486" s="438">
        <f>D21+D52+D83+D114+D145+D176+D207+D238+D269+D300+D331+D362+D393+D424+D455</f>
        <v>2006</v>
      </c>
      <c r="E486" s="438">
        <f t="shared" ref="E486:J486" si="140">E21+E52+E83+E114+E145+E176+E207+E238+E269+E300+E331+E362+E393+E424+E455</f>
        <v>1665</v>
      </c>
      <c r="F486" s="438">
        <f t="shared" si="140"/>
        <v>905</v>
      </c>
      <c r="G486" s="438">
        <f t="shared" si="140"/>
        <v>35</v>
      </c>
      <c r="H486" s="438">
        <f t="shared" si="140"/>
        <v>0</v>
      </c>
      <c r="I486" s="438">
        <f t="shared" si="140"/>
        <v>311</v>
      </c>
      <c r="J486" s="438">
        <f t="shared" si="140"/>
        <v>0</v>
      </c>
      <c r="K486" s="451">
        <f>D486+E486+F486+G486+H486+I486+J486</f>
        <v>4922</v>
      </c>
      <c r="L486" s="452">
        <f>K486/K490</f>
        <v>3.5222122641684957E-2</v>
      </c>
      <c r="M486" s="148"/>
    </row>
    <row r="487" spans="2:13" ht="15.6">
      <c r="B487" s="543"/>
      <c r="C487" s="450" t="s">
        <v>148</v>
      </c>
      <c r="D487" s="438">
        <f t="shared" ref="D487:J490" si="141">D22+D53+D84+D115+D146+D177+D208+D239+D270+D301+D332+D363+D394+D425+D456</f>
        <v>14979</v>
      </c>
      <c r="E487" s="438">
        <f t="shared" si="141"/>
        <v>17665.900000000001</v>
      </c>
      <c r="F487" s="438">
        <f t="shared" si="141"/>
        <v>2811.88</v>
      </c>
      <c r="G487" s="438">
        <f t="shared" si="141"/>
        <v>7076.8</v>
      </c>
      <c r="H487" s="438">
        <f t="shared" si="141"/>
        <v>2899.35</v>
      </c>
      <c r="I487" s="438">
        <f t="shared" si="141"/>
        <v>8090</v>
      </c>
      <c r="J487" s="438">
        <f t="shared" si="141"/>
        <v>0</v>
      </c>
      <c r="K487" s="451">
        <f t="shared" ref="K487:K489" si="142">D487+E487+F487+G487+H487+I487+J487</f>
        <v>53522.93</v>
      </c>
      <c r="L487" s="452">
        <f>K487/K490</f>
        <v>0.38301324758275479</v>
      </c>
      <c r="M487" s="148"/>
    </row>
    <row r="488" spans="2:13" ht="15.6">
      <c r="B488" s="543"/>
      <c r="C488" s="450" t="s">
        <v>61</v>
      </c>
      <c r="D488" s="438">
        <f t="shared" si="141"/>
        <v>8069</v>
      </c>
      <c r="E488" s="438">
        <f t="shared" si="141"/>
        <v>8002</v>
      </c>
      <c r="F488" s="438">
        <f t="shared" si="141"/>
        <v>431</v>
      </c>
      <c r="G488" s="438">
        <f t="shared" si="141"/>
        <v>2932.79</v>
      </c>
      <c r="H488" s="438">
        <f t="shared" si="141"/>
        <v>464</v>
      </c>
      <c r="I488" s="438">
        <f t="shared" si="141"/>
        <v>2661</v>
      </c>
      <c r="J488" s="438">
        <f t="shared" si="141"/>
        <v>0</v>
      </c>
      <c r="K488" s="451">
        <f t="shared" si="142"/>
        <v>22559.79</v>
      </c>
      <c r="L488" s="452">
        <f>K488/K490</f>
        <v>0.16143918938453025</v>
      </c>
      <c r="M488" s="148"/>
    </row>
    <row r="489" spans="2:13" ht="15.6">
      <c r="B489" s="543"/>
      <c r="C489" s="450" t="s">
        <v>62</v>
      </c>
      <c r="D489" s="438">
        <f t="shared" si="141"/>
        <v>19379.280000000002</v>
      </c>
      <c r="E489" s="438">
        <f t="shared" si="141"/>
        <v>14236.109999999999</v>
      </c>
      <c r="F489" s="438">
        <f t="shared" si="141"/>
        <v>3533.0499999999997</v>
      </c>
      <c r="G489" s="438">
        <f t="shared" si="141"/>
        <v>10902.280000000002</v>
      </c>
      <c r="H489" s="438">
        <f t="shared" si="141"/>
        <v>3029.4100000000003</v>
      </c>
      <c r="I489" s="438">
        <f t="shared" si="141"/>
        <v>7306.5600000000013</v>
      </c>
      <c r="J489" s="438">
        <f t="shared" si="141"/>
        <v>350.31</v>
      </c>
      <c r="K489" s="451">
        <f t="shared" si="142"/>
        <v>58737</v>
      </c>
      <c r="L489" s="452">
        <f>K489/K490</f>
        <v>0.42032544039102998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44433.279999999999</v>
      </c>
      <c r="E490" s="551">
        <f t="shared" si="141"/>
        <v>41569.01</v>
      </c>
      <c r="F490" s="551">
        <f t="shared" si="141"/>
        <v>7680.93</v>
      </c>
      <c r="G490" s="551">
        <f t="shared" si="141"/>
        <v>20946.87</v>
      </c>
      <c r="H490" s="551">
        <f t="shared" si="141"/>
        <v>6392.76</v>
      </c>
      <c r="I490" s="551">
        <f t="shared" si="141"/>
        <v>18368.560000000001</v>
      </c>
      <c r="J490" s="551">
        <f t="shared" si="141"/>
        <v>350.31</v>
      </c>
      <c r="K490" s="550">
        <f>D490+E490+F490+G490+H490+I490+J490</f>
        <v>139741.72</v>
      </c>
      <c r="L490" s="452">
        <f>SUM(L486:L489)</f>
        <v>1</v>
      </c>
      <c r="M490" s="148"/>
    </row>
    <row r="491" spans="2:13" ht="15.6">
      <c r="B491" s="544"/>
      <c r="C491" s="547" t="s">
        <v>193</v>
      </c>
      <c r="D491" s="548">
        <f t="shared" ref="D491:J491" si="143">D26+D57+D88+D119+D150+D181+D212+D243+D274+D305+D336+D367+D398+D429+D460</f>
        <v>44456.490000000005</v>
      </c>
      <c r="E491" s="548">
        <f t="shared" si="143"/>
        <v>41618.549999999996</v>
      </c>
      <c r="F491" s="548">
        <f t="shared" si="143"/>
        <v>7686.13</v>
      </c>
      <c r="G491" s="548">
        <f t="shared" si="143"/>
        <v>20970.799999999996</v>
      </c>
      <c r="H491" s="548">
        <f t="shared" si="143"/>
        <v>6409.7</v>
      </c>
      <c r="I491" s="548">
        <f t="shared" si="143"/>
        <v>18228.920000000002</v>
      </c>
      <c r="J491" s="548">
        <f t="shared" si="143"/>
        <v>350.31</v>
      </c>
      <c r="K491" s="549">
        <f t="shared" ref="K491" si="144">D491+E491+F491+G491+H491+I491+J491</f>
        <v>139720.9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45">D491-D490</f>
        <v>23.210000000006403</v>
      </c>
      <c r="E492" s="461">
        <f>E491-E490</f>
        <v>49.539999999993597</v>
      </c>
      <c r="F492" s="461">
        <f t="shared" ref="F492:H492" si="146">F491-F490</f>
        <v>5.1999999999998181</v>
      </c>
      <c r="G492" s="461">
        <f t="shared" si="146"/>
        <v>23.929999999996653</v>
      </c>
      <c r="H492" s="461">
        <f t="shared" si="146"/>
        <v>16.9399999999996</v>
      </c>
      <c r="I492" s="461">
        <f>I491-I490</f>
        <v>-139.63999999999942</v>
      </c>
      <c r="J492" s="461">
        <f t="shared" ref="J492" si="147">J491-J490</f>
        <v>0</v>
      </c>
      <c r="K492" s="542">
        <f>D492+E492+F492+G492+H492+I492+J492</f>
        <v>-20.820000000003347</v>
      </c>
      <c r="L492" s="452"/>
      <c r="M492" s="148"/>
    </row>
    <row r="493" spans="2:13" ht="15.6">
      <c r="B493" s="543"/>
      <c r="C493" s="402" t="s">
        <v>65</v>
      </c>
      <c r="D493" s="462">
        <f>D491/K491</f>
        <v>0.31818067304175685</v>
      </c>
      <c r="E493" s="462">
        <f>E491/K491</f>
        <v>0.29786918063081469</v>
      </c>
      <c r="F493" s="462">
        <f>F491/K491</f>
        <v>5.5010596124130326E-2</v>
      </c>
      <c r="G493" s="462">
        <f>G491/K491</f>
        <v>0.15009064499298241</v>
      </c>
      <c r="H493" s="462">
        <f>H491/K491</f>
        <v>4.5875026570827988E-2</v>
      </c>
      <c r="I493" s="462">
        <f>I491/K491</f>
        <v>0.13046666604638249</v>
      </c>
      <c r="J493" s="462">
        <f>J491/K491</f>
        <v>2.507212593105255E-3</v>
      </c>
      <c r="K493" s="520">
        <f>D493+E493+F493+G493+H493+I493+J493</f>
        <v>1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62.123940000165021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596">
        <v>1526691.46</v>
      </c>
      <c r="E503" s="596">
        <v>1527204.2009999999</v>
      </c>
      <c r="F503" s="526">
        <f t="shared" ref="F503:F508" si="148">E503-D503</f>
        <v>512.74099999992177</v>
      </c>
      <c r="G503" s="592">
        <v>6.48</v>
      </c>
      <c r="H503" s="410">
        <f>F503*G503</f>
        <v>3322.5616799994932</v>
      </c>
      <c r="I503" s="531">
        <f>F503+F507+F508</f>
        <v>714.40199999988545</v>
      </c>
      <c r="J503" s="411">
        <f>I503/I507</f>
        <v>0.61103346818680482</v>
      </c>
      <c r="K503" s="186"/>
      <c r="L503" s="359"/>
      <c r="M503" s="401"/>
    </row>
    <row r="504" spans="2:13" ht="15.6">
      <c r="B504" s="396"/>
      <c r="C504" s="412" t="s">
        <v>43</v>
      </c>
      <c r="D504" s="596">
        <v>588174.06000000006</v>
      </c>
      <c r="E504" s="596">
        <v>588448.52300000004</v>
      </c>
      <c r="F504" s="527">
        <f t="shared" si="148"/>
        <v>274.46299999998882</v>
      </c>
      <c r="G504" s="593">
        <v>6.48</v>
      </c>
      <c r="H504" s="413">
        <f>G504*F504</f>
        <v>1778.5202399999278</v>
      </c>
      <c r="I504" s="532">
        <f>F504</f>
        <v>274.46299999998882</v>
      </c>
      <c r="J504" s="414">
        <f>I504/I507</f>
        <v>0.23475029294287397</v>
      </c>
      <c r="K504" s="186"/>
      <c r="L504" s="359"/>
      <c r="M504" s="401"/>
    </row>
    <row r="505" spans="2:13" ht="15.6">
      <c r="B505" s="396"/>
      <c r="C505" s="415" t="s">
        <v>44</v>
      </c>
      <c r="D505" s="597">
        <v>341645.94</v>
      </c>
      <c r="E505" s="597">
        <v>341823.212</v>
      </c>
      <c r="F505" s="528">
        <f t="shared" si="148"/>
        <v>177.27199999999721</v>
      </c>
      <c r="G505" s="594">
        <v>4.58</v>
      </c>
      <c r="H505" s="416">
        <f>G505*F505</f>
        <v>811.90575999998725</v>
      </c>
      <c r="I505" s="533">
        <f>F505</f>
        <v>177.27199999999721</v>
      </c>
      <c r="J505" s="417">
        <f>I505/I507</f>
        <v>0.15162209088500161</v>
      </c>
      <c r="K505" s="186"/>
      <c r="L505" s="359"/>
      <c r="M505" s="401"/>
    </row>
    <row r="506" spans="2:13" ht="15.6">
      <c r="B506" s="397"/>
      <c r="C506" s="183" t="s">
        <v>139</v>
      </c>
      <c r="D506" s="597">
        <v>390719.74</v>
      </c>
      <c r="E506" s="597">
        <v>390722.77299999999</v>
      </c>
      <c r="F506" s="529">
        <f t="shared" si="148"/>
        <v>3.032999999995809</v>
      </c>
      <c r="G506" s="595">
        <v>6.28</v>
      </c>
      <c r="H506" s="418">
        <f>G506*F506</f>
        <v>19.04723999997368</v>
      </c>
      <c r="I506" s="534">
        <f>F506</f>
        <v>3.032999999995809</v>
      </c>
      <c r="J506" s="419">
        <f>I506/I507</f>
        <v>2.5941479853196312E-3</v>
      </c>
      <c r="K506" s="186"/>
      <c r="L506" s="359"/>
      <c r="M506" s="401"/>
    </row>
    <row r="507" spans="2:13" ht="16.2" thickBot="1">
      <c r="B507" s="397"/>
      <c r="C507" s="420" t="s">
        <v>45</v>
      </c>
      <c r="D507" s="597">
        <v>369308.66200000001</v>
      </c>
      <c r="E507" s="597">
        <v>369308.66200000001</v>
      </c>
      <c r="F507" s="526">
        <f t="shared" si="148"/>
        <v>0</v>
      </c>
      <c r="G507" s="884">
        <v>6.48</v>
      </c>
      <c r="H507" s="421">
        <f>G507*F507</f>
        <v>0</v>
      </c>
      <c r="I507" s="535">
        <f t="shared" ref="I507" si="149">SUM(I503:I506)</f>
        <v>1169.1699999998673</v>
      </c>
      <c r="J507" s="422">
        <f t="shared" ref="J507" si="150">SUM(J503:J506)</f>
        <v>1</v>
      </c>
      <c r="K507" s="186"/>
      <c r="L507" s="359"/>
      <c r="M507" s="401"/>
    </row>
    <row r="508" spans="2:13" ht="15.6">
      <c r="B508" s="397"/>
      <c r="C508" s="420" t="s">
        <v>46</v>
      </c>
      <c r="D508" s="597">
        <v>324844.58</v>
      </c>
      <c r="E508" s="597">
        <v>325046.24099999998</v>
      </c>
      <c r="F508" s="526">
        <f t="shared" si="148"/>
        <v>201.66099999996368</v>
      </c>
      <c r="G508" s="885"/>
      <c r="H508" s="423">
        <f>G507*F508</f>
        <v>1306.7632799997648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1169.1699999998673</v>
      </c>
      <c r="G509" s="525">
        <f>H509/F509</f>
        <v>6.1913991977214327</v>
      </c>
      <c r="H509" s="428">
        <f>SUM(H503:H508)</f>
        <v>7238.7981999991462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 t="s">
        <v>131</v>
      </c>
      <c r="E511" s="433" t="s">
        <v>132</v>
      </c>
      <c r="F511" s="434" t="s">
        <v>1</v>
      </c>
      <c r="G511" s="554" t="s">
        <v>65</v>
      </c>
      <c r="H511" s="861" t="s">
        <v>243</v>
      </c>
      <c r="I511" s="862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>
        <v>403</v>
      </c>
      <c r="E512" s="438"/>
      <c r="F512" s="438">
        <f>D512+E512</f>
        <v>403</v>
      </c>
      <c r="G512" s="439">
        <f>F512/F515</f>
        <v>0.28103207810320779</v>
      </c>
      <c r="H512" s="590">
        <v>7.4000000000000003E-3</v>
      </c>
      <c r="I512" s="586">
        <f>F512*H512</f>
        <v>2.9822000000000002</v>
      </c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>
        <v>556</v>
      </c>
      <c r="E513" s="438"/>
      <c r="F513" s="438">
        <f t="shared" ref="F513:F514" si="151">D513+E513</f>
        <v>556</v>
      </c>
      <c r="G513" s="439">
        <f>F513/F515</f>
        <v>0.38772663877266389</v>
      </c>
      <c r="H513" s="590">
        <v>2.5000000000000001E-2</v>
      </c>
      <c r="I513" s="586">
        <f>F513*H513</f>
        <v>13.9</v>
      </c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>
        <v>475</v>
      </c>
      <c r="E514" s="438"/>
      <c r="F514" s="438">
        <f t="shared" si="151"/>
        <v>475</v>
      </c>
      <c r="G514" s="439">
        <f>F514/F515</f>
        <v>0.33124128312412832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SUM(D512:D514)</f>
        <v>1434</v>
      </c>
      <c r="E515" s="442">
        <f>SUM(E512:E514)</f>
        <v>0</v>
      </c>
      <c r="F515" s="443">
        <f>D515+E515</f>
        <v>1434</v>
      </c>
      <c r="G515" s="444">
        <f>SUM(G512:G514)</f>
        <v>1</v>
      </c>
      <c r="H515" s="585" t="s">
        <v>21</v>
      </c>
      <c r="I515" s="591">
        <f>SUM(I512:I514)</f>
        <v>16.882200000000001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63</v>
      </c>
      <c r="E518" s="447" t="s">
        <v>68</v>
      </c>
      <c r="F518" s="447" t="s">
        <v>249</v>
      </c>
      <c r="G518" s="448" t="s">
        <v>197</v>
      </c>
      <c r="H518" s="447" t="s">
        <v>130</v>
      </c>
      <c r="I518" s="448" t="s">
        <v>64</v>
      </c>
      <c r="J518" s="447" t="s">
        <v>174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>
        <v>205</v>
      </c>
      <c r="E519" s="438">
        <v>210</v>
      </c>
      <c r="F519" s="438"/>
      <c r="G519" s="438">
        <v>332</v>
      </c>
      <c r="H519" s="438"/>
      <c r="I519" s="438">
        <v>165</v>
      </c>
      <c r="J519" s="438"/>
      <c r="K519" s="451">
        <f>D519+E519+F519+G519+H519+I519+J519</f>
        <v>912</v>
      </c>
      <c r="L519" s="452">
        <f>K519/K523</f>
        <v>0.12609067744705091</v>
      </c>
      <c r="M519" s="401"/>
    </row>
    <row r="520" spans="2:13" ht="15.6">
      <c r="B520" s="396"/>
      <c r="C520" s="450" t="s">
        <v>148</v>
      </c>
      <c r="D520" s="438">
        <v>849</v>
      </c>
      <c r="E520" s="438">
        <v>45</v>
      </c>
      <c r="F520" s="438"/>
      <c r="G520" s="438">
        <v>485</v>
      </c>
      <c r="H520" s="438">
        <v>125</v>
      </c>
      <c r="I520" s="438">
        <v>349</v>
      </c>
      <c r="J520" s="438"/>
      <c r="K520" s="451">
        <f t="shared" ref="K520:K522" si="152">D520+E520+F520+G520+H520+I520+J520</f>
        <v>1853</v>
      </c>
      <c r="L520" s="452">
        <f>K520/K523</f>
        <v>0.2561908172252032</v>
      </c>
      <c r="M520" s="401"/>
    </row>
    <row r="521" spans="2:13" ht="15.6">
      <c r="B521" s="396"/>
      <c r="C521" s="450" t="s">
        <v>61</v>
      </c>
      <c r="D521" s="438">
        <v>130</v>
      </c>
      <c r="E521" s="438"/>
      <c r="F521" s="438"/>
      <c r="G521" s="438"/>
      <c r="H521" s="438"/>
      <c r="I521" s="438"/>
      <c r="J521" s="438"/>
      <c r="K521" s="451">
        <f t="shared" si="152"/>
        <v>130</v>
      </c>
      <c r="L521" s="452">
        <f>K521/K523</f>
        <v>1.797345182907524E-2</v>
      </c>
      <c r="M521" s="401"/>
    </row>
    <row r="522" spans="2:13" ht="15.6">
      <c r="B522" s="396"/>
      <c r="C522" s="450" t="s">
        <v>62</v>
      </c>
      <c r="D522" s="438">
        <v>1420.98</v>
      </c>
      <c r="E522" s="438">
        <v>799.37</v>
      </c>
      <c r="F522" s="438"/>
      <c r="G522" s="438">
        <v>868.48</v>
      </c>
      <c r="H522" s="438">
        <v>97.37</v>
      </c>
      <c r="I522" s="438">
        <v>1151.69</v>
      </c>
      <c r="J522" s="438"/>
      <c r="K522" s="451">
        <f t="shared" si="152"/>
        <v>4337.8899999999994</v>
      </c>
      <c r="L522" s="452">
        <f>K522/K523</f>
        <v>0.59974505349867058</v>
      </c>
      <c r="M522" s="401"/>
    </row>
    <row r="523" spans="2:13" ht="15.6">
      <c r="B523" s="397"/>
      <c r="C523" s="450" t="s">
        <v>199</v>
      </c>
      <c r="D523" s="552">
        <f t="shared" ref="D523:F523" si="153">SUM(D519:D522)</f>
        <v>2604.98</v>
      </c>
      <c r="E523" s="552">
        <f t="shared" si="153"/>
        <v>1054.3699999999999</v>
      </c>
      <c r="F523" s="552">
        <f t="shared" si="153"/>
        <v>0</v>
      </c>
      <c r="G523" s="552">
        <f>SUM(G519:G522)</f>
        <v>1685.48</v>
      </c>
      <c r="H523" s="552">
        <f>SUM(H519:H522)</f>
        <v>222.37</v>
      </c>
      <c r="I523" s="552">
        <f t="shared" ref="I523:J523" si="154">SUM(I519:I522)</f>
        <v>1665.69</v>
      </c>
      <c r="J523" s="552">
        <f t="shared" si="154"/>
        <v>0</v>
      </c>
      <c r="K523" s="550">
        <f>D523+E523+F523+G523+H523+I523+J523</f>
        <v>7232.8899999999994</v>
      </c>
      <c r="L523" s="452">
        <f>SUM(L519:L522)</f>
        <v>1</v>
      </c>
      <c r="M523" s="401"/>
    </row>
    <row r="524" spans="2:13" ht="15.6">
      <c r="B524" s="397"/>
      <c r="C524" s="547" t="s">
        <v>193</v>
      </c>
      <c r="D524" s="553">
        <v>2604.98</v>
      </c>
      <c r="E524" s="553">
        <v>1054.3699999999999</v>
      </c>
      <c r="F524" s="548"/>
      <c r="G524" s="548">
        <v>1685.48</v>
      </c>
      <c r="H524" s="548">
        <v>222.37</v>
      </c>
      <c r="I524" s="548">
        <v>1665.69</v>
      </c>
      <c r="J524" s="548"/>
      <c r="K524" s="549">
        <f t="shared" ref="K524" si="155">D524+E524+F524+G524+H524+I524+J524</f>
        <v>7232.8899999999994</v>
      </c>
      <c r="L524" s="452"/>
      <c r="M524" s="401"/>
    </row>
    <row r="525" spans="2:13" ht="15.6">
      <c r="B525" s="397"/>
      <c r="C525" s="460" t="s">
        <v>147</v>
      </c>
      <c r="D525" s="461">
        <f t="shared" ref="D525:J525" si="156">D524-D523</f>
        <v>0</v>
      </c>
      <c r="E525" s="461">
        <f t="shared" si="156"/>
        <v>0</v>
      </c>
      <c r="F525" s="461">
        <f t="shared" si="156"/>
        <v>0</v>
      </c>
      <c r="G525" s="461">
        <f t="shared" si="156"/>
        <v>0</v>
      </c>
      <c r="H525" s="461">
        <f t="shared" si="156"/>
        <v>0</v>
      </c>
      <c r="I525" s="461">
        <f t="shared" si="156"/>
        <v>0</v>
      </c>
      <c r="J525" s="461">
        <f t="shared" si="156"/>
        <v>0</v>
      </c>
      <c r="K525" s="542">
        <f>D525+E525+F525+G525+H525+I525+J525</f>
        <v>0</v>
      </c>
      <c r="L525" s="452"/>
      <c r="M525" s="401"/>
    </row>
    <row r="526" spans="2:13" ht="15.6">
      <c r="B526" s="396"/>
      <c r="C526" s="402" t="s">
        <v>65</v>
      </c>
      <c r="D526" s="462">
        <f>D524/K524</f>
        <v>0.36015755804388017</v>
      </c>
      <c r="E526" s="462">
        <f>E524/K524</f>
        <v>0.14577437234632354</v>
      </c>
      <c r="F526" s="462">
        <f>F524/K524</f>
        <v>0</v>
      </c>
      <c r="G526" s="462">
        <f>G524/K524</f>
        <v>0.23302995068361335</v>
      </c>
      <c r="H526" s="462">
        <f>H524/K524</f>
        <v>3.0744280640242008E-2</v>
      </c>
      <c r="I526" s="462">
        <f>I524/K524</f>
        <v>0.23029383828594105</v>
      </c>
      <c r="J526" s="462">
        <f>J524/K524</f>
        <v>0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5.9081999991467455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1527204.2009999999</v>
      </c>
      <c r="E534" s="596">
        <v>1527763.0930000001</v>
      </c>
      <c r="F534" s="526">
        <f t="shared" ref="F534:F539" si="157">E534-D534</f>
        <v>558.89200000022538</v>
      </c>
      <c r="G534" s="592">
        <v>6.48</v>
      </c>
      <c r="H534" s="410">
        <f>F534*G534</f>
        <v>3621.6201600014606</v>
      </c>
      <c r="I534" s="531">
        <f>F534+F538+F539</f>
        <v>851.12300000025425</v>
      </c>
      <c r="J534" s="411">
        <f>I534/I538</f>
        <v>0.58935342523431467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588448.52300000004</v>
      </c>
      <c r="E535" s="596">
        <v>588674.03300000005</v>
      </c>
      <c r="F535" s="527">
        <f t="shared" si="157"/>
        <v>225.51000000000931</v>
      </c>
      <c r="G535" s="593">
        <v>6.48</v>
      </c>
      <c r="H535" s="413">
        <f>G535*F535</f>
        <v>1461.3048000000604</v>
      </c>
      <c r="I535" s="532">
        <f>F535</f>
        <v>225.51000000000931</v>
      </c>
      <c r="J535" s="414">
        <f>I535/I538</f>
        <v>0.15615262532507768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341823.212</v>
      </c>
      <c r="E536" s="597">
        <v>342190.74300000002</v>
      </c>
      <c r="F536" s="528">
        <f t="shared" si="157"/>
        <v>367.53100000001723</v>
      </c>
      <c r="G536" s="594">
        <v>4.58</v>
      </c>
      <c r="H536" s="416">
        <f>G536*F536</f>
        <v>1683.2919800000789</v>
      </c>
      <c r="I536" s="533">
        <f>F536</f>
        <v>367.53100000001723</v>
      </c>
      <c r="J536" s="417">
        <f>I536/I538</f>
        <v>0.25449394944060771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390722.77299999999</v>
      </c>
      <c r="E537" s="597">
        <v>390722.77299999999</v>
      </c>
      <c r="F537" s="529">
        <f t="shared" si="157"/>
        <v>0</v>
      </c>
      <c r="G537" s="595">
        <v>6.28</v>
      </c>
      <c r="H537" s="418">
        <f>G537*F537</f>
        <v>0</v>
      </c>
      <c r="I537" s="534">
        <f>F537</f>
        <v>0</v>
      </c>
      <c r="J537" s="419">
        <f>I537/I538</f>
        <v>0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369308.66200000001</v>
      </c>
      <c r="E538" s="597">
        <v>369308.66200000001</v>
      </c>
      <c r="F538" s="526">
        <f t="shared" si="157"/>
        <v>0</v>
      </c>
      <c r="G538" s="884">
        <v>6.48</v>
      </c>
      <c r="H538" s="421">
        <f>G538*F538</f>
        <v>0</v>
      </c>
      <c r="I538" s="535">
        <f t="shared" ref="I538" si="158">SUM(I534:I537)</f>
        <v>1444.1640000002808</v>
      </c>
      <c r="J538" s="422">
        <f t="shared" ref="J538" si="159">SUM(J534:J537)</f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325046.24099999998</v>
      </c>
      <c r="E539" s="597">
        <v>325338.47200000001</v>
      </c>
      <c r="F539" s="526">
        <f t="shared" si="157"/>
        <v>292.23100000002887</v>
      </c>
      <c r="G539" s="885"/>
      <c r="H539" s="423">
        <f>G538*F539</f>
        <v>1893.6568800001871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1444.1640000002808</v>
      </c>
      <c r="G540" s="525">
        <f>H540/F540</f>
        <v>5.9964614960628451</v>
      </c>
      <c r="H540" s="428">
        <f>SUM(H534:H539)</f>
        <v>8659.873820001787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131</v>
      </c>
      <c r="E542" s="433" t="s">
        <v>132</v>
      </c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>
        <v>976</v>
      </c>
      <c r="E543" s="438">
        <v>451</v>
      </c>
      <c r="F543" s="438">
        <f>D543+E543</f>
        <v>1427</v>
      </c>
      <c r="G543" s="439">
        <f>F543/F546</f>
        <v>0.36328920570264767</v>
      </c>
      <c r="H543" s="590">
        <v>7.4000000000000003E-3</v>
      </c>
      <c r="I543" s="586">
        <f>F543*H543</f>
        <v>10.559800000000001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>
        <v>919</v>
      </c>
      <c r="E544" s="438">
        <v>273</v>
      </c>
      <c r="F544" s="438">
        <f t="shared" ref="F544:F545" si="160">D544+E544</f>
        <v>1192</v>
      </c>
      <c r="G544" s="439">
        <f>F544/F546</f>
        <v>0.30346232179226068</v>
      </c>
      <c r="H544" s="590">
        <v>2.5000000000000001E-2</v>
      </c>
      <c r="I544" s="586">
        <f>F544*H544</f>
        <v>29.8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>
        <v>888</v>
      </c>
      <c r="E545" s="438">
        <v>421</v>
      </c>
      <c r="F545" s="438">
        <f t="shared" si="160"/>
        <v>1309</v>
      </c>
      <c r="G545" s="439">
        <f>F545/F546</f>
        <v>0.33324847250509165</v>
      </c>
      <c r="H545" s="584"/>
      <c r="I545" s="586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2783</v>
      </c>
      <c r="E546" s="442">
        <f>SUM(E543:E545)</f>
        <v>1145</v>
      </c>
      <c r="F546" s="443">
        <f>D546+E546</f>
        <v>3928</v>
      </c>
      <c r="G546" s="444">
        <f>SUM(G543:G545)</f>
        <v>1</v>
      </c>
      <c r="H546" s="585" t="s">
        <v>21</v>
      </c>
      <c r="I546" s="591">
        <f>SUM(I543:I545)</f>
        <v>40.3598</v>
      </c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63</v>
      </c>
      <c r="E549" s="447" t="s">
        <v>68</v>
      </c>
      <c r="F549" s="447" t="s">
        <v>249</v>
      </c>
      <c r="G549" s="448" t="s">
        <v>197</v>
      </c>
      <c r="H549" s="447" t="s">
        <v>130</v>
      </c>
      <c r="I549" s="448" t="s">
        <v>64</v>
      </c>
      <c r="J549" s="447" t="s">
        <v>174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58</v>
      </c>
      <c r="D550" s="438"/>
      <c r="E550" s="438">
        <v>536</v>
      </c>
      <c r="F550" s="438">
        <v>265</v>
      </c>
      <c r="G550" s="438">
        <v>327</v>
      </c>
      <c r="H550" s="438">
        <v>10</v>
      </c>
      <c r="I550" s="438">
        <v>156.97999999999999</v>
      </c>
      <c r="J550" s="438"/>
      <c r="K550" s="451">
        <f>D550+E550+F550+G550+H550+I550+J550</f>
        <v>1294.98</v>
      </c>
      <c r="L550" s="452">
        <f>K550/K554</f>
        <v>0.14962564126265196</v>
      </c>
      <c r="M550" s="401"/>
    </row>
    <row r="551" spans="2:13" ht="15.6">
      <c r="B551" s="396"/>
      <c r="C551" s="450" t="s">
        <v>148</v>
      </c>
      <c r="D551" s="438"/>
      <c r="E551" s="438">
        <v>684</v>
      </c>
      <c r="F551" s="438">
        <v>383</v>
      </c>
      <c r="G551" s="438">
        <v>1081</v>
      </c>
      <c r="H551" s="438">
        <v>155</v>
      </c>
      <c r="I551" s="438">
        <v>341</v>
      </c>
      <c r="J551" s="438"/>
      <c r="K551" s="451">
        <f t="shared" ref="K551:K553" si="161">D551+E551+F551+G551+H551+I551+J551</f>
        <v>2644</v>
      </c>
      <c r="L551" s="452">
        <f>K551/K554</f>
        <v>0.30549521652724504</v>
      </c>
      <c r="M551" s="401"/>
    </row>
    <row r="552" spans="2:13" ht="15.6">
      <c r="B552" s="396"/>
      <c r="C552" s="450" t="s">
        <v>61</v>
      </c>
      <c r="D552" s="438"/>
      <c r="E552" s="438">
        <v>751</v>
      </c>
      <c r="F552" s="438">
        <v>110</v>
      </c>
      <c r="G552" s="438">
        <v>247</v>
      </c>
      <c r="H552" s="438"/>
      <c r="I552" s="438">
        <v>170</v>
      </c>
      <c r="J552" s="438"/>
      <c r="K552" s="451">
        <f t="shared" si="161"/>
        <v>1278</v>
      </c>
      <c r="L552" s="452">
        <f>K552/K554</f>
        <v>0.14766372417617971</v>
      </c>
      <c r="M552" s="401"/>
    </row>
    <row r="553" spans="2:13" ht="15.6">
      <c r="B553" s="396"/>
      <c r="C553" s="450" t="s">
        <v>62</v>
      </c>
      <c r="D553" s="438"/>
      <c r="E553" s="438">
        <v>901.19</v>
      </c>
      <c r="F553" s="438">
        <v>505.12</v>
      </c>
      <c r="G553" s="438">
        <v>752.33</v>
      </c>
      <c r="H553" s="438">
        <v>81.69</v>
      </c>
      <c r="I553" s="438">
        <v>1197.49</v>
      </c>
      <c r="J553" s="438"/>
      <c r="K553" s="451">
        <f t="shared" si="161"/>
        <v>3437.8199999999997</v>
      </c>
      <c r="L553" s="452">
        <f>K553/K554</f>
        <v>0.39721541803392335</v>
      </c>
      <c r="M553" s="401"/>
    </row>
    <row r="554" spans="2:13" ht="15.6">
      <c r="B554" s="397"/>
      <c r="C554" s="450" t="s">
        <v>199</v>
      </c>
      <c r="D554" s="552">
        <f t="shared" ref="D554:F554" si="162">SUM(D550:D553)</f>
        <v>0</v>
      </c>
      <c r="E554" s="552">
        <f t="shared" si="162"/>
        <v>2872.19</v>
      </c>
      <c r="F554" s="552">
        <f t="shared" si="162"/>
        <v>1263.1199999999999</v>
      </c>
      <c r="G554" s="552">
        <f>SUM(G550:G553)</f>
        <v>2407.33</v>
      </c>
      <c r="H554" s="552">
        <f>SUM(H550:H553)</f>
        <v>246.69</v>
      </c>
      <c r="I554" s="552">
        <f t="shared" ref="I554:J554" si="163">SUM(I550:I553)</f>
        <v>1865.47</v>
      </c>
      <c r="J554" s="552">
        <f t="shared" si="163"/>
        <v>0</v>
      </c>
      <c r="K554" s="550">
        <f>D554+E554+F554+G554+H554+I554+J554</f>
        <v>8654.7999999999993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/>
      <c r="E555" s="553">
        <v>2872.19</v>
      </c>
      <c r="F555" s="548">
        <v>1263.1199999999999</v>
      </c>
      <c r="G555" s="548">
        <v>2407.33</v>
      </c>
      <c r="H555" s="548">
        <v>246.69</v>
      </c>
      <c r="I555" s="548">
        <v>1865.47</v>
      </c>
      <c r="J555" s="548"/>
      <c r="K555" s="549">
        <f t="shared" ref="K555" si="164">D555+E555+F555+G555+H555+I555+J555</f>
        <v>8654.7999999999993</v>
      </c>
      <c r="L555" s="452"/>
      <c r="M555" s="401"/>
    </row>
    <row r="556" spans="2:13" ht="15.6">
      <c r="B556" s="397"/>
      <c r="C556" s="460" t="s">
        <v>147</v>
      </c>
      <c r="D556" s="461">
        <f t="shared" ref="D556:J556" si="165">D555-D554</f>
        <v>0</v>
      </c>
      <c r="E556" s="461">
        <f t="shared" si="165"/>
        <v>0</v>
      </c>
      <c r="F556" s="461">
        <f t="shared" si="165"/>
        <v>0</v>
      </c>
      <c r="G556" s="461">
        <f t="shared" si="165"/>
        <v>0</v>
      </c>
      <c r="H556" s="461">
        <f t="shared" si="165"/>
        <v>0</v>
      </c>
      <c r="I556" s="461">
        <f t="shared" si="165"/>
        <v>0</v>
      </c>
      <c r="J556" s="461">
        <f t="shared" si="165"/>
        <v>0</v>
      </c>
      <c r="K556" s="542">
        <f>D556+E556+F556+G556+H556+I556+J556</f>
        <v>0</v>
      </c>
      <c r="L556" s="452"/>
      <c r="M556" s="401"/>
    </row>
    <row r="557" spans="2:13" ht="15.6">
      <c r="B557" s="396"/>
      <c r="C557" s="402" t="s">
        <v>65</v>
      </c>
      <c r="D557" s="462">
        <f>D555/K555</f>
        <v>0</v>
      </c>
      <c r="E557" s="462">
        <f>E555/K555</f>
        <v>0.33186093266164446</v>
      </c>
      <c r="F557" s="462">
        <f>F555/K555</f>
        <v>0.14594444701206266</v>
      </c>
      <c r="G557" s="462">
        <f>G555/K555</f>
        <v>0.27814969727781119</v>
      </c>
      <c r="H557" s="462">
        <f>H555/K555</f>
        <v>2.8503258307528773E-2</v>
      </c>
      <c r="I557" s="462">
        <f>I555/K555</f>
        <v>0.21554166474095302</v>
      </c>
      <c r="J557" s="462">
        <f>J555/K555</f>
        <v>0</v>
      </c>
      <c r="K557" s="520">
        <f>D557+E557+F557+G557+H557+I557+J557</f>
        <v>1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5.0738200017876807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596">
        <v>1527763.0930000001</v>
      </c>
      <c r="E565" s="596">
        <v>1528412.0819999999</v>
      </c>
      <c r="F565" s="526">
        <f t="shared" ref="F565:F570" si="166">E565-D565</f>
        <v>648.98899999982677</v>
      </c>
      <c r="G565" s="592">
        <v>6.48</v>
      </c>
      <c r="H565" s="410">
        <f>F565*G565</f>
        <v>4205.448719998878</v>
      </c>
      <c r="I565" s="531">
        <f>F565+F569+F570</f>
        <v>1009.5189999997965</v>
      </c>
      <c r="J565" s="411">
        <f>I565/I569</f>
        <v>0.45264653118759712</v>
      </c>
      <c r="K565" s="186"/>
      <c r="L565" s="359"/>
      <c r="M565" s="401"/>
    </row>
    <row r="566" spans="2:13" ht="15.6">
      <c r="B566" s="396"/>
      <c r="C566" s="412" t="s">
        <v>43</v>
      </c>
      <c r="D566" s="596">
        <v>588674.03300000005</v>
      </c>
      <c r="E566" s="596">
        <v>588850.03200000001</v>
      </c>
      <c r="F566" s="527">
        <f t="shared" si="166"/>
        <v>175.9989999999525</v>
      </c>
      <c r="G566" s="593">
        <v>6.48</v>
      </c>
      <c r="H566" s="413">
        <f>G566*F566</f>
        <v>1140.4735199996924</v>
      </c>
      <c r="I566" s="532">
        <f>F566</f>
        <v>175.9989999999525</v>
      </c>
      <c r="J566" s="414">
        <f>I566/I569</f>
        <v>7.8914153019884192E-2</v>
      </c>
      <c r="K566" s="186"/>
      <c r="L566" s="359"/>
      <c r="M566" s="401"/>
    </row>
    <row r="567" spans="2:13" ht="15.6">
      <c r="B567" s="396"/>
      <c r="C567" s="415" t="s">
        <v>44</v>
      </c>
      <c r="D567" s="597">
        <v>342190.74300000002</v>
      </c>
      <c r="E567" s="597">
        <v>342478.89399999997</v>
      </c>
      <c r="F567" s="528">
        <f t="shared" si="166"/>
        <v>288.15099999995437</v>
      </c>
      <c r="G567" s="594">
        <v>4.58</v>
      </c>
      <c r="H567" s="416">
        <f>G567*F567</f>
        <v>1319.7315799997909</v>
      </c>
      <c r="I567" s="533">
        <f>F567</f>
        <v>288.15099999995437</v>
      </c>
      <c r="J567" s="417">
        <f>I567/I569</f>
        <v>0.12920068924729791</v>
      </c>
      <c r="K567" s="186"/>
      <c r="L567" s="359"/>
      <c r="M567" s="401"/>
    </row>
    <row r="568" spans="2:13" ht="15.6">
      <c r="B568" s="397"/>
      <c r="C568" s="183" t="s">
        <v>139</v>
      </c>
      <c r="D568" s="597">
        <v>390722.77299999999</v>
      </c>
      <c r="E568" s="597">
        <v>391479.36300000001</v>
      </c>
      <c r="F568" s="529">
        <f t="shared" si="166"/>
        <v>756.59000000002561</v>
      </c>
      <c r="G568" s="595">
        <v>6.28</v>
      </c>
      <c r="H568" s="418">
        <f>G568*F568</f>
        <v>4751.3852000001607</v>
      </c>
      <c r="I568" s="534">
        <f>F568</f>
        <v>756.59000000002561</v>
      </c>
      <c r="J568" s="419">
        <f>I568/I569</f>
        <v>0.3392386265452208</v>
      </c>
      <c r="K568" s="186"/>
      <c r="L568" s="359"/>
      <c r="M568" s="401"/>
    </row>
    <row r="569" spans="2:13" ht="16.2" thickBot="1">
      <c r="B569" s="397"/>
      <c r="C569" s="420" t="s">
        <v>45</v>
      </c>
      <c r="D569" s="597">
        <v>369308.66200000001</v>
      </c>
      <c r="E569" s="597">
        <v>369308.66200000001</v>
      </c>
      <c r="F569" s="526">
        <f t="shared" si="166"/>
        <v>0</v>
      </c>
      <c r="G569" s="884">
        <v>6.48</v>
      </c>
      <c r="H569" s="421">
        <f>G569*F569</f>
        <v>0</v>
      </c>
      <c r="I569" s="535">
        <f t="shared" ref="I569" si="167">SUM(I565:I568)</f>
        <v>2230.258999999729</v>
      </c>
      <c r="J569" s="422">
        <f t="shared" ref="J569" si="168">SUM(J565:J568)</f>
        <v>1</v>
      </c>
      <c r="K569" s="186"/>
      <c r="L569" s="359"/>
      <c r="M569" s="401"/>
    </row>
    <row r="570" spans="2:13" ht="15.6">
      <c r="B570" s="397"/>
      <c r="C570" s="420" t="s">
        <v>46</v>
      </c>
      <c r="D570" s="597">
        <v>325338.47200000001</v>
      </c>
      <c r="E570" s="597">
        <v>325699.00199999998</v>
      </c>
      <c r="F570" s="526">
        <f t="shared" si="166"/>
        <v>360.52999999996973</v>
      </c>
      <c r="G570" s="885"/>
      <c r="H570" s="423">
        <f>G569*F570</f>
        <v>2336.2343999998038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2230.258999999729</v>
      </c>
      <c r="G571" s="525">
        <f>H571/F571</f>
        <v>6.1666709651210896</v>
      </c>
      <c r="H571" s="428">
        <f>SUM(H565:H570)</f>
        <v>13753.273419998324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 t="s">
        <v>131</v>
      </c>
      <c r="E573" s="433" t="s">
        <v>132</v>
      </c>
      <c r="F573" s="434" t="s">
        <v>1</v>
      </c>
      <c r="G573" s="554" t="s">
        <v>65</v>
      </c>
      <c r="H573" s="861" t="s">
        <v>243</v>
      </c>
      <c r="I573" s="862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>
        <v>1087</v>
      </c>
      <c r="E574" s="438">
        <v>2191</v>
      </c>
      <c r="F574" s="438">
        <f>D574+E574</f>
        <v>3278</v>
      </c>
      <c r="G574" s="439">
        <f>F574/F577</f>
        <v>0.61282482707048047</v>
      </c>
      <c r="H574" s="590">
        <v>7.4000000000000003E-3</v>
      </c>
      <c r="I574" s="586">
        <f>F574*H574</f>
        <v>24.257200000000001</v>
      </c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>
        <v>814</v>
      </c>
      <c r="E575" s="438">
        <v>179</v>
      </c>
      <c r="F575" s="438">
        <f t="shared" ref="F575:F576" si="169">D575+E575</f>
        <v>993</v>
      </c>
      <c r="G575" s="439">
        <f>F575/F577</f>
        <v>0.18564217610768369</v>
      </c>
      <c r="H575" s="590">
        <v>2.5000000000000001E-2</v>
      </c>
      <c r="I575" s="586">
        <f>F575*H575</f>
        <v>24.825000000000003</v>
      </c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>
        <v>708</v>
      </c>
      <c r="E576" s="438">
        <v>370</v>
      </c>
      <c r="F576" s="438">
        <f t="shared" si="169"/>
        <v>1078</v>
      </c>
      <c r="G576" s="439">
        <f>F576/F577</f>
        <v>0.20153299682183587</v>
      </c>
      <c r="H576" s="584"/>
      <c r="I576" s="586"/>
      <c r="J576" s="431"/>
      <c r="K576" s="184"/>
      <c r="L576" s="188"/>
      <c r="M576" s="401"/>
    </row>
    <row r="577" spans="2:13" ht="16.2" thickBot="1">
      <c r="B577" s="397"/>
      <c r="C577" s="441" t="s">
        <v>1</v>
      </c>
      <c r="D577" s="442">
        <f>SUM(D574:D576)</f>
        <v>2609</v>
      </c>
      <c r="E577" s="442">
        <f>SUM(E574:E576)</f>
        <v>2740</v>
      </c>
      <c r="F577" s="443">
        <f>D577+E577</f>
        <v>5349</v>
      </c>
      <c r="G577" s="444">
        <f>SUM(G574:G576)</f>
        <v>1</v>
      </c>
      <c r="H577" s="585" t="s">
        <v>21</v>
      </c>
      <c r="I577" s="591">
        <f>SUM(I574:I576)</f>
        <v>49.0822</v>
      </c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63</v>
      </c>
      <c r="E580" s="447" t="s">
        <v>68</v>
      </c>
      <c r="F580" s="447" t="s">
        <v>249</v>
      </c>
      <c r="G580" s="448" t="s">
        <v>197</v>
      </c>
      <c r="H580" s="447" t="s">
        <v>130</v>
      </c>
      <c r="I580" s="448" t="s">
        <v>64</v>
      </c>
      <c r="J580" s="447" t="s">
        <v>174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58</v>
      </c>
      <c r="D581" s="438">
        <v>143</v>
      </c>
      <c r="E581" s="438">
        <v>463</v>
      </c>
      <c r="F581" s="438">
        <v>215</v>
      </c>
      <c r="G581" s="438">
        <v>155</v>
      </c>
      <c r="H581" s="438"/>
      <c r="I581" s="438"/>
      <c r="J581" s="438"/>
      <c r="K581" s="451">
        <f>D581+E581+F581+G581+H581+I581+J581</f>
        <v>976</v>
      </c>
      <c r="L581" s="452">
        <f>K581/K585</f>
        <v>7.0991214837163905E-2</v>
      </c>
      <c r="M581" s="401"/>
    </row>
    <row r="582" spans="2:13" ht="15.6">
      <c r="B582" s="396"/>
      <c r="C582" s="450" t="s">
        <v>148</v>
      </c>
      <c r="D582" s="438">
        <v>830</v>
      </c>
      <c r="E582" s="438">
        <v>936</v>
      </c>
      <c r="F582" s="438">
        <v>779</v>
      </c>
      <c r="G582" s="438">
        <v>1591</v>
      </c>
      <c r="H582" s="438">
        <v>237</v>
      </c>
      <c r="I582" s="438"/>
      <c r="J582" s="438"/>
      <c r="K582" s="451">
        <f t="shared" ref="K582:K584" si="170">D582+E582+F582+G582+H582+I582+J582</f>
        <v>4373</v>
      </c>
      <c r="L582" s="452">
        <f>K582/K585</f>
        <v>0.31807846565872716</v>
      </c>
      <c r="M582" s="401"/>
    </row>
    <row r="583" spans="2:13" ht="15.6">
      <c r="B583" s="396"/>
      <c r="C583" s="450" t="s">
        <v>61</v>
      </c>
      <c r="D583" s="438">
        <v>1861</v>
      </c>
      <c r="E583" s="438">
        <v>1481</v>
      </c>
      <c r="F583" s="438">
        <v>285</v>
      </c>
      <c r="G583" s="438">
        <v>7</v>
      </c>
      <c r="H583" s="438">
        <v>750</v>
      </c>
      <c r="I583" s="438"/>
      <c r="J583" s="438"/>
      <c r="K583" s="451">
        <f t="shared" si="170"/>
        <v>4384</v>
      </c>
      <c r="L583" s="452">
        <f>K583/K585</f>
        <v>0.31887857156365423</v>
      </c>
      <c r="M583" s="401"/>
    </row>
    <row r="584" spans="2:13" ht="15.6">
      <c r="B584" s="396"/>
      <c r="C584" s="450" t="s">
        <v>62</v>
      </c>
      <c r="D584" s="438">
        <v>1243.1600000000001</v>
      </c>
      <c r="E584" s="438">
        <v>1093.9100000000001</v>
      </c>
      <c r="F584" s="438">
        <v>649.32000000000005</v>
      </c>
      <c r="G584" s="438">
        <v>841.1</v>
      </c>
      <c r="H584" s="438">
        <v>187.69</v>
      </c>
      <c r="I584" s="438"/>
      <c r="J584" s="438"/>
      <c r="K584" s="451">
        <f t="shared" si="170"/>
        <v>4015.1800000000003</v>
      </c>
      <c r="L584" s="452">
        <f>K584/K585</f>
        <v>0.29205174794045469</v>
      </c>
      <c r="M584" s="401"/>
    </row>
    <row r="585" spans="2:13" ht="15.6">
      <c r="B585" s="397"/>
      <c r="C585" s="450" t="s">
        <v>199</v>
      </c>
      <c r="D585" s="552">
        <f t="shared" ref="D585:F585" si="171">SUM(D581:D584)</f>
        <v>4077.16</v>
      </c>
      <c r="E585" s="552">
        <f t="shared" si="171"/>
        <v>3973.91</v>
      </c>
      <c r="F585" s="552">
        <f t="shared" si="171"/>
        <v>1928.3200000000002</v>
      </c>
      <c r="G585" s="552">
        <f>SUM(G581:G584)</f>
        <v>2594.1</v>
      </c>
      <c r="H585" s="552">
        <f>SUM(H581:H584)</f>
        <v>1174.69</v>
      </c>
      <c r="I585" s="552">
        <f t="shared" ref="I585:J585" si="172">SUM(I581:I584)</f>
        <v>0</v>
      </c>
      <c r="J585" s="552">
        <f t="shared" si="172"/>
        <v>0</v>
      </c>
      <c r="K585" s="550">
        <f>D585+E585+F585+G585+H585+I585+J585</f>
        <v>13748.18</v>
      </c>
      <c r="L585" s="452">
        <f>SUM(L581:L584)</f>
        <v>1</v>
      </c>
      <c r="M585" s="401"/>
    </row>
    <row r="586" spans="2:13" ht="15.6">
      <c r="B586" s="397"/>
      <c r="C586" s="547" t="s">
        <v>193</v>
      </c>
      <c r="D586" s="553">
        <v>4077.16</v>
      </c>
      <c r="E586" s="553">
        <v>3973.91</v>
      </c>
      <c r="F586" s="548">
        <v>1928.32</v>
      </c>
      <c r="G586" s="548">
        <v>2594.1</v>
      </c>
      <c r="H586" s="548">
        <v>1174.69</v>
      </c>
      <c r="I586" s="548"/>
      <c r="J586" s="548"/>
      <c r="K586" s="549">
        <f t="shared" ref="K586" si="173">D586+E586+F586+G586+H586+I586+J586</f>
        <v>13748.18</v>
      </c>
      <c r="L586" s="452"/>
      <c r="M586" s="401"/>
    </row>
    <row r="587" spans="2:13" ht="15.6">
      <c r="B587" s="397"/>
      <c r="C587" s="460" t="s">
        <v>147</v>
      </c>
      <c r="D587" s="461">
        <f t="shared" ref="D587:J587" si="174">D586-D585</f>
        <v>0</v>
      </c>
      <c r="E587" s="461">
        <f t="shared" si="174"/>
        <v>0</v>
      </c>
      <c r="F587" s="461">
        <f t="shared" si="174"/>
        <v>0</v>
      </c>
      <c r="G587" s="461">
        <f t="shared" si="174"/>
        <v>0</v>
      </c>
      <c r="H587" s="461">
        <f t="shared" si="174"/>
        <v>0</v>
      </c>
      <c r="I587" s="461">
        <f t="shared" si="174"/>
        <v>0</v>
      </c>
      <c r="J587" s="461">
        <f t="shared" si="174"/>
        <v>0</v>
      </c>
      <c r="K587" s="542">
        <f>D587+E587+F587+G587+H587+I587+J587</f>
        <v>0</v>
      </c>
      <c r="L587" s="452"/>
      <c r="M587" s="401"/>
    </row>
    <row r="588" spans="2:13" ht="15.6">
      <c r="B588" s="396"/>
      <c r="C588" s="402" t="s">
        <v>65</v>
      </c>
      <c r="D588" s="462">
        <f>D586/K586</f>
        <v>0.29655998103021636</v>
      </c>
      <c r="E588" s="462">
        <f>E586/K586</f>
        <v>0.28904989605896925</v>
      </c>
      <c r="F588" s="462">
        <f>F586/K586</f>
        <v>0.14026001987172118</v>
      </c>
      <c r="G588" s="462">
        <f>G586/K586</f>
        <v>0.18868679345193326</v>
      </c>
      <c r="H588" s="462">
        <f>H586/K586</f>
        <v>8.5443309587159899E-2</v>
      </c>
      <c r="I588" s="462">
        <f>I586/K586</f>
        <v>0</v>
      </c>
      <c r="J588" s="462">
        <f>J586/K586</f>
        <v>0</v>
      </c>
      <c r="K588" s="520">
        <f>D588+E588+F588+G588+H588+I588+J588</f>
        <v>1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5.0934199983239523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596">
        <v>1528412.0819999999</v>
      </c>
      <c r="E596" s="596">
        <v>1529050.8319999999</v>
      </c>
      <c r="F596" s="526">
        <f t="shared" ref="F596:F601" si="175">E596-D596</f>
        <v>638.75</v>
      </c>
      <c r="G596" s="592">
        <v>6.48</v>
      </c>
      <c r="H596" s="410">
        <f>F596*G596</f>
        <v>4139.1000000000004</v>
      </c>
      <c r="I596" s="531">
        <f>F596+F600+F601</f>
        <v>883.59000000002561</v>
      </c>
      <c r="J596" s="411">
        <f>I596/I600</f>
        <v>0.54584036027353089</v>
      </c>
      <c r="K596" s="186"/>
      <c r="L596" s="359"/>
      <c r="M596" s="401"/>
    </row>
    <row r="597" spans="2:13" ht="15.6">
      <c r="B597" s="396"/>
      <c r="C597" s="412" t="s">
        <v>43</v>
      </c>
      <c r="D597" s="596">
        <v>588850.03200000001</v>
      </c>
      <c r="E597" s="596">
        <v>589240.87300000002</v>
      </c>
      <c r="F597" s="527">
        <f t="shared" si="175"/>
        <v>390.8410000000149</v>
      </c>
      <c r="G597" s="593">
        <v>6.48</v>
      </c>
      <c r="H597" s="413">
        <f>G597*F597</f>
        <v>2532.6496800000969</v>
      </c>
      <c r="I597" s="532">
        <f>F597</f>
        <v>390.8410000000149</v>
      </c>
      <c r="J597" s="414">
        <f>I597/I600</f>
        <v>0.24144319452423529</v>
      </c>
      <c r="K597" s="186"/>
      <c r="L597" s="359"/>
      <c r="M597" s="401"/>
    </row>
    <row r="598" spans="2:13" ht="15.6">
      <c r="B598" s="396"/>
      <c r="C598" s="415" t="s">
        <v>44</v>
      </c>
      <c r="D598" s="597">
        <v>342478.89399999997</v>
      </c>
      <c r="E598" s="597">
        <v>342675.54300000001</v>
      </c>
      <c r="F598" s="528">
        <f t="shared" si="175"/>
        <v>196.64900000003399</v>
      </c>
      <c r="G598" s="594">
        <v>4.58</v>
      </c>
      <c r="H598" s="416">
        <f>G598*F598</f>
        <v>900.65242000015576</v>
      </c>
      <c r="I598" s="533">
        <f>F598</f>
        <v>196.64900000003399</v>
      </c>
      <c r="J598" s="417">
        <f>I598/I600</f>
        <v>0.12148050680456436</v>
      </c>
      <c r="K598" s="186"/>
      <c r="L598" s="359"/>
      <c r="M598" s="401"/>
    </row>
    <row r="599" spans="2:13" ht="15.6">
      <c r="B599" s="397"/>
      <c r="C599" s="183" t="s">
        <v>139</v>
      </c>
      <c r="D599" s="597">
        <v>391479.36300000001</v>
      </c>
      <c r="E599" s="597">
        <v>391627.05300000001</v>
      </c>
      <c r="F599" s="529">
        <f t="shared" si="175"/>
        <v>147.69000000000233</v>
      </c>
      <c r="G599" s="595">
        <v>6.28</v>
      </c>
      <c r="H599" s="418">
        <f>G599*F599</f>
        <v>927.49320000001467</v>
      </c>
      <c r="I599" s="534">
        <f>F599</f>
        <v>147.69000000000233</v>
      </c>
      <c r="J599" s="419">
        <f>I599/I600</f>
        <v>9.1235938397669414E-2</v>
      </c>
      <c r="K599" s="186"/>
      <c r="L599" s="359"/>
      <c r="M599" s="401"/>
    </row>
    <row r="600" spans="2:13" ht="16.2" thickBot="1">
      <c r="B600" s="397"/>
      <c r="C600" s="420" t="s">
        <v>45</v>
      </c>
      <c r="D600" s="597">
        <v>369308.66200000001</v>
      </c>
      <c r="E600" s="597">
        <v>369308.66200000001</v>
      </c>
      <c r="F600" s="526">
        <f t="shared" si="175"/>
        <v>0</v>
      </c>
      <c r="G600" s="884">
        <v>6.48</v>
      </c>
      <c r="H600" s="421">
        <f>G600*F600</f>
        <v>0</v>
      </c>
      <c r="I600" s="535">
        <f t="shared" ref="I600" si="176">SUM(I596:I599)</f>
        <v>1618.7700000000768</v>
      </c>
      <c r="J600" s="422">
        <f t="shared" ref="J600" si="177">SUM(J596:J599)</f>
        <v>0.99999999999999989</v>
      </c>
      <c r="K600" s="186"/>
      <c r="L600" s="359"/>
      <c r="M600" s="401"/>
    </row>
    <row r="601" spans="2:13" ht="15.6">
      <c r="B601" s="397"/>
      <c r="C601" s="420" t="s">
        <v>46</v>
      </c>
      <c r="D601" s="597">
        <v>325699.00199999998</v>
      </c>
      <c r="E601" s="597">
        <v>325943.842</v>
      </c>
      <c r="F601" s="526">
        <f t="shared" si="175"/>
        <v>244.84000000002561</v>
      </c>
      <c r="G601" s="885"/>
      <c r="H601" s="423">
        <f>G600*F601</f>
        <v>1586.563200000166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1618.7700000000768</v>
      </c>
      <c r="G602" s="525">
        <f>H602/F602</f>
        <v>6.2309398493917945</v>
      </c>
      <c r="H602" s="428">
        <f>SUM(H596:H601)</f>
        <v>10086.458500000434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 t="s">
        <v>131</v>
      </c>
      <c r="E604" s="433" t="s">
        <v>132</v>
      </c>
      <c r="F604" s="434" t="s">
        <v>1</v>
      </c>
      <c r="G604" s="554" t="s">
        <v>65</v>
      </c>
      <c r="H604" s="861" t="s">
        <v>243</v>
      </c>
      <c r="I604" s="862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>
        <v>453</v>
      </c>
      <c r="E605" s="438">
        <v>260</v>
      </c>
      <c r="F605" s="438">
        <f>D605+E605</f>
        <v>713</v>
      </c>
      <c r="G605" s="439">
        <f>F605/F608</f>
        <v>0.18902439024390244</v>
      </c>
      <c r="H605" s="590">
        <v>7.4000000000000003E-3</v>
      </c>
      <c r="I605" s="586">
        <f>F605*H605</f>
        <v>5.2762000000000002</v>
      </c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>
        <v>731</v>
      </c>
      <c r="E606" s="438">
        <v>575</v>
      </c>
      <c r="F606" s="438">
        <f t="shared" ref="F606:F607" si="178">D606+E606</f>
        <v>1306</v>
      </c>
      <c r="G606" s="439">
        <f>F606/F608</f>
        <v>0.3462354188759279</v>
      </c>
      <c r="H606" s="590">
        <v>2.5000000000000001E-2</v>
      </c>
      <c r="I606" s="586">
        <f>F606*H606</f>
        <v>32.65</v>
      </c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>
        <v>1352</v>
      </c>
      <c r="E607" s="438">
        <v>401</v>
      </c>
      <c r="F607" s="438">
        <f t="shared" si="178"/>
        <v>1753</v>
      </c>
      <c r="G607" s="439">
        <f>F607/F608</f>
        <v>0.46474019088016966</v>
      </c>
      <c r="H607" s="584"/>
      <c r="I607" s="586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2536</v>
      </c>
      <c r="E608" s="442">
        <f>SUM(E605:E607)</f>
        <v>1236</v>
      </c>
      <c r="F608" s="443">
        <f>D608+E608</f>
        <v>3772</v>
      </c>
      <c r="G608" s="444">
        <f>SUM(G605:G607)</f>
        <v>1</v>
      </c>
      <c r="H608" s="585" t="s">
        <v>21</v>
      </c>
      <c r="I608" s="591">
        <f>SUM(I605:I607)</f>
        <v>37.926200000000001</v>
      </c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63</v>
      </c>
      <c r="E611" s="447" t="s">
        <v>68</v>
      </c>
      <c r="F611" s="447" t="s">
        <v>249</v>
      </c>
      <c r="G611" s="448" t="s">
        <v>197</v>
      </c>
      <c r="H611" s="447" t="s">
        <v>130</v>
      </c>
      <c r="I611" s="448" t="s">
        <v>64</v>
      </c>
      <c r="J611" s="447" t="s">
        <v>174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58</v>
      </c>
      <c r="D612" s="438">
        <v>145</v>
      </c>
      <c r="E612" s="438">
        <v>910</v>
      </c>
      <c r="F612" s="438">
        <v>141</v>
      </c>
      <c r="G612" s="438"/>
      <c r="H612" s="438"/>
      <c r="I612" s="438">
        <v>260</v>
      </c>
      <c r="J612" s="438"/>
      <c r="K612" s="451">
        <f>D612+E612+F612+G612+H612+I612+J612</f>
        <v>1456</v>
      </c>
      <c r="L612" s="452">
        <f>K612/K616</f>
        <v>0.14450795339618502</v>
      </c>
      <c r="M612" s="401"/>
    </row>
    <row r="613" spans="2:13" ht="15.6">
      <c r="B613" s="396"/>
      <c r="C613" s="450" t="s">
        <v>148</v>
      </c>
      <c r="D613" s="438">
        <v>702</v>
      </c>
      <c r="E613" s="438">
        <v>320</v>
      </c>
      <c r="F613" s="438">
        <v>735</v>
      </c>
      <c r="G613" s="438"/>
      <c r="H613" s="438">
        <v>459.18</v>
      </c>
      <c r="I613" s="438">
        <v>100</v>
      </c>
      <c r="J613" s="438"/>
      <c r="K613" s="451">
        <f t="shared" ref="K613:K615" si="179">D613+E613+F613+G613+H613+I613+J613</f>
        <v>2316.1799999999998</v>
      </c>
      <c r="L613" s="452">
        <f>K613/K616</f>
        <v>0.22988079086344493</v>
      </c>
      <c r="M613" s="401"/>
    </row>
    <row r="614" spans="2:13" ht="15.6">
      <c r="B614" s="396"/>
      <c r="C614" s="450" t="s">
        <v>61</v>
      </c>
      <c r="D614" s="438">
        <v>970</v>
      </c>
      <c r="E614" s="438">
        <v>986</v>
      </c>
      <c r="F614" s="438">
        <v>457.15</v>
      </c>
      <c r="G614" s="438"/>
      <c r="H614" s="438">
        <v>35</v>
      </c>
      <c r="I614" s="438">
        <v>235</v>
      </c>
      <c r="J614" s="438"/>
      <c r="K614" s="451">
        <f t="shared" si="179"/>
        <v>2683.15</v>
      </c>
      <c r="L614" s="452">
        <f>K614/K616</f>
        <v>0.26630255161742711</v>
      </c>
      <c r="M614" s="401"/>
    </row>
    <row r="615" spans="2:13" ht="15.6">
      <c r="B615" s="396"/>
      <c r="C615" s="450" t="s">
        <v>62</v>
      </c>
      <c r="D615" s="438">
        <v>1423.32</v>
      </c>
      <c r="E615" s="438">
        <v>733.79</v>
      </c>
      <c r="F615" s="438">
        <v>672</v>
      </c>
      <c r="G615" s="438"/>
      <c r="H615" s="438">
        <v>257.94</v>
      </c>
      <c r="I615" s="438">
        <v>433.14</v>
      </c>
      <c r="J615" s="438">
        <v>100.05</v>
      </c>
      <c r="K615" s="451">
        <f t="shared" si="179"/>
        <v>3620.24</v>
      </c>
      <c r="L615" s="452">
        <f>K615/K616</f>
        <v>0.35930870412294291</v>
      </c>
      <c r="M615" s="401"/>
    </row>
    <row r="616" spans="2:13" ht="15.6">
      <c r="B616" s="397"/>
      <c r="C616" s="450" t="s">
        <v>199</v>
      </c>
      <c r="D616" s="552">
        <f t="shared" ref="D616:F616" si="180">SUM(D612:D615)</f>
        <v>3240.3199999999997</v>
      </c>
      <c r="E616" s="552">
        <f t="shared" si="180"/>
        <v>2949.79</v>
      </c>
      <c r="F616" s="552">
        <f t="shared" si="180"/>
        <v>2005.15</v>
      </c>
      <c r="G616" s="552">
        <f>SUM(G612:G615)</f>
        <v>0</v>
      </c>
      <c r="H616" s="552">
        <f>SUM(H612:H615)</f>
        <v>752.12</v>
      </c>
      <c r="I616" s="552">
        <f t="shared" ref="I616:J616" si="181">SUM(I612:I615)</f>
        <v>1028.1399999999999</v>
      </c>
      <c r="J616" s="552">
        <f t="shared" si="181"/>
        <v>100.05</v>
      </c>
      <c r="K616" s="550">
        <f>D616+E616+F616+G616+H616+I616+J616</f>
        <v>10075.57</v>
      </c>
      <c r="L616" s="452">
        <f>SUM(L612:L615)</f>
        <v>1</v>
      </c>
      <c r="M616" s="401"/>
    </row>
    <row r="617" spans="2:13" ht="15.6">
      <c r="B617" s="397"/>
      <c r="C617" s="547" t="s">
        <v>193</v>
      </c>
      <c r="D617" s="553">
        <v>3240.32</v>
      </c>
      <c r="E617" s="553">
        <v>2949.79</v>
      </c>
      <c r="F617" s="548">
        <v>2010.62</v>
      </c>
      <c r="G617" s="548"/>
      <c r="H617" s="548">
        <v>752.12</v>
      </c>
      <c r="I617" s="548">
        <v>1028.1400000000001</v>
      </c>
      <c r="J617" s="548">
        <v>100.05</v>
      </c>
      <c r="K617" s="549">
        <f t="shared" ref="K617" si="182">D617+E617+F617+G617+H617+I617+J617</f>
        <v>10081.039999999999</v>
      </c>
      <c r="L617" s="452"/>
      <c r="M617" s="401"/>
    </row>
    <row r="618" spans="2:13" ht="15.6">
      <c r="B618" s="397"/>
      <c r="C618" s="460" t="s">
        <v>147</v>
      </c>
      <c r="D618" s="461">
        <f t="shared" ref="D618:J618" si="183">D617-D616</f>
        <v>0</v>
      </c>
      <c r="E618" s="461">
        <f t="shared" si="183"/>
        <v>0</v>
      </c>
      <c r="F618" s="461">
        <f t="shared" si="183"/>
        <v>5.4699999999997999</v>
      </c>
      <c r="G618" s="461">
        <f t="shared" si="183"/>
        <v>0</v>
      </c>
      <c r="H618" s="461">
        <f t="shared" si="183"/>
        <v>0</v>
      </c>
      <c r="I618" s="461">
        <f t="shared" si="183"/>
        <v>0</v>
      </c>
      <c r="J618" s="461">
        <f t="shared" si="183"/>
        <v>0</v>
      </c>
      <c r="K618" s="542">
        <f>D618+E618+F618+G618+H618+I618+J618</f>
        <v>5.4699999999997999</v>
      </c>
      <c r="L618" s="452"/>
      <c r="M618" s="401"/>
    </row>
    <row r="619" spans="2:13" ht="15.6">
      <c r="B619" s="396"/>
      <c r="C619" s="402" t="s">
        <v>65</v>
      </c>
      <c r="D619" s="462">
        <f>D617/K617</f>
        <v>0.32142715434121882</v>
      </c>
      <c r="E619" s="462">
        <f>E617/K617</f>
        <v>0.29260770714132672</v>
      </c>
      <c r="F619" s="462">
        <f>F617/K617</f>
        <v>0.19944569211113139</v>
      </c>
      <c r="G619" s="462">
        <f>G617/K617</f>
        <v>0</v>
      </c>
      <c r="H619" s="462">
        <f>H617/K617</f>
        <v>7.4607381778070525E-2</v>
      </c>
      <c r="I619" s="462">
        <f>I617/K617</f>
        <v>0.10198749335386034</v>
      </c>
      <c r="J619" s="462">
        <f>J617/K617</f>
        <v>9.9245712743923249E-3</v>
      </c>
      <c r="K619" s="520">
        <f>D619+E619+F619+G619+H619+I619+J619</f>
        <v>1.0000000000000002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5.4185000004345056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6.4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.6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596">
        <v>1529050.8319999999</v>
      </c>
      <c r="E627" s="596">
        <v>1529497.423</v>
      </c>
      <c r="F627" s="526">
        <f t="shared" ref="F627:F632" si="184">E627-D627</f>
        <v>446.5910000000149</v>
      </c>
      <c r="G627" s="592">
        <v>6.48</v>
      </c>
      <c r="H627" s="410">
        <f>F627*G627</f>
        <v>2893.9096800000966</v>
      </c>
      <c r="I627" s="531">
        <f>F627+F631+F632</f>
        <v>642.49100000003818</v>
      </c>
      <c r="J627" s="411">
        <f>I627/I631</f>
        <v>0.60826340967425341</v>
      </c>
      <c r="K627" s="186"/>
      <c r="L627" s="359"/>
      <c r="M627" s="401"/>
    </row>
    <row r="628" spans="2:13" ht="15.6">
      <c r="B628" s="396"/>
      <c r="C628" s="412" t="s">
        <v>43</v>
      </c>
      <c r="D628" s="596">
        <v>589240.87300000002</v>
      </c>
      <c r="E628" s="596">
        <v>589416.11199999996</v>
      </c>
      <c r="F628" s="527">
        <f t="shared" si="184"/>
        <v>175.23899999994319</v>
      </c>
      <c r="G628" s="593">
        <v>6.48</v>
      </c>
      <c r="H628" s="413">
        <f>G628*F628</f>
        <v>1135.5487199996319</v>
      </c>
      <c r="I628" s="532">
        <f>F628</f>
        <v>175.23899999994319</v>
      </c>
      <c r="J628" s="414">
        <f>I628/I631</f>
        <v>0.16590344712667665</v>
      </c>
      <c r="K628" s="186"/>
      <c r="L628" s="359"/>
      <c r="M628" s="401"/>
    </row>
    <row r="629" spans="2:13" ht="15.6">
      <c r="B629" s="396"/>
      <c r="C629" s="415" t="s">
        <v>44</v>
      </c>
      <c r="D629" s="597">
        <v>342675.54300000001</v>
      </c>
      <c r="E629" s="597">
        <v>342874.25300000003</v>
      </c>
      <c r="F629" s="528">
        <f t="shared" si="184"/>
        <v>198.71000000002095</v>
      </c>
      <c r="G629" s="594">
        <v>4.58</v>
      </c>
      <c r="H629" s="416">
        <f>G629*F629</f>
        <v>910.09180000009599</v>
      </c>
      <c r="I629" s="533">
        <f>F629</f>
        <v>198.71000000002095</v>
      </c>
      <c r="J629" s="417">
        <f>I629/I631</f>
        <v>0.18812407043270096</v>
      </c>
      <c r="K629" s="186"/>
      <c r="L629" s="359"/>
      <c r="M629" s="401"/>
    </row>
    <row r="630" spans="2:13" ht="15.6">
      <c r="B630" s="397"/>
      <c r="C630" s="183" t="s">
        <v>139</v>
      </c>
      <c r="D630" s="597">
        <v>391627.05300000001</v>
      </c>
      <c r="E630" s="597">
        <v>391666.88400000002</v>
      </c>
      <c r="F630" s="529">
        <f t="shared" si="184"/>
        <v>39.831000000005588</v>
      </c>
      <c r="G630" s="595">
        <v>6.28</v>
      </c>
      <c r="H630" s="418">
        <f>G630*F630</f>
        <v>250.13868000003509</v>
      </c>
      <c r="I630" s="534">
        <f>F630</f>
        <v>39.831000000005588</v>
      </c>
      <c r="J630" s="419">
        <f>I630/I631</f>
        <v>3.7709072766368944E-2</v>
      </c>
      <c r="K630" s="186"/>
      <c r="L630" s="359"/>
      <c r="M630" s="401"/>
    </row>
    <row r="631" spans="2:13" ht="16.2" thickBot="1">
      <c r="B631" s="397"/>
      <c r="C631" s="420" t="s">
        <v>45</v>
      </c>
      <c r="D631" s="597">
        <v>369308.66200000001</v>
      </c>
      <c r="E631" s="597">
        <v>369308.66200000001</v>
      </c>
      <c r="F631" s="526">
        <f t="shared" si="184"/>
        <v>0</v>
      </c>
      <c r="G631" s="884">
        <v>6.48</v>
      </c>
      <c r="H631" s="421">
        <f>G631*F631</f>
        <v>0</v>
      </c>
      <c r="I631" s="535">
        <f t="shared" ref="I631" si="185">SUM(I627:I630)</f>
        <v>1056.2710000000079</v>
      </c>
      <c r="J631" s="422">
        <f t="shared" ref="J631" si="186">SUM(J627:J630)</f>
        <v>1</v>
      </c>
      <c r="K631" s="186"/>
      <c r="L631" s="359"/>
      <c r="M631" s="401"/>
    </row>
    <row r="632" spans="2:13" ht="15.6">
      <c r="B632" s="397"/>
      <c r="C632" s="420" t="s">
        <v>46</v>
      </c>
      <c r="D632" s="597">
        <v>325943.842</v>
      </c>
      <c r="E632" s="597">
        <v>326139.74200000003</v>
      </c>
      <c r="F632" s="526">
        <f t="shared" si="184"/>
        <v>195.90000000002328</v>
      </c>
      <c r="G632" s="885"/>
      <c r="H632" s="423">
        <f>G631*F632</f>
        <v>1269.432000000151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1056.2710000000079</v>
      </c>
      <c r="G633" s="525">
        <f>H633/F633</f>
        <v>6.1150224516245943</v>
      </c>
      <c r="H633" s="428">
        <f>SUM(H627:H632)</f>
        <v>6459.1208800000104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 t="s">
        <v>131</v>
      </c>
      <c r="E635" s="433" t="s">
        <v>132</v>
      </c>
      <c r="F635" s="434" t="s">
        <v>1</v>
      </c>
      <c r="G635" s="554" t="s">
        <v>65</v>
      </c>
      <c r="H635" s="861" t="s">
        <v>243</v>
      </c>
      <c r="I635" s="862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>
        <v>610</v>
      </c>
      <c r="E636" s="438">
        <v>287</v>
      </c>
      <c r="F636" s="438">
        <f>D636+E636</f>
        <v>897</v>
      </c>
      <c r="G636" s="439">
        <f>F636/F639</f>
        <v>0.28172110552763818</v>
      </c>
      <c r="H636" s="590">
        <v>7.4000000000000003E-3</v>
      </c>
      <c r="I636" s="586">
        <f>F636*H636</f>
        <v>6.6378000000000004</v>
      </c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>
        <v>575</v>
      </c>
      <c r="E637" s="438">
        <v>285</v>
      </c>
      <c r="F637" s="438">
        <f t="shared" ref="F637:F638" si="187">D637+E637</f>
        <v>860</v>
      </c>
      <c r="G637" s="439">
        <f>F637/F639</f>
        <v>0.27010050251256279</v>
      </c>
      <c r="H637" s="590">
        <v>2.5000000000000001E-2</v>
      </c>
      <c r="I637" s="586">
        <f>F637*H637</f>
        <v>21.5</v>
      </c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>
        <v>1150</v>
      </c>
      <c r="E638" s="438">
        <v>277</v>
      </c>
      <c r="F638" s="438">
        <f t="shared" si="187"/>
        <v>1427</v>
      </c>
      <c r="G638" s="439">
        <f>F638/F639</f>
        <v>0.44817839195979897</v>
      </c>
      <c r="H638" s="584"/>
      <c r="I638" s="586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2335</v>
      </c>
      <c r="E639" s="442">
        <f>SUM(E636:E638)</f>
        <v>849</v>
      </c>
      <c r="F639" s="443">
        <f>D639+E639</f>
        <v>3184</v>
      </c>
      <c r="G639" s="444">
        <f>SUM(G636:G638)</f>
        <v>1</v>
      </c>
      <c r="H639" s="585" t="s">
        <v>21</v>
      </c>
      <c r="I639" s="591">
        <f>SUM(I636:I638)</f>
        <v>28.137799999999999</v>
      </c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63</v>
      </c>
      <c r="E642" s="447" t="s">
        <v>68</v>
      </c>
      <c r="F642" s="447" t="s">
        <v>249</v>
      </c>
      <c r="G642" s="448" t="s">
        <v>197</v>
      </c>
      <c r="H642" s="447" t="s">
        <v>130</v>
      </c>
      <c r="I642" s="448" t="s">
        <v>64</v>
      </c>
      <c r="J642" s="447" t="s">
        <v>174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58</v>
      </c>
      <c r="D643" s="438">
        <v>618</v>
      </c>
      <c r="E643" s="438">
        <v>502</v>
      </c>
      <c r="F643" s="438">
        <v>207</v>
      </c>
      <c r="G643" s="438"/>
      <c r="H643" s="438"/>
      <c r="I643" s="438">
        <v>70</v>
      </c>
      <c r="J643" s="438"/>
      <c r="K643" s="451">
        <f>D643+E643+F643+G643+H643+I643+J643</f>
        <v>1397</v>
      </c>
      <c r="L643" s="452">
        <f>K643/K647</f>
        <v>0.21679148600709497</v>
      </c>
      <c r="M643" s="401"/>
    </row>
    <row r="644" spans="2:13" ht="15.6">
      <c r="B644" s="396"/>
      <c r="C644" s="450" t="s">
        <v>148</v>
      </c>
      <c r="D644" s="438">
        <v>535</v>
      </c>
      <c r="E644" s="438">
        <v>580</v>
      </c>
      <c r="F644" s="438">
        <v>302.5</v>
      </c>
      <c r="G644" s="438"/>
      <c r="H644" s="438">
        <v>100</v>
      </c>
      <c r="I644" s="438">
        <v>270</v>
      </c>
      <c r="J644" s="438"/>
      <c r="K644" s="451">
        <f t="shared" ref="K644:K646" si="188">D644+E644+F644+G644+H644+I644+J644</f>
        <v>1787.5</v>
      </c>
      <c r="L644" s="452">
        <f>K644/K647</f>
        <v>0.27739068091459002</v>
      </c>
      <c r="M644" s="401"/>
    </row>
    <row r="645" spans="2:13" ht="15.6">
      <c r="B645" s="396"/>
      <c r="C645" s="450" t="s">
        <v>61</v>
      </c>
      <c r="D645" s="438">
        <v>438</v>
      </c>
      <c r="E645" s="438">
        <v>154</v>
      </c>
      <c r="F645" s="438">
        <v>25</v>
      </c>
      <c r="G645" s="438"/>
      <c r="H645" s="438"/>
      <c r="I645" s="438">
        <v>10</v>
      </c>
      <c r="J645" s="438"/>
      <c r="K645" s="451">
        <f t="shared" si="188"/>
        <v>627</v>
      </c>
      <c r="L645" s="452">
        <f>K645/K647</f>
        <v>9.7300115766963888E-2</v>
      </c>
      <c r="M645" s="401"/>
    </row>
    <row r="646" spans="2:13" ht="15.6">
      <c r="B646" s="396"/>
      <c r="C646" s="450" t="s">
        <v>62</v>
      </c>
      <c r="D646" s="438">
        <v>659</v>
      </c>
      <c r="E646" s="438">
        <v>806</v>
      </c>
      <c r="F646" s="438">
        <v>511</v>
      </c>
      <c r="G646" s="438"/>
      <c r="H646" s="438">
        <v>83.52</v>
      </c>
      <c r="I646" s="438">
        <v>572.96</v>
      </c>
      <c r="J646" s="438"/>
      <c r="K646" s="451">
        <f t="shared" si="188"/>
        <v>2632.48</v>
      </c>
      <c r="L646" s="452">
        <f>K646/K647</f>
        <v>0.40851771731135106</v>
      </c>
      <c r="M646" s="401"/>
    </row>
    <row r="647" spans="2:13" ht="15.6">
      <c r="B647" s="397"/>
      <c r="C647" s="450" t="s">
        <v>199</v>
      </c>
      <c r="D647" s="552">
        <f t="shared" ref="D647:F647" si="189">SUM(D643:D646)</f>
        <v>2250</v>
      </c>
      <c r="E647" s="552">
        <f t="shared" si="189"/>
        <v>2042</v>
      </c>
      <c r="F647" s="552">
        <f t="shared" si="189"/>
        <v>1045.5</v>
      </c>
      <c r="G647" s="552">
        <f>SUM(G643:G646)</f>
        <v>0</v>
      </c>
      <c r="H647" s="552">
        <f>SUM(H643:H646)</f>
        <v>183.51999999999998</v>
      </c>
      <c r="I647" s="552">
        <f t="shared" ref="I647:J647" si="190">SUM(I643:I646)</f>
        <v>922.96</v>
      </c>
      <c r="J647" s="552">
        <f t="shared" si="190"/>
        <v>0</v>
      </c>
      <c r="K647" s="550">
        <f>D647+E647+F647+G647+H647+I647+J647</f>
        <v>6443.9800000000005</v>
      </c>
      <c r="L647" s="452">
        <f>SUM(L643:L646)</f>
        <v>1</v>
      </c>
      <c r="M647" s="401"/>
    </row>
    <row r="648" spans="2:13" ht="15.6">
      <c r="B648" s="397"/>
      <c r="C648" s="547" t="s">
        <v>193</v>
      </c>
      <c r="D648" s="553">
        <v>2253.5</v>
      </c>
      <c r="E648" s="553">
        <v>2045.15</v>
      </c>
      <c r="F648" s="548">
        <v>1048.56</v>
      </c>
      <c r="G648" s="548"/>
      <c r="H648" s="548">
        <v>183.52</v>
      </c>
      <c r="I648" s="548">
        <v>922.96</v>
      </c>
      <c r="J648" s="548"/>
      <c r="K648" s="549">
        <f t="shared" ref="K648" si="191">D648+E648+F648+G648+H648+I648+J648</f>
        <v>6453.69</v>
      </c>
      <c r="L648" s="452"/>
      <c r="M648" s="401"/>
    </row>
    <row r="649" spans="2:13" ht="15.6">
      <c r="B649" s="397"/>
      <c r="C649" s="460" t="s">
        <v>147</v>
      </c>
      <c r="D649" s="461">
        <f t="shared" ref="D649:J649" si="192">D648-D647</f>
        <v>3.5</v>
      </c>
      <c r="E649" s="461">
        <f t="shared" si="192"/>
        <v>3.1500000000000909</v>
      </c>
      <c r="F649" s="461">
        <f t="shared" si="192"/>
        <v>3.0599999999999454</v>
      </c>
      <c r="G649" s="461">
        <f t="shared" si="192"/>
        <v>0</v>
      </c>
      <c r="H649" s="461">
        <f t="shared" si="192"/>
        <v>0</v>
      </c>
      <c r="I649" s="461">
        <f t="shared" si="192"/>
        <v>0</v>
      </c>
      <c r="J649" s="461">
        <f t="shared" si="192"/>
        <v>0</v>
      </c>
      <c r="K649" s="542">
        <f>D649+E649+F649+G649+H649+I649+J649</f>
        <v>9.7100000000000364</v>
      </c>
      <c r="L649" s="452"/>
      <c r="M649" s="401"/>
    </row>
    <row r="650" spans="2:13" ht="15.6">
      <c r="B650" s="396"/>
      <c r="C650" s="402" t="s">
        <v>65</v>
      </c>
      <c r="D650" s="462">
        <f>D648/K648</f>
        <v>0.34918008147276985</v>
      </c>
      <c r="E650" s="462">
        <f>E648/K648</f>
        <v>0.3168962252602775</v>
      </c>
      <c r="F650" s="462">
        <f>F648/K648</f>
        <v>0.16247449133751388</v>
      </c>
      <c r="G650" s="462">
        <f>G648/K648</f>
        <v>0</v>
      </c>
      <c r="H650" s="462">
        <f>H648/K648</f>
        <v>2.8436444886568771E-2</v>
      </c>
      <c r="I650" s="462">
        <f>I648/K648</f>
        <v>0.14301275704287006</v>
      </c>
      <c r="J650" s="462">
        <f>J648/K648</f>
        <v>0</v>
      </c>
      <c r="K650" s="520">
        <f>D650+E650+F650+G650+H650+I650+J650</f>
        <v>1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5.4308800000108022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596">
        <v>1529497.423</v>
      </c>
      <c r="E658" s="596">
        <v>1529966.6629999999</v>
      </c>
      <c r="F658" s="526">
        <f t="shared" ref="F658:F663" si="193">E658-D658</f>
        <v>469.23999999999069</v>
      </c>
      <c r="G658" s="592">
        <v>6.48</v>
      </c>
      <c r="H658" s="410">
        <f>F658*G658</f>
        <v>3040.6751999999397</v>
      </c>
      <c r="I658" s="531">
        <f>F658+F662+F663</f>
        <v>756.31999999994878</v>
      </c>
      <c r="J658" s="411">
        <f>I658/I662</f>
        <v>0.55588507455339353</v>
      </c>
      <c r="K658" s="186"/>
      <c r="L658" s="359"/>
      <c r="M658" s="401"/>
    </row>
    <row r="659" spans="2:13" ht="15.6">
      <c r="B659" s="396"/>
      <c r="C659" s="412" t="s">
        <v>43</v>
      </c>
      <c r="D659" s="596">
        <v>589416.11199999996</v>
      </c>
      <c r="E659" s="596">
        <v>589788.16299999994</v>
      </c>
      <c r="F659" s="527">
        <f t="shared" si="193"/>
        <v>372.05099999997765</v>
      </c>
      <c r="G659" s="593">
        <v>6.48</v>
      </c>
      <c r="H659" s="413">
        <f>G659*F659</f>
        <v>2410.8904799998554</v>
      </c>
      <c r="I659" s="532">
        <f>F659</f>
        <v>372.05099999997765</v>
      </c>
      <c r="J659" s="414">
        <f>I659/I662</f>
        <v>0.27345250406265359</v>
      </c>
      <c r="K659" s="186"/>
      <c r="L659" s="359"/>
      <c r="M659" s="401"/>
    </row>
    <row r="660" spans="2:13" ht="15.6">
      <c r="B660" s="396"/>
      <c r="C660" s="415" t="s">
        <v>44</v>
      </c>
      <c r="D660" s="597">
        <v>342874.25300000003</v>
      </c>
      <c r="E660" s="597">
        <v>343056.25199999998</v>
      </c>
      <c r="F660" s="528">
        <f t="shared" si="193"/>
        <v>181.9989999999525</v>
      </c>
      <c r="G660" s="594">
        <v>4.58</v>
      </c>
      <c r="H660" s="416">
        <f>G660*F660</f>
        <v>833.55541999978243</v>
      </c>
      <c r="I660" s="533">
        <f>F660</f>
        <v>181.9989999999525</v>
      </c>
      <c r="J660" s="417">
        <f>I660/I662</f>
        <v>0.13376682843720053</v>
      </c>
      <c r="K660" s="186"/>
      <c r="L660" s="359"/>
      <c r="M660" s="401"/>
    </row>
    <row r="661" spans="2:13" ht="15.6">
      <c r="B661" s="397"/>
      <c r="C661" s="183" t="s">
        <v>139</v>
      </c>
      <c r="D661" s="597">
        <v>391666.88400000002</v>
      </c>
      <c r="E661" s="597">
        <v>391717.08299999998</v>
      </c>
      <c r="F661" s="529">
        <f t="shared" si="193"/>
        <v>50.198999999964144</v>
      </c>
      <c r="G661" s="595">
        <v>6.28</v>
      </c>
      <c r="H661" s="418">
        <f>G661*F661</f>
        <v>315.24971999977481</v>
      </c>
      <c r="I661" s="534">
        <f>F661</f>
        <v>50.198999999964144</v>
      </c>
      <c r="J661" s="419">
        <f>I661/I662</f>
        <v>3.6895592946752376E-2</v>
      </c>
      <c r="K661" s="186"/>
      <c r="L661" s="359"/>
      <c r="M661" s="401"/>
    </row>
    <row r="662" spans="2:13" ht="16.2" thickBot="1">
      <c r="B662" s="397"/>
      <c r="C662" s="420" t="s">
        <v>45</v>
      </c>
      <c r="D662" s="597">
        <v>369308.66200000001</v>
      </c>
      <c r="E662" s="597">
        <v>369308.66200000001</v>
      </c>
      <c r="F662" s="526">
        <f t="shared" si="193"/>
        <v>0</v>
      </c>
      <c r="G662" s="884">
        <v>6.48</v>
      </c>
      <c r="H662" s="421">
        <f>G662*F662</f>
        <v>0</v>
      </c>
      <c r="I662" s="535">
        <f t="shared" ref="I662" si="194">SUM(I658:I661)</f>
        <v>1360.5689999998431</v>
      </c>
      <c r="J662" s="422">
        <f t="shared" ref="J662" si="195">SUM(J658:J661)</f>
        <v>1</v>
      </c>
      <c r="K662" s="186"/>
      <c r="L662" s="359"/>
      <c r="M662" s="401"/>
    </row>
    <row r="663" spans="2:13" ht="15.6">
      <c r="B663" s="397"/>
      <c r="C663" s="420" t="s">
        <v>46</v>
      </c>
      <c r="D663" s="597">
        <v>326139.74200000003</v>
      </c>
      <c r="E663" s="597">
        <v>326426.82199999999</v>
      </c>
      <c r="F663" s="526">
        <f t="shared" si="193"/>
        <v>287.07999999995809</v>
      </c>
      <c r="G663" s="885"/>
      <c r="H663" s="423">
        <f>G662*F663</f>
        <v>1860.2783999997284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1360.5689999998431</v>
      </c>
      <c r="G664" s="525">
        <f>H664/F664</f>
        <v>6.2184639073799683</v>
      </c>
      <c r="H664" s="428">
        <f>SUM(H658:H663)</f>
        <v>8460.6492199990807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 t="s">
        <v>131</v>
      </c>
      <c r="E666" s="433" t="s">
        <v>132</v>
      </c>
      <c r="F666" s="434" t="s">
        <v>1</v>
      </c>
      <c r="G666" s="554" t="s">
        <v>65</v>
      </c>
      <c r="H666" s="861" t="s">
        <v>243</v>
      </c>
      <c r="I666" s="862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>
        <v>948</v>
      </c>
      <c r="E667" s="438">
        <v>198</v>
      </c>
      <c r="F667" s="438">
        <f>D667+E667</f>
        <v>1146</v>
      </c>
      <c r="G667" s="439">
        <f>F667/F670</f>
        <v>0.28920332810950361</v>
      </c>
      <c r="H667" s="590">
        <v>7.4000000000000003E-3</v>
      </c>
      <c r="I667" s="586">
        <f>F667*H667</f>
        <v>8.4803999999999995</v>
      </c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>
        <v>767.5</v>
      </c>
      <c r="E668" s="438">
        <v>718</v>
      </c>
      <c r="F668" s="438">
        <f t="shared" ref="F668:F669" si="196">D668+E668</f>
        <v>1485.5</v>
      </c>
      <c r="G668" s="439">
        <f>F668/F670</f>
        <v>0.37487918316463142</v>
      </c>
      <c r="H668" s="590">
        <v>2.5000000000000001E-2</v>
      </c>
      <c r="I668" s="586">
        <f>F668*H668</f>
        <v>37.137500000000003</v>
      </c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>
        <v>1030.1099999999999</v>
      </c>
      <c r="E669" s="438">
        <v>301</v>
      </c>
      <c r="F669" s="438">
        <f t="shared" si="196"/>
        <v>1331.11</v>
      </c>
      <c r="G669" s="439">
        <f>F669/F670</f>
        <v>0.33591748872586502</v>
      </c>
      <c r="H669" s="584"/>
      <c r="I669" s="586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2745.6099999999997</v>
      </c>
      <c r="E670" s="442">
        <f>SUM(E667:E669)</f>
        <v>1217</v>
      </c>
      <c r="F670" s="443">
        <f>D670+E670</f>
        <v>3962.6099999999997</v>
      </c>
      <c r="G670" s="444">
        <f>SUM(G667:G669)</f>
        <v>1</v>
      </c>
      <c r="H670" s="585" t="s">
        <v>21</v>
      </c>
      <c r="I670" s="591">
        <f>SUM(I667:I669)</f>
        <v>45.617900000000006</v>
      </c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5.6">
      <c r="B673" s="396"/>
      <c r="C673" s="446"/>
      <c r="D673" s="447" t="s">
        <v>63</v>
      </c>
      <c r="E673" s="447" t="s">
        <v>68</v>
      </c>
      <c r="F673" s="447" t="s">
        <v>249</v>
      </c>
      <c r="G673" s="448" t="s">
        <v>197</v>
      </c>
      <c r="H673" s="447" t="s">
        <v>130</v>
      </c>
      <c r="I673" s="448" t="s">
        <v>64</v>
      </c>
      <c r="J673" s="447" t="s">
        <v>174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58</v>
      </c>
      <c r="D674" s="438">
        <v>431</v>
      </c>
      <c r="E674" s="438">
        <v>544</v>
      </c>
      <c r="F674" s="438"/>
      <c r="G674" s="438">
        <v>77</v>
      </c>
      <c r="H674" s="438"/>
      <c r="I674" s="438">
        <v>224</v>
      </c>
      <c r="J674" s="438"/>
      <c r="K674" s="451">
        <f>D674+E674+F674+G674+H674+I674+J674</f>
        <v>1276</v>
      </c>
      <c r="L674" s="452">
        <f>K674/K678</f>
        <v>0.15091965184397557</v>
      </c>
      <c r="M674" s="401"/>
    </row>
    <row r="675" spans="2:13" ht="15.6">
      <c r="B675" s="396"/>
      <c r="C675" s="450" t="s">
        <v>148</v>
      </c>
      <c r="D675" s="438">
        <v>951</v>
      </c>
      <c r="E675" s="438">
        <v>598.5</v>
      </c>
      <c r="F675" s="438"/>
      <c r="G675" s="438">
        <v>411</v>
      </c>
      <c r="H675" s="438">
        <v>227.11</v>
      </c>
      <c r="I675" s="438">
        <v>112</v>
      </c>
      <c r="J675" s="438"/>
      <c r="K675" s="451">
        <f t="shared" ref="K675:K677" si="197">D675+E675+F675+G675+H675+I675+J675</f>
        <v>2299.61</v>
      </c>
      <c r="L675" s="452">
        <f>K675/K678</f>
        <v>0.27198772772486263</v>
      </c>
      <c r="M675" s="401"/>
    </row>
    <row r="676" spans="2:13" ht="15.6">
      <c r="B676" s="396"/>
      <c r="C676" s="450" t="s">
        <v>61</v>
      </c>
      <c r="D676" s="438">
        <v>178</v>
      </c>
      <c r="E676" s="438">
        <v>705</v>
      </c>
      <c r="F676" s="438"/>
      <c r="G676" s="438">
        <v>10</v>
      </c>
      <c r="H676" s="438"/>
      <c r="I676" s="438">
        <v>505</v>
      </c>
      <c r="J676" s="438"/>
      <c r="K676" s="451">
        <f t="shared" si="197"/>
        <v>1398</v>
      </c>
      <c r="L676" s="452">
        <f>K676/K678</f>
        <v>0.16534927372874439</v>
      </c>
      <c r="M676" s="401"/>
    </row>
    <row r="677" spans="2:13" ht="15.6">
      <c r="B677" s="396"/>
      <c r="C677" s="450" t="s">
        <v>62</v>
      </c>
      <c r="D677" s="438">
        <v>1427.11</v>
      </c>
      <c r="E677" s="438">
        <v>1007.51</v>
      </c>
      <c r="F677" s="438"/>
      <c r="G677" s="438">
        <v>405.86</v>
      </c>
      <c r="H677" s="438">
        <v>54.7</v>
      </c>
      <c r="I677" s="438">
        <v>586.04</v>
      </c>
      <c r="J677" s="438"/>
      <c r="K677" s="451">
        <f t="shared" si="197"/>
        <v>3481.22</v>
      </c>
      <c r="L677" s="452">
        <f>K677/K678</f>
        <v>0.41174334670241741</v>
      </c>
      <c r="M677" s="401"/>
    </row>
    <row r="678" spans="2:13" ht="15.6">
      <c r="B678" s="397"/>
      <c r="C678" s="450" t="s">
        <v>199</v>
      </c>
      <c r="D678" s="552">
        <f t="shared" ref="D678:F678" si="198">SUM(D674:D677)</f>
        <v>2987.1099999999997</v>
      </c>
      <c r="E678" s="552">
        <f t="shared" si="198"/>
        <v>2855.01</v>
      </c>
      <c r="F678" s="552">
        <f t="shared" si="198"/>
        <v>0</v>
      </c>
      <c r="G678" s="552">
        <f>SUM(G674:G677)</f>
        <v>903.86</v>
      </c>
      <c r="H678" s="552">
        <f>SUM(H674:H677)</f>
        <v>281.81</v>
      </c>
      <c r="I678" s="552">
        <f t="shared" ref="I678:J678" si="199">SUM(I674:I677)</f>
        <v>1427.04</v>
      </c>
      <c r="J678" s="552">
        <f t="shared" si="199"/>
        <v>0</v>
      </c>
      <c r="K678" s="550">
        <f>D678+E678+F678+G678+H678+I678+J678</f>
        <v>8454.83</v>
      </c>
      <c r="L678" s="452">
        <f>SUM(L674:L677)</f>
        <v>1</v>
      </c>
      <c r="M678" s="401"/>
    </row>
    <row r="679" spans="2:13" ht="15.6">
      <c r="B679" s="397"/>
      <c r="C679" s="547" t="s">
        <v>193</v>
      </c>
      <c r="D679" s="553">
        <v>2987.11</v>
      </c>
      <c r="E679" s="553">
        <v>2855.01</v>
      </c>
      <c r="F679" s="548"/>
      <c r="G679" s="548">
        <v>903.86</v>
      </c>
      <c r="H679" s="548">
        <v>281.81</v>
      </c>
      <c r="I679" s="548">
        <v>1427.04</v>
      </c>
      <c r="J679" s="548"/>
      <c r="K679" s="549">
        <f t="shared" ref="K679" si="200">D679+E679+F679+G679+H679+I679+J679</f>
        <v>8454.8300000000017</v>
      </c>
      <c r="L679" s="452"/>
      <c r="M679" s="401"/>
    </row>
    <row r="680" spans="2:13" ht="15.6">
      <c r="B680" s="397"/>
      <c r="C680" s="460" t="s">
        <v>147</v>
      </c>
      <c r="D680" s="461">
        <f t="shared" ref="D680:J680" si="201">D679-D678</f>
        <v>0</v>
      </c>
      <c r="E680" s="461">
        <f t="shared" si="201"/>
        <v>0</v>
      </c>
      <c r="F680" s="461">
        <f t="shared" si="201"/>
        <v>0</v>
      </c>
      <c r="G680" s="461">
        <f t="shared" si="201"/>
        <v>0</v>
      </c>
      <c r="H680" s="461">
        <f t="shared" si="201"/>
        <v>0</v>
      </c>
      <c r="I680" s="461">
        <f t="shared" si="201"/>
        <v>0</v>
      </c>
      <c r="J680" s="461">
        <f t="shared" si="201"/>
        <v>0</v>
      </c>
      <c r="K680" s="542">
        <f>D680+E680+F680+G680+H680+I680+J680</f>
        <v>0</v>
      </c>
      <c r="L680" s="452"/>
      <c r="M680" s="401"/>
    </row>
    <row r="681" spans="2:13" ht="15.6">
      <c r="B681" s="396"/>
      <c r="C681" s="402" t="s">
        <v>65</v>
      </c>
      <c r="D681" s="462">
        <f>D679/K679</f>
        <v>0.35330219531321144</v>
      </c>
      <c r="E681" s="462">
        <f>E679/K679</f>
        <v>0.33767798997732651</v>
      </c>
      <c r="F681" s="462">
        <f>F679/K679</f>
        <v>0</v>
      </c>
      <c r="G681" s="462">
        <f>G679/K679</f>
        <v>0.10690457407186187</v>
      </c>
      <c r="H681" s="462">
        <f>H679/K679</f>
        <v>3.3331243797923786E-2</v>
      </c>
      <c r="I681" s="462">
        <f>I679/K679</f>
        <v>0.16878399683967621</v>
      </c>
      <c r="J681" s="462">
        <f>J679/K679</f>
        <v>0</v>
      </c>
      <c r="K681" s="520">
        <f>D681+E681+F681+G681+H681+I681+J681</f>
        <v>0.99999999999999978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5.8192199990789959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596">
        <v>1529966.6629999999</v>
      </c>
      <c r="E689" s="596">
        <v>1530650.3419999999</v>
      </c>
      <c r="F689" s="526">
        <f t="shared" ref="F689:F694" si="202">E689-D689</f>
        <v>683.67900000000373</v>
      </c>
      <c r="G689" s="592">
        <v>6.48</v>
      </c>
      <c r="H689" s="410">
        <f>F689*G689</f>
        <v>4430.2399200000245</v>
      </c>
      <c r="I689" s="531">
        <f>F689+F693+F694</f>
        <v>995.5690000000177</v>
      </c>
      <c r="J689" s="411">
        <f>I689/I693</f>
        <v>0.61676149246554124</v>
      </c>
      <c r="K689" s="186"/>
      <c r="L689" s="359"/>
      <c r="M689" s="401"/>
    </row>
    <row r="690" spans="2:13" ht="15.6">
      <c r="B690" s="396"/>
      <c r="C690" s="412" t="s">
        <v>43</v>
      </c>
      <c r="D690" s="596">
        <v>589788.16299999994</v>
      </c>
      <c r="E690" s="596">
        <v>590133.772</v>
      </c>
      <c r="F690" s="527">
        <f t="shared" si="202"/>
        <v>345.60900000005495</v>
      </c>
      <c r="G690" s="593">
        <v>6.48</v>
      </c>
      <c r="H690" s="413">
        <f>G690*F690</f>
        <v>2239.546320000356</v>
      </c>
      <c r="I690" s="532">
        <f>F690</f>
        <v>345.60900000005495</v>
      </c>
      <c r="J690" s="414">
        <f>I690/I693</f>
        <v>0.21410703090348671</v>
      </c>
      <c r="K690" s="186"/>
      <c r="L690" s="359"/>
      <c r="M690" s="401"/>
    </row>
    <row r="691" spans="2:13" ht="15.6">
      <c r="B691" s="396"/>
      <c r="C691" s="415" t="s">
        <v>44</v>
      </c>
      <c r="D691" s="597">
        <v>343056.25199999998</v>
      </c>
      <c r="E691" s="597">
        <v>343311.19199999998</v>
      </c>
      <c r="F691" s="528">
        <f t="shared" si="202"/>
        <v>254.94000000000233</v>
      </c>
      <c r="G691" s="594">
        <v>4.58</v>
      </c>
      <c r="H691" s="416">
        <f>G691*F691</f>
        <v>1167.6252000000106</v>
      </c>
      <c r="I691" s="533">
        <f>F691</f>
        <v>254.94000000000233</v>
      </c>
      <c r="J691" s="417">
        <f>I691/I693</f>
        <v>0.15793699370828515</v>
      </c>
      <c r="K691" s="186"/>
      <c r="L691" s="359"/>
      <c r="M691" s="401"/>
    </row>
    <row r="692" spans="2:13" ht="15.6">
      <c r="B692" s="397"/>
      <c r="C692" s="183" t="s">
        <v>139</v>
      </c>
      <c r="D692" s="597">
        <v>391717.08299999998</v>
      </c>
      <c r="E692" s="597">
        <v>391735.15299999999</v>
      </c>
      <c r="F692" s="529">
        <f t="shared" si="202"/>
        <v>18.070000000006985</v>
      </c>
      <c r="G692" s="595">
        <v>6.28</v>
      </c>
      <c r="H692" s="418">
        <f>G692*F692</f>
        <v>113.47960000004387</v>
      </c>
      <c r="I692" s="534">
        <f>F692</f>
        <v>18.070000000006985</v>
      </c>
      <c r="J692" s="419">
        <f>I692/I693</f>
        <v>1.1194482922686867E-2</v>
      </c>
      <c r="K692" s="186"/>
      <c r="L692" s="359"/>
      <c r="M692" s="401"/>
    </row>
    <row r="693" spans="2:13" ht="16.2" thickBot="1">
      <c r="B693" s="397"/>
      <c r="C693" s="420" t="s">
        <v>45</v>
      </c>
      <c r="D693" s="597">
        <v>369308.66200000001</v>
      </c>
      <c r="E693" s="597">
        <v>369308.66200000001</v>
      </c>
      <c r="F693" s="526">
        <f t="shared" si="202"/>
        <v>0</v>
      </c>
      <c r="G693" s="884">
        <v>6.48</v>
      </c>
      <c r="H693" s="421">
        <f>G693*F693</f>
        <v>0</v>
      </c>
      <c r="I693" s="535">
        <f t="shared" ref="I693" si="203">SUM(I689:I692)</f>
        <v>1614.188000000082</v>
      </c>
      <c r="J693" s="422">
        <f t="shared" ref="J693" si="204">SUM(J689:J692)</f>
        <v>1</v>
      </c>
      <c r="K693" s="186"/>
      <c r="L693" s="359"/>
      <c r="M693" s="401"/>
    </row>
    <row r="694" spans="2:13" ht="15.6">
      <c r="B694" s="397"/>
      <c r="C694" s="420" t="s">
        <v>46</v>
      </c>
      <c r="D694" s="597">
        <v>326426.82199999999</v>
      </c>
      <c r="E694" s="597">
        <v>326738.712</v>
      </c>
      <c r="F694" s="526">
        <f t="shared" si="202"/>
        <v>311.89000000001397</v>
      </c>
      <c r="G694" s="885"/>
      <c r="H694" s="423">
        <f>G693*F694</f>
        <v>2021.0472000000907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1614.188000000082</v>
      </c>
      <c r="G695" s="525">
        <f>H695/F695</f>
        <v>6.1776808153697207</v>
      </c>
      <c r="H695" s="428">
        <f>SUM(H689:H694)</f>
        <v>9971.9382400005252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5.6">
      <c r="B697" s="397"/>
      <c r="C697" s="432"/>
      <c r="D697" s="433" t="s">
        <v>131</v>
      </c>
      <c r="E697" s="433" t="s">
        <v>132</v>
      </c>
      <c r="F697" s="434" t="s">
        <v>1</v>
      </c>
      <c r="G697" s="554" t="s">
        <v>65</v>
      </c>
      <c r="H697" s="861" t="s">
        <v>243</v>
      </c>
      <c r="I697" s="862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>
        <v>992.52</v>
      </c>
      <c r="E698" s="438">
        <v>152</v>
      </c>
      <c r="F698" s="438">
        <f>D698+E698</f>
        <v>1144.52</v>
      </c>
      <c r="G698" s="439">
        <f>F698/F701</f>
        <v>0.21699036120822365</v>
      </c>
      <c r="H698" s="590">
        <v>7.4000000000000003E-3</v>
      </c>
      <c r="I698" s="586">
        <f>F698*H698</f>
        <v>8.4694479999999999</v>
      </c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>
        <v>1296</v>
      </c>
      <c r="E699" s="438">
        <v>679</v>
      </c>
      <c r="F699" s="438">
        <f t="shared" ref="F699:F700" si="205">D699+E699</f>
        <v>1975</v>
      </c>
      <c r="G699" s="439">
        <f>F699/F701</f>
        <v>0.37444165535442087</v>
      </c>
      <c r="H699" s="590">
        <v>2.5000000000000001E-2</v>
      </c>
      <c r="I699" s="586">
        <f>F699*H699</f>
        <v>49.375</v>
      </c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>
        <v>1591</v>
      </c>
      <c r="E700" s="438">
        <v>564</v>
      </c>
      <c r="F700" s="438">
        <f t="shared" si="205"/>
        <v>2155</v>
      </c>
      <c r="G700" s="439">
        <f>F700/F701</f>
        <v>0.4085679834373554</v>
      </c>
      <c r="H700" s="584"/>
      <c r="I700" s="586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3879.52</v>
      </c>
      <c r="E701" s="442">
        <f>SUM(E698:E700)</f>
        <v>1395</v>
      </c>
      <c r="F701" s="443">
        <f>D701+E701</f>
        <v>5274.52</v>
      </c>
      <c r="G701" s="444">
        <f>SUM(G698:G700)</f>
        <v>1</v>
      </c>
      <c r="H701" s="585" t="s">
        <v>21</v>
      </c>
      <c r="I701" s="591">
        <f>SUM(I698:I700)</f>
        <v>57.844448</v>
      </c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63</v>
      </c>
      <c r="E704" s="447" t="s">
        <v>68</v>
      </c>
      <c r="F704" s="447" t="s">
        <v>249</v>
      </c>
      <c r="G704" s="448" t="s">
        <v>197</v>
      </c>
      <c r="H704" s="447" t="s">
        <v>130</v>
      </c>
      <c r="I704" s="448" t="s">
        <v>64</v>
      </c>
      <c r="J704" s="447" t="s">
        <v>174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58</v>
      </c>
      <c r="D705" s="438">
        <v>805</v>
      </c>
      <c r="E705" s="438">
        <v>464</v>
      </c>
      <c r="F705" s="438">
        <v>270</v>
      </c>
      <c r="G705" s="438"/>
      <c r="H705" s="438"/>
      <c r="I705" s="438">
        <v>294</v>
      </c>
      <c r="J705" s="438"/>
      <c r="K705" s="451">
        <f>D705+E705+F705+G705+H705+I705+J705</f>
        <v>1833</v>
      </c>
      <c r="L705" s="452">
        <f>K705/K709</f>
        <v>0.18426888580154452</v>
      </c>
      <c r="M705" s="401"/>
    </row>
    <row r="706" spans="2:13" ht="15.6">
      <c r="B706" s="396"/>
      <c r="C706" s="450" t="s">
        <v>148</v>
      </c>
      <c r="D706" s="438">
        <v>1380</v>
      </c>
      <c r="E706" s="438">
        <v>270</v>
      </c>
      <c r="F706" s="438">
        <v>356</v>
      </c>
      <c r="G706" s="438"/>
      <c r="H706" s="438">
        <v>482</v>
      </c>
      <c r="I706" s="438">
        <v>575.46</v>
      </c>
      <c r="J706" s="438"/>
      <c r="K706" s="451">
        <f t="shared" ref="K706:K708" si="206">D706+E706+F706+G706+H706+I706+J706</f>
        <v>3063.46</v>
      </c>
      <c r="L706" s="452">
        <f>K706/K709</f>
        <v>0.3079652814498634</v>
      </c>
      <c r="M706" s="401"/>
    </row>
    <row r="707" spans="2:13" ht="15.6">
      <c r="B707" s="396"/>
      <c r="C707" s="450" t="s">
        <v>61</v>
      </c>
      <c r="D707" s="438">
        <v>577</v>
      </c>
      <c r="E707" s="438">
        <v>721</v>
      </c>
      <c r="F707" s="438">
        <v>100</v>
      </c>
      <c r="G707" s="438"/>
      <c r="H707" s="438">
        <v>200</v>
      </c>
      <c r="I707" s="438">
        <v>140</v>
      </c>
      <c r="J707" s="438"/>
      <c r="K707" s="451">
        <f t="shared" si="206"/>
        <v>1738</v>
      </c>
      <c r="L707" s="452">
        <f>K707/K709</f>
        <v>0.17471867077091346</v>
      </c>
      <c r="M707" s="401"/>
    </row>
    <row r="708" spans="2:13" ht="15.6">
      <c r="B708" s="396"/>
      <c r="C708" s="450" t="s">
        <v>62</v>
      </c>
      <c r="D708" s="438">
        <v>913</v>
      </c>
      <c r="E708" s="438">
        <v>885.2</v>
      </c>
      <c r="F708" s="438">
        <v>812</v>
      </c>
      <c r="G708" s="438"/>
      <c r="H708" s="438">
        <v>313.77</v>
      </c>
      <c r="I708" s="438">
        <v>388.99</v>
      </c>
      <c r="J708" s="438"/>
      <c r="K708" s="451">
        <f t="shared" si="206"/>
        <v>3312.96</v>
      </c>
      <c r="L708" s="452">
        <f>K708/K709</f>
        <v>0.33304716197767864</v>
      </c>
      <c r="M708" s="401"/>
    </row>
    <row r="709" spans="2:13" ht="15.6">
      <c r="B709" s="397"/>
      <c r="C709" s="450" t="s">
        <v>199</v>
      </c>
      <c r="D709" s="552">
        <f t="shared" ref="D709:F709" si="207">SUM(D705:D708)</f>
        <v>3675</v>
      </c>
      <c r="E709" s="552">
        <f t="shared" si="207"/>
        <v>2340.1999999999998</v>
      </c>
      <c r="F709" s="552">
        <f t="shared" si="207"/>
        <v>1538</v>
      </c>
      <c r="G709" s="552">
        <f>SUM(G705:G708)</f>
        <v>0</v>
      </c>
      <c r="H709" s="552">
        <f>SUM(H705:H708)</f>
        <v>995.77</v>
      </c>
      <c r="I709" s="552">
        <f t="shared" ref="I709:J709" si="208">SUM(I705:I708)</f>
        <v>1398.45</v>
      </c>
      <c r="J709" s="552">
        <f t="shared" si="208"/>
        <v>0</v>
      </c>
      <c r="K709" s="550">
        <f>D709+E709+F709+G709+H709+I709+J709</f>
        <v>9947.42</v>
      </c>
      <c r="L709" s="452">
        <f>SUM(L705:L708)</f>
        <v>1</v>
      </c>
      <c r="M709" s="401"/>
    </row>
    <row r="710" spans="2:13" ht="15.6">
      <c r="B710" s="397"/>
      <c r="C710" s="547" t="s">
        <v>193</v>
      </c>
      <c r="D710" s="553">
        <v>3679.38</v>
      </c>
      <c r="E710" s="553">
        <v>2340.1999999999998</v>
      </c>
      <c r="F710" s="548">
        <v>1551.65</v>
      </c>
      <c r="G710" s="548"/>
      <c r="H710" s="548">
        <v>995.77</v>
      </c>
      <c r="I710" s="548">
        <v>1398.45</v>
      </c>
      <c r="J710" s="548"/>
      <c r="K710" s="549">
        <f t="shared" ref="K710" si="209">D710+E710+F710+G710+H710+I710+J710</f>
        <v>9965.4500000000007</v>
      </c>
      <c r="L710" s="452"/>
      <c r="M710" s="401"/>
    </row>
    <row r="711" spans="2:13" ht="15.6">
      <c r="B711" s="397"/>
      <c r="C711" s="460" t="s">
        <v>147</v>
      </c>
      <c r="D711" s="461">
        <f t="shared" ref="D711:J711" si="210">D710-D709</f>
        <v>4.3800000000001091</v>
      </c>
      <c r="E711" s="461">
        <f t="shared" si="210"/>
        <v>0</v>
      </c>
      <c r="F711" s="461">
        <f t="shared" si="210"/>
        <v>13.650000000000091</v>
      </c>
      <c r="G711" s="461">
        <f t="shared" si="210"/>
        <v>0</v>
      </c>
      <c r="H711" s="461">
        <f t="shared" si="210"/>
        <v>0</v>
      </c>
      <c r="I711" s="461">
        <f t="shared" si="210"/>
        <v>0</v>
      </c>
      <c r="J711" s="461">
        <f t="shared" si="210"/>
        <v>0</v>
      </c>
      <c r="K711" s="542">
        <f>D711+E711+F711+G711+H711+I711+J711</f>
        <v>18.0300000000002</v>
      </c>
      <c r="L711" s="452"/>
      <c r="M711" s="401"/>
    </row>
    <row r="712" spans="2:13" ht="15.6">
      <c r="B712" s="396"/>
      <c r="C712" s="402" t="s">
        <v>65</v>
      </c>
      <c r="D712" s="462">
        <f>D710/K710</f>
        <v>0.36921363310236865</v>
      </c>
      <c r="E712" s="462">
        <f>E710/K710</f>
        <v>0.23483134228760363</v>
      </c>
      <c r="F712" s="462">
        <f>F710/K710</f>
        <v>0.15570295370505094</v>
      </c>
      <c r="G712" s="462">
        <f>G710/K710</f>
        <v>0</v>
      </c>
      <c r="H712" s="462">
        <f>H710/K710</f>
        <v>9.9922231309173187E-2</v>
      </c>
      <c r="I712" s="462">
        <f>I710/K710</f>
        <v>0.1403298395958035</v>
      </c>
      <c r="J712" s="462">
        <f>J710/K710</f>
        <v>0</v>
      </c>
      <c r="K712" s="520">
        <f>D712+E712+F712+G712+H712+I712+J712</f>
        <v>0.99999999999999989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6.4882400005244563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596">
        <v>1530650.3419999999</v>
      </c>
      <c r="E720" s="596">
        <v>1531330.121</v>
      </c>
      <c r="F720" s="526">
        <f t="shared" ref="F720:F725" si="211">E720-D720</f>
        <v>679.77900000009686</v>
      </c>
      <c r="G720" s="592">
        <v>6.48</v>
      </c>
      <c r="H720" s="410">
        <f>F720*G720</f>
        <v>4404.9679200006276</v>
      </c>
      <c r="I720" s="531">
        <f>F720+F724+F725</f>
        <v>888.79900000011548</v>
      </c>
      <c r="J720" s="411">
        <f>I720/I724</f>
        <v>0.60816244141097742</v>
      </c>
      <c r="K720" s="186"/>
      <c r="L720" s="359"/>
      <c r="M720" s="401"/>
    </row>
    <row r="721" spans="2:13" ht="15.6">
      <c r="B721" s="396"/>
      <c r="C721" s="412" t="s">
        <v>43</v>
      </c>
      <c r="D721" s="596">
        <v>590133.772</v>
      </c>
      <c r="E721" s="596">
        <v>590409.11199999996</v>
      </c>
      <c r="F721" s="527">
        <f t="shared" si="211"/>
        <v>275.3399999999674</v>
      </c>
      <c r="G721" s="593">
        <v>6.48</v>
      </c>
      <c r="H721" s="413">
        <f>G721*F721</f>
        <v>1784.2031999997889</v>
      </c>
      <c r="I721" s="532">
        <f>F721</f>
        <v>275.3399999999674</v>
      </c>
      <c r="J721" s="414">
        <f>I721/I724</f>
        <v>0.18840192959044391</v>
      </c>
      <c r="K721" s="186"/>
      <c r="L721" s="359"/>
      <c r="M721" s="401"/>
    </row>
    <row r="722" spans="2:13" ht="15.6">
      <c r="B722" s="396"/>
      <c r="C722" s="415" t="s">
        <v>44</v>
      </c>
      <c r="D722" s="597">
        <v>343311.19199999998</v>
      </c>
      <c r="E722" s="597">
        <v>343559.39299999998</v>
      </c>
      <c r="F722" s="528">
        <f t="shared" si="211"/>
        <v>248.20100000000093</v>
      </c>
      <c r="G722" s="594">
        <v>4.58</v>
      </c>
      <c r="H722" s="416">
        <f>G722*F722</f>
        <v>1136.7605800000042</v>
      </c>
      <c r="I722" s="533">
        <f>F722</f>
        <v>248.20100000000093</v>
      </c>
      <c r="J722" s="417">
        <f>I722/I724</f>
        <v>0.16983201614833834</v>
      </c>
      <c r="K722" s="186"/>
      <c r="L722" s="359"/>
      <c r="M722" s="401"/>
    </row>
    <row r="723" spans="2:13" ht="15.6">
      <c r="B723" s="397"/>
      <c r="C723" s="183" t="s">
        <v>139</v>
      </c>
      <c r="D723" s="597">
        <v>391735.15299999999</v>
      </c>
      <c r="E723" s="597">
        <v>391784.26299999998</v>
      </c>
      <c r="F723" s="529">
        <f t="shared" si="211"/>
        <v>49.10999999998603</v>
      </c>
      <c r="G723" s="595">
        <v>6.28</v>
      </c>
      <c r="H723" s="418">
        <f>G723*F723</f>
        <v>308.41079999991229</v>
      </c>
      <c r="I723" s="534">
        <f>F723</f>
        <v>49.10999999998603</v>
      </c>
      <c r="J723" s="419">
        <f>I723/I724</f>
        <v>3.36036128502403E-2</v>
      </c>
      <c r="K723" s="186"/>
      <c r="L723" s="359"/>
      <c r="M723" s="401"/>
    </row>
    <row r="724" spans="2:13" ht="16.2" thickBot="1">
      <c r="B724" s="397"/>
      <c r="C724" s="420" t="s">
        <v>45</v>
      </c>
      <c r="D724" s="597">
        <v>369308.66200000001</v>
      </c>
      <c r="E724" s="597">
        <v>369308.66200000001</v>
      </c>
      <c r="F724" s="526">
        <f t="shared" si="211"/>
        <v>0</v>
      </c>
      <c r="G724" s="884">
        <v>6.48</v>
      </c>
      <c r="H724" s="421">
        <f>G724*F724</f>
        <v>0</v>
      </c>
      <c r="I724" s="535">
        <f t="shared" ref="I724" si="212">SUM(I720:I723)</f>
        <v>1461.4500000000698</v>
      </c>
      <c r="J724" s="422">
        <f t="shared" ref="J724" si="213">SUM(J720:J723)</f>
        <v>0.99999999999999989</v>
      </c>
      <c r="K724" s="186"/>
      <c r="L724" s="359"/>
      <c r="M724" s="401"/>
    </row>
    <row r="725" spans="2:13" ht="15.6">
      <c r="B725" s="397"/>
      <c r="C725" s="420" t="s">
        <v>46</v>
      </c>
      <c r="D725" s="597">
        <v>326738.712</v>
      </c>
      <c r="E725" s="597">
        <v>326947.73200000002</v>
      </c>
      <c r="F725" s="526">
        <f t="shared" si="211"/>
        <v>209.02000000001863</v>
      </c>
      <c r="G725" s="885"/>
      <c r="H725" s="423">
        <f>G724*F725</f>
        <v>1354.4496000001209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1461.4500000000698</v>
      </c>
      <c r="G726" s="525">
        <f>H726/F726</f>
        <v>6.1505984467481092</v>
      </c>
      <c r="H726" s="428">
        <f>SUM(H720:H725)</f>
        <v>8988.7921000004535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 t="s">
        <v>131</v>
      </c>
      <c r="E728" s="433" t="s">
        <v>132</v>
      </c>
      <c r="F728" s="434" t="s">
        <v>1</v>
      </c>
      <c r="G728" s="554" t="s">
        <v>65</v>
      </c>
      <c r="H728" s="861" t="s">
        <v>243</v>
      </c>
      <c r="I728" s="862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>
        <v>1090</v>
      </c>
      <c r="E729" s="438">
        <v>700</v>
      </c>
      <c r="F729" s="438">
        <f>D729+E729</f>
        <v>1790</v>
      </c>
      <c r="G729" s="439">
        <f>F729/F732</f>
        <v>0.52308591466978371</v>
      </c>
      <c r="H729" s="590">
        <v>7.4000000000000003E-3</v>
      </c>
      <c r="I729" s="586">
        <f>F729*H729</f>
        <v>13.246</v>
      </c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>
        <v>573</v>
      </c>
      <c r="E730" s="438">
        <v>155</v>
      </c>
      <c r="F730" s="438">
        <f t="shared" ref="F730:F731" si="214">D730+E730</f>
        <v>728</v>
      </c>
      <c r="G730" s="439">
        <f>F730/F732</f>
        <v>0.21274108708357686</v>
      </c>
      <c r="H730" s="590">
        <v>2.5000000000000001E-2</v>
      </c>
      <c r="I730" s="586">
        <f>F730*H730</f>
        <v>18.2</v>
      </c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>
        <v>702</v>
      </c>
      <c r="E731" s="438">
        <v>202</v>
      </c>
      <c r="F731" s="438">
        <f t="shared" si="214"/>
        <v>904</v>
      </c>
      <c r="G731" s="439">
        <f>F731/F732</f>
        <v>0.26417299824663937</v>
      </c>
      <c r="H731" s="584"/>
      <c r="I731" s="586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2365</v>
      </c>
      <c r="E732" s="442">
        <f>SUM(E729:E731)</f>
        <v>1057</v>
      </c>
      <c r="F732" s="443">
        <f>D732+E732</f>
        <v>3422</v>
      </c>
      <c r="G732" s="444">
        <f>SUM(G729:G731)</f>
        <v>1</v>
      </c>
      <c r="H732" s="585" t="s">
        <v>21</v>
      </c>
      <c r="I732" s="591">
        <f>SUM(I729:I731)</f>
        <v>31.445999999999998</v>
      </c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63</v>
      </c>
      <c r="E735" s="447" t="s">
        <v>68</v>
      </c>
      <c r="F735" s="447" t="s">
        <v>249</v>
      </c>
      <c r="G735" s="448" t="s">
        <v>197</v>
      </c>
      <c r="H735" s="447" t="s">
        <v>130</v>
      </c>
      <c r="I735" s="448" t="s">
        <v>64</v>
      </c>
      <c r="J735" s="447" t="s">
        <v>174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58</v>
      </c>
      <c r="D736" s="438">
        <v>445</v>
      </c>
      <c r="E736" s="438"/>
      <c r="F736" s="438">
        <v>257</v>
      </c>
      <c r="G736" s="438">
        <v>202</v>
      </c>
      <c r="H736" s="438"/>
      <c r="I736" s="438">
        <v>152</v>
      </c>
      <c r="J736" s="438"/>
      <c r="K736" s="451">
        <f>D736+E736+F736+G736+H736+I736+J736</f>
        <v>1056</v>
      </c>
      <c r="L736" s="452">
        <f>K736/K740</f>
        <v>0.11764247160594228</v>
      </c>
      <c r="M736" s="401"/>
    </row>
    <row r="737" spans="2:13" ht="15.6">
      <c r="B737" s="396"/>
      <c r="C737" s="450" t="s">
        <v>148</v>
      </c>
      <c r="D737" s="438">
        <v>915</v>
      </c>
      <c r="E737" s="438"/>
      <c r="F737" s="438">
        <v>748</v>
      </c>
      <c r="G737" s="438"/>
      <c r="H737" s="438"/>
      <c r="I737" s="438">
        <v>705</v>
      </c>
      <c r="J737" s="438"/>
      <c r="K737" s="451">
        <f t="shared" ref="K737:K739" si="215">D737+E737+F737+G737+H737+I737+J737</f>
        <v>2368</v>
      </c>
      <c r="L737" s="452">
        <f>K737/K740</f>
        <v>0.26380433026787053</v>
      </c>
      <c r="M737" s="401"/>
    </row>
    <row r="738" spans="2:13" ht="15.6">
      <c r="B738" s="396"/>
      <c r="C738" s="450" t="s">
        <v>61</v>
      </c>
      <c r="D738" s="438">
        <v>10</v>
      </c>
      <c r="E738" s="438"/>
      <c r="F738" s="438">
        <v>58</v>
      </c>
      <c r="G738" s="438"/>
      <c r="H738" s="438"/>
      <c r="I738" s="438">
        <v>240</v>
      </c>
      <c r="J738" s="438"/>
      <c r="K738" s="451">
        <f t="shared" si="215"/>
        <v>308</v>
      </c>
      <c r="L738" s="452">
        <f>K738/K740</f>
        <v>3.4312387551733166E-2</v>
      </c>
      <c r="M738" s="401"/>
    </row>
    <row r="739" spans="2:13" ht="15.6">
      <c r="B739" s="396"/>
      <c r="C739" s="450" t="s">
        <v>62</v>
      </c>
      <c r="D739" s="438">
        <v>2457.0300000000002</v>
      </c>
      <c r="E739" s="438"/>
      <c r="F739" s="438">
        <v>1473</v>
      </c>
      <c r="G739" s="438">
        <v>129.83000000000001</v>
      </c>
      <c r="H739" s="438"/>
      <c r="I739" s="438">
        <v>1184.49</v>
      </c>
      <c r="J739" s="438"/>
      <c r="K739" s="451">
        <f t="shared" si="215"/>
        <v>5244.35</v>
      </c>
      <c r="L739" s="452">
        <f>K739/K740</f>
        <v>0.58424081057445398</v>
      </c>
      <c r="M739" s="401"/>
    </row>
    <row r="740" spans="2:13" ht="15.6">
      <c r="B740" s="397"/>
      <c r="C740" s="450" t="s">
        <v>199</v>
      </c>
      <c r="D740" s="552">
        <f>SUM(D736:D739)</f>
        <v>3827.03</v>
      </c>
      <c r="E740" s="552">
        <f t="shared" ref="E740:F740" si="216">SUM(E736:E739)</f>
        <v>0</v>
      </c>
      <c r="F740" s="552">
        <f t="shared" si="216"/>
        <v>2536</v>
      </c>
      <c r="G740" s="552">
        <f>SUM(G736:G739)</f>
        <v>331.83000000000004</v>
      </c>
      <c r="H740" s="552">
        <f>SUM(H736:H739)</f>
        <v>0</v>
      </c>
      <c r="I740" s="552">
        <f t="shared" ref="I740:J740" si="217">SUM(I736:I739)</f>
        <v>2281.4899999999998</v>
      </c>
      <c r="J740" s="552">
        <f t="shared" si="217"/>
        <v>0</v>
      </c>
      <c r="K740" s="550">
        <f>D740+E740+F740+G740+H740+I740+J740</f>
        <v>8976.35</v>
      </c>
      <c r="L740" s="452">
        <f>SUM(L736:L739)</f>
        <v>1</v>
      </c>
      <c r="M740" s="401"/>
    </row>
    <row r="741" spans="2:13" ht="15.6">
      <c r="B741" s="397"/>
      <c r="C741" s="547" t="s">
        <v>193</v>
      </c>
      <c r="D741" s="553">
        <v>3827.03</v>
      </c>
      <c r="E741" s="553"/>
      <c r="F741" s="548">
        <v>2541.67</v>
      </c>
      <c r="G741" s="548">
        <v>331.83</v>
      </c>
      <c r="H741" s="548"/>
      <c r="I741" s="548">
        <v>2281.4899999999998</v>
      </c>
      <c r="J741" s="548"/>
      <c r="K741" s="549">
        <f t="shared" ref="K741" si="218">D741+E741+F741+G741+H741+I741+J741</f>
        <v>8982.02</v>
      </c>
      <c r="L741" s="452"/>
      <c r="M741" s="401"/>
    </row>
    <row r="742" spans="2:13" ht="15.6">
      <c r="B742" s="397"/>
      <c r="C742" s="460" t="s">
        <v>147</v>
      </c>
      <c r="D742" s="461">
        <f t="shared" ref="D742:J742" si="219">D741-D740</f>
        <v>0</v>
      </c>
      <c r="E742" s="461">
        <f t="shared" si="219"/>
        <v>0</v>
      </c>
      <c r="F742" s="461">
        <f t="shared" si="219"/>
        <v>5.6700000000000728</v>
      </c>
      <c r="G742" s="461">
        <f t="shared" si="219"/>
        <v>0</v>
      </c>
      <c r="H742" s="461">
        <f t="shared" si="219"/>
        <v>0</v>
      </c>
      <c r="I742" s="461">
        <f t="shared" si="219"/>
        <v>0</v>
      </c>
      <c r="J742" s="461">
        <f t="shared" si="219"/>
        <v>0</v>
      </c>
      <c r="K742" s="542">
        <f>D742+E742+F742+G742+H742+I742+J742</f>
        <v>5.6700000000000728</v>
      </c>
      <c r="L742" s="452"/>
      <c r="M742" s="401"/>
    </row>
    <row r="743" spans="2:13" ht="15.6">
      <c r="B743" s="396"/>
      <c r="C743" s="402" t="s">
        <v>65</v>
      </c>
      <c r="D743" s="462">
        <f>D741/K741</f>
        <v>0.42607676224279173</v>
      </c>
      <c r="E743" s="462">
        <f>E741/K741</f>
        <v>0</v>
      </c>
      <c r="F743" s="462">
        <f>F741/K741</f>
        <v>0.28297309513895536</v>
      </c>
      <c r="G743" s="462">
        <f>G741/K741</f>
        <v>3.6943805513681774E-2</v>
      </c>
      <c r="H743" s="462">
        <f>H741/K741</f>
        <v>0</v>
      </c>
      <c r="I743" s="462">
        <f>I741/K741</f>
        <v>0.2540063371045711</v>
      </c>
      <c r="J743" s="462">
        <f>J741/K741</f>
        <v>0</v>
      </c>
      <c r="K743" s="520">
        <f>D743+E743+F743+G743+H743+I743+J743</f>
        <v>1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6.7721000004530651</v>
      </c>
      <c r="M744" s="401"/>
    </row>
    <row r="745" spans="2:13" ht="15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596">
        <v>1531330.121</v>
      </c>
      <c r="E751" s="596">
        <v>1532130.1610000001</v>
      </c>
      <c r="F751" s="526">
        <f t="shared" ref="F751:F756" si="220">E751-D751</f>
        <v>800.04000000003725</v>
      </c>
      <c r="G751" s="592">
        <v>6.48</v>
      </c>
      <c r="H751" s="410">
        <f>F751*G751</f>
        <v>5184.2592000002414</v>
      </c>
      <c r="I751" s="531">
        <f>F751+F755+F756</f>
        <v>1057.3690000000061</v>
      </c>
      <c r="J751" s="411">
        <f>I751/I755</f>
        <v>0.54734712111507922</v>
      </c>
      <c r="K751" s="186"/>
      <c r="L751" s="359"/>
      <c r="M751" s="401"/>
    </row>
    <row r="752" spans="2:13" ht="15.6">
      <c r="B752" s="396"/>
      <c r="C752" s="412" t="s">
        <v>43</v>
      </c>
      <c r="D752" s="596">
        <v>590409.11199999996</v>
      </c>
      <c r="E752" s="596">
        <v>590615</v>
      </c>
      <c r="F752" s="527">
        <f t="shared" si="220"/>
        <v>205.88800000003539</v>
      </c>
      <c r="G752" s="593">
        <v>6.48</v>
      </c>
      <c r="H752" s="413">
        <f>G752*F752</f>
        <v>1334.1542400002295</v>
      </c>
      <c r="I752" s="532">
        <f>F752</f>
        <v>205.88800000003539</v>
      </c>
      <c r="J752" s="414">
        <f>I752/I755</f>
        <v>0.10657793454523459</v>
      </c>
      <c r="K752" s="186"/>
      <c r="L752" s="359"/>
      <c r="M752" s="401"/>
    </row>
    <row r="753" spans="2:13" ht="15.6">
      <c r="B753" s="396"/>
      <c r="C753" s="415" t="s">
        <v>44</v>
      </c>
      <c r="D753" s="597">
        <v>343559.39299999998</v>
      </c>
      <c r="E753" s="597">
        <v>343804.64299999998</v>
      </c>
      <c r="F753" s="528">
        <f t="shared" si="220"/>
        <v>245.25</v>
      </c>
      <c r="G753" s="594">
        <v>4.58</v>
      </c>
      <c r="H753" s="416">
        <f>G753*F753</f>
        <v>1123.2450000000001</v>
      </c>
      <c r="I753" s="533">
        <f>F753</f>
        <v>245.25</v>
      </c>
      <c r="J753" s="417">
        <f>I753/I755</f>
        <v>0.12695367601421303</v>
      </c>
      <c r="K753" s="186"/>
      <c r="L753" s="359"/>
      <c r="M753" s="401"/>
    </row>
    <row r="754" spans="2:13" ht="15.6">
      <c r="B754" s="397"/>
      <c r="C754" s="183" t="s">
        <v>139</v>
      </c>
      <c r="D754" s="597">
        <v>391784.26299999998</v>
      </c>
      <c r="E754" s="597">
        <v>392207.56300000002</v>
      </c>
      <c r="F754" s="529">
        <f t="shared" si="220"/>
        <v>423.30000000004657</v>
      </c>
      <c r="G754" s="595">
        <v>6.28</v>
      </c>
      <c r="H754" s="418">
        <f>G754*F754</f>
        <v>2658.3240000002925</v>
      </c>
      <c r="I754" s="534">
        <f>F754</f>
        <v>423.30000000004657</v>
      </c>
      <c r="J754" s="419">
        <f>I754/I755</f>
        <v>0.21912126832547313</v>
      </c>
      <c r="K754" s="186"/>
      <c r="L754" s="359"/>
      <c r="M754" s="401"/>
    </row>
    <row r="755" spans="2:13" ht="16.2" thickBot="1">
      <c r="B755" s="397"/>
      <c r="C755" s="420" t="s">
        <v>45</v>
      </c>
      <c r="D755" s="597">
        <v>369308.66200000001</v>
      </c>
      <c r="E755" s="597">
        <v>369308.66200000001</v>
      </c>
      <c r="F755" s="526">
        <f>E755-D755</f>
        <v>0</v>
      </c>
      <c r="G755" s="884">
        <v>6.48</v>
      </c>
      <c r="H755" s="421">
        <f>G755*F755</f>
        <v>0</v>
      </c>
      <c r="I755" s="535">
        <f t="shared" ref="I755" si="221">SUM(I751:I754)</f>
        <v>1931.807000000088</v>
      </c>
      <c r="J755" s="422">
        <f t="shared" ref="J755" si="222">SUM(J751:J754)</f>
        <v>1</v>
      </c>
      <c r="K755" s="186"/>
      <c r="L755" s="359"/>
      <c r="M755" s="401"/>
    </row>
    <row r="756" spans="2:13" ht="15.6">
      <c r="B756" s="397"/>
      <c r="C756" s="420" t="s">
        <v>46</v>
      </c>
      <c r="D756" s="597">
        <v>326947.73200000002</v>
      </c>
      <c r="E756" s="597">
        <v>327205.06099999999</v>
      </c>
      <c r="F756" s="526">
        <f t="shared" si="220"/>
        <v>257.3289999999688</v>
      </c>
      <c r="G756" s="885"/>
      <c r="H756" s="423">
        <f>G755*F756</f>
        <v>1667.491919999798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1931.807000000088</v>
      </c>
      <c r="G757" s="525">
        <f>H757/F757</f>
        <v>6.1949637619079017</v>
      </c>
      <c r="H757" s="428">
        <f>SUM(H751:H756)</f>
        <v>11967.474360000562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 t="s">
        <v>131</v>
      </c>
      <c r="E759" s="433" t="s">
        <v>132</v>
      </c>
      <c r="F759" s="434" t="s">
        <v>1</v>
      </c>
      <c r="G759" s="554" t="s">
        <v>65</v>
      </c>
      <c r="H759" s="861" t="s">
        <v>243</v>
      </c>
      <c r="I759" s="862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>
        <v>488</v>
      </c>
      <c r="E760" s="438">
        <v>925</v>
      </c>
      <c r="F760" s="438">
        <f>D760+E760</f>
        <v>1413</v>
      </c>
      <c r="G760" s="439">
        <f>F760/F763</f>
        <v>0.30376579291901079</v>
      </c>
      <c r="H760" s="590">
        <v>7.4000000000000003E-3</v>
      </c>
      <c r="I760" s="586">
        <f>F760*H760</f>
        <v>10.456200000000001</v>
      </c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>
        <v>829.5</v>
      </c>
      <c r="E761" s="438">
        <v>806</v>
      </c>
      <c r="F761" s="438">
        <f t="shared" ref="F761:F762" si="223">D761+E761</f>
        <v>1635.5</v>
      </c>
      <c r="G761" s="439">
        <f>F761/F763</f>
        <v>0.3515986937855925</v>
      </c>
      <c r="H761" s="590">
        <v>2.5000000000000001E-2</v>
      </c>
      <c r="I761" s="586">
        <f>F761*H761</f>
        <v>40.887500000000003</v>
      </c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>
        <v>966</v>
      </c>
      <c r="E762" s="438">
        <v>637.11</v>
      </c>
      <c r="F762" s="438">
        <f t="shared" si="223"/>
        <v>1603.1100000000001</v>
      </c>
      <c r="G762" s="439">
        <f>F762/F763</f>
        <v>0.34463551329539666</v>
      </c>
      <c r="H762" s="584"/>
      <c r="I762" s="586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2283.5</v>
      </c>
      <c r="E763" s="442">
        <f>SUM(E760:E762)</f>
        <v>2368.11</v>
      </c>
      <c r="F763" s="443">
        <f>D763+E763</f>
        <v>4651.6100000000006</v>
      </c>
      <c r="G763" s="444">
        <f>SUM(G760:G762)</f>
        <v>1</v>
      </c>
      <c r="H763" s="585" t="s">
        <v>21</v>
      </c>
      <c r="I763" s="591">
        <f>SUM(I760:I762)</f>
        <v>51.343700000000005</v>
      </c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63</v>
      </c>
      <c r="E766" s="447" t="s">
        <v>68</v>
      </c>
      <c r="F766" s="447" t="s">
        <v>249</v>
      </c>
      <c r="G766" s="448" t="s">
        <v>197</v>
      </c>
      <c r="H766" s="447" t="s">
        <v>130</v>
      </c>
      <c r="I766" s="448" t="s">
        <v>64</v>
      </c>
      <c r="J766" s="447" t="s">
        <v>174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58</v>
      </c>
      <c r="D767" s="438"/>
      <c r="E767" s="438">
        <v>520</v>
      </c>
      <c r="F767" s="438">
        <v>287.11</v>
      </c>
      <c r="G767" s="438">
        <v>350</v>
      </c>
      <c r="H767" s="438"/>
      <c r="I767" s="438">
        <v>346</v>
      </c>
      <c r="J767" s="438"/>
      <c r="K767" s="451">
        <f>D767+E767+F767+G767+H767+I767+J767</f>
        <v>1503.1100000000001</v>
      </c>
      <c r="L767" s="452">
        <f>K767/K771</f>
        <v>0.12559964637471413</v>
      </c>
      <c r="M767" s="401"/>
    </row>
    <row r="768" spans="2:13" ht="15.6">
      <c r="B768" s="396"/>
      <c r="C768" s="450" t="s">
        <v>148</v>
      </c>
      <c r="D768" s="438"/>
      <c r="E768" s="438">
        <v>740.5</v>
      </c>
      <c r="F768" s="438">
        <v>772</v>
      </c>
      <c r="G768" s="438">
        <v>959</v>
      </c>
      <c r="H768" s="438">
        <v>180</v>
      </c>
      <c r="I768" s="438">
        <v>497</v>
      </c>
      <c r="J768" s="438"/>
      <c r="K768" s="451">
        <f t="shared" ref="K768:K770" si="224">D768+E768+F768+G768+H768+I768+J768</f>
        <v>3148.5</v>
      </c>
      <c r="L768" s="452">
        <f>K768/K771</f>
        <v>0.26308818823026087</v>
      </c>
      <c r="M768" s="401"/>
    </row>
    <row r="769" spans="2:13" ht="15.6">
      <c r="B769" s="396"/>
      <c r="C769" s="450" t="s">
        <v>61</v>
      </c>
      <c r="D769" s="438"/>
      <c r="E769" s="438">
        <v>440</v>
      </c>
      <c r="F769" s="438"/>
      <c r="G769" s="438">
        <v>684</v>
      </c>
      <c r="H769" s="438"/>
      <c r="I769" s="438">
        <v>2458</v>
      </c>
      <c r="J769" s="438"/>
      <c r="K769" s="451">
        <f t="shared" si="224"/>
        <v>3582</v>
      </c>
      <c r="L769" s="452">
        <f>K769/K771</f>
        <v>0.29931138327482754</v>
      </c>
      <c r="M769" s="401"/>
    </row>
    <row r="770" spans="2:13" ht="15.6">
      <c r="B770" s="396"/>
      <c r="C770" s="450" t="s">
        <v>62</v>
      </c>
      <c r="D770" s="438"/>
      <c r="E770" s="438">
        <v>1330.98</v>
      </c>
      <c r="F770" s="438">
        <v>394.33</v>
      </c>
      <c r="G770" s="438">
        <v>909.04</v>
      </c>
      <c r="H770" s="438">
        <v>204.45</v>
      </c>
      <c r="I770" s="438">
        <v>794.12</v>
      </c>
      <c r="J770" s="438">
        <v>100.94</v>
      </c>
      <c r="K770" s="451">
        <f t="shared" si="224"/>
        <v>3733.8599999999997</v>
      </c>
      <c r="L770" s="452">
        <f>K770/K771</f>
        <v>0.3120007821201975</v>
      </c>
      <c r="M770" s="401"/>
    </row>
    <row r="771" spans="2:13" ht="15.6">
      <c r="B771" s="397"/>
      <c r="C771" s="450" t="s">
        <v>199</v>
      </c>
      <c r="D771" s="552">
        <f>SUM(D767:D770)</f>
        <v>0</v>
      </c>
      <c r="E771" s="552">
        <f t="shared" ref="E771:F771" si="225">SUM(E767:E770)</f>
        <v>3031.48</v>
      </c>
      <c r="F771" s="552">
        <f t="shared" si="225"/>
        <v>1453.44</v>
      </c>
      <c r="G771" s="552">
        <f>SUM(G767:G770)</f>
        <v>2902.04</v>
      </c>
      <c r="H771" s="552">
        <f>SUM(H767:H770)</f>
        <v>384.45</v>
      </c>
      <c r="I771" s="552">
        <f>SUM(I767:I770)</f>
        <v>4095.12</v>
      </c>
      <c r="J771" s="552">
        <f t="shared" ref="J771" si="226">SUM(J767:J770)</f>
        <v>100.94</v>
      </c>
      <c r="K771" s="550">
        <f>D771+E771+F771+G771+H771+I771+J771</f>
        <v>11967.47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/>
      <c r="E772" s="553">
        <v>3031.48</v>
      </c>
      <c r="F772" s="548">
        <v>1453.44</v>
      </c>
      <c r="G772" s="548">
        <v>2902.04</v>
      </c>
      <c r="H772" s="548">
        <v>384.45</v>
      </c>
      <c r="I772" s="548">
        <v>4095.12</v>
      </c>
      <c r="J772" s="548">
        <v>100.94</v>
      </c>
      <c r="K772" s="549">
        <f t="shared" ref="K772" si="227">D772+E772+F772+G772+H772+I772+J772</f>
        <v>11967.47</v>
      </c>
      <c r="L772" s="452"/>
      <c r="M772" s="401"/>
    </row>
    <row r="773" spans="2:13" ht="15.6">
      <c r="B773" s="397"/>
      <c r="C773" s="460" t="s">
        <v>147</v>
      </c>
      <c r="D773" s="461">
        <f t="shared" ref="D773:J773" si="228">D772-D771</f>
        <v>0</v>
      </c>
      <c r="E773" s="461">
        <f t="shared" si="228"/>
        <v>0</v>
      </c>
      <c r="F773" s="461">
        <f t="shared" si="228"/>
        <v>0</v>
      </c>
      <c r="G773" s="461">
        <f t="shared" si="228"/>
        <v>0</v>
      </c>
      <c r="H773" s="461">
        <f t="shared" si="228"/>
        <v>0</v>
      </c>
      <c r="I773" s="461">
        <f t="shared" si="228"/>
        <v>0</v>
      </c>
      <c r="J773" s="461">
        <f t="shared" si="228"/>
        <v>0</v>
      </c>
      <c r="K773" s="542">
        <f>D773+E773+F773+G773+H773+I773+J773</f>
        <v>0</v>
      </c>
      <c r="L773" s="452"/>
      <c r="M773" s="401"/>
    </row>
    <row r="774" spans="2:13" ht="15.6">
      <c r="B774" s="396"/>
      <c r="C774" s="402" t="s">
        <v>65</v>
      </c>
      <c r="D774" s="462">
        <f>D772/K772</f>
        <v>0</v>
      </c>
      <c r="E774" s="462">
        <f>E772/K772</f>
        <v>0.25331001456448188</v>
      </c>
      <c r="F774" s="462">
        <f>F772/K772</f>
        <v>0.12144922861724325</v>
      </c>
      <c r="G774" s="462">
        <f>G772/K772</f>
        <v>0.24249402755970978</v>
      </c>
      <c r="H774" s="462">
        <f>H772/K772</f>
        <v>3.2124584394195264E-2</v>
      </c>
      <c r="I774" s="462">
        <f>I772/K772</f>
        <v>0.34218761358917132</v>
      </c>
      <c r="J774" s="462">
        <f>J772/K772</f>
        <v>8.4345312751985171E-3</v>
      </c>
      <c r="K774" s="520">
        <f>D774+E774+F774+G774+H774+I774+J774</f>
        <v>1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4.360000562883215E-3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596">
        <v>1532130.1610000001</v>
      </c>
      <c r="E782" s="596">
        <v>1532723.0319999999</v>
      </c>
      <c r="F782" s="526">
        <f t="shared" ref="F782:F785" si="229">E782-D782</f>
        <v>592.87099999981001</v>
      </c>
      <c r="G782" s="592">
        <v>6.48</v>
      </c>
      <c r="H782" s="410">
        <f>F782*G782</f>
        <v>3841.8040799987693</v>
      </c>
      <c r="I782" s="531">
        <f>F782+F786+F787</f>
        <v>868.47199999983422</v>
      </c>
      <c r="J782" s="411">
        <f>I782/I786</f>
        <v>0.48242387344693316</v>
      </c>
      <c r="K782" s="186"/>
      <c r="L782" s="359"/>
      <c r="M782" s="401"/>
    </row>
    <row r="783" spans="2:13" ht="15.6">
      <c r="B783" s="396"/>
      <c r="C783" s="412" t="s">
        <v>43</v>
      </c>
      <c r="D783" s="596">
        <v>590615</v>
      </c>
      <c r="E783" s="596">
        <v>590886.52300000004</v>
      </c>
      <c r="F783" s="527">
        <f t="shared" si="229"/>
        <v>271.5230000000447</v>
      </c>
      <c r="G783" s="593">
        <v>6.48</v>
      </c>
      <c r="H783" s="413">
        <f>G783*F783</f>
        <v>1759.4690400002899</v>
      </c>
      <c r="I783" s="532">
        <f>F783</f>
        <v>271.5230000000447</v>
      </c>
      <c r="J783" s="414">
        <f>I783/I786</f>
        <v>0.15082717392152908</v>
      </c>
      <c r="K783" s="186"/>
      <c r="L783" s="359"/>
      <c r="M783" s="401"/>
    </row>
    <row r="784" spans="2:13" ht="15.6">
      <c r="B784" s="396"/>
      <c r="C784" s="415" t="s">
        <v>44</v>
      </c>
      <c r="D784" s="597">
        <v>343804.64299999998</v>
      </c>
      <c r="E784" s="597">
        <v>344098.55300000001</v>
      </c>
      <c r="F784" s="528">
        <f t="shared" si="229"/>
        <v>293.9100000000326</v>
      </c>
      <c r="G784" s="594">
        <v>4.58</v>
      </c>
      <c r="H784" s="416">
        <f>G784*F784</f>
        <v>1346.1078000001494</v>
      </c>
      <c r="I784" s="533">
        <f>F784</f>
        <v>293.9100000000326</v>
      </c>
      <c r="J784" s="417">
        <f>I784/I786</f>
        <v>0.16326283477743775</v>
      </c>
      <c r="K784" s="186"/>
      <c r="L784" s="359"/>
      <c r="M784" s="401"/>
    </row>
    <row r="785" spans="2:13" ht="15.6">
      <c r="B785" s="397"/>
      <c r="C785" s="183" t="s">
        <v>139</v>
      </c>
      <c r="D785" s="597">
        <v>392207.56300000002</v>
      </c>
      <c r="E785" s="597">
        <v>392573.88400000002</v>
      </c>
      <c r="F785" s="529">
        <f t="shared" si="229"/>
        <v>366.32099999999627</v>
      </c>
      <c r="G785" s="595">
        <v>6.28</v>
      </c>
      <c r="H785" s="418">
        <f>G785*F785</f>
        <v>2300.4958799999768</v>
      </c>
      <c r="I785" s="534">
        <f>F785</f>
        <v>366.32099999999627</v>
      </c>
      <c r="J785" s="419">
        <f>I785/I786</f>
        <v>0.20348611785410001</v>
      </c>
      <c r="K785" s="186"/>
      <c r="L785" s="359"/>
      <c r="M785" s="401"/>
    </row>
    <row r="786" spans="2:13" ht="16.2" thickBot="1">
      <c r="B786" s="397"/>
      <c r="C786" s="420" t="s">
        <v>45</v>
      </c>
      <c r="D786" s="597">
        <v>369308.66200000001</v>
      </c>
      <c r="E786" s="597">
        <v>369308.66200000001</v>
      </c>
      <c r="F786" s="526">
        <f>E786-D786</f>
        <v>0</v>
      </c>
      <c r="G786" s="884">
        <v>6.48</v>
      </c>
      <c r="H786" s="421">
        <f>G786*F786</f>
        <v>0</v>
      </c>
      <c r="I786" s="535">
        <f t="shared" ref="I786" si="230">SUM(I782:I785)</f>
        <v>1800.2259999999078</v>
      </c>
      <c r="J786" s="422">
        <f t="shared" ref="J786" si="231">SUM(J782:J785)</f>
        <v>1</v>
      </c>
      <c r="K786" s="186"/>
      <c r="L786" s="359"/>
      <c r="M786" s="401"/>
    </row>
    <row r="787" spans="2:13" ht="15.6">
      <c r="B787" s="397"/>
      <c r="C787" s="420" t="s">
        <v>46</v>
      </c>
      <c r="D787" s="597">
        <v>327205.06099999999</v>
      </c>
      <c r="E787" s="597">
        <v>327480.66200000001</v>
      </c>
      <c r="F787" s="526">
        <f t="shared" ref="F787" si="232">E787-D787</f>
        <v>275.60100000002421</v>
      </c>
      <c r="G787" s="885"/>
      <c r="H787" s="423">
        <f>G786*F787</f>
        <v>1785.894480000157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1800.2259999999078</v>
      </c>
      <c r="G788" s="525">
        <f>H788/F788</f>
        <v>6.1291033903520491</v>
      </c>
      <c r="H788" s="428">
        <f>SUM(H782:H787)</f>
        <v>11033.771279999342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 t="s">
        <v>131</v>
      </c>
      <c r="E790" s="433" t="s">
        <v>132</v>
      </c>
      <c r="F790" s="434" t="s">
        <v>1</v>
      </c>
      <c r="G790" s="554" t="s">
        <v>65</v>
      </c>
      <c r="H790" s="861" t="s">
        <v>243</v>
      </c>
      <c r="I790" s="862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>
        <v>432</v>
      </c>
      <c r="E791" s="438">
        <v>384</v>
      </c>
      <c r="F791" s="438">
        <f>D791+E791</f>
        <v>816</v>
      </c>
      <c r="G791" s="439">
        <f>F791/F794</f>
        <v>0.26493506493506491</v>
      </c>
      <c r="H791" s="590">
        <v>7.4000000000000003E-3</v>
      </c>
      <c r="I791" s="586">
        <f>F791*H791</f>
        <v>6.0384000000000002</v>
      </c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>
        <v>555</v>
      </c>
      <c r="E792" s="438">
        <v>372</v>
      </c>
      <c r="F792" s="438">
        <f t="shared" ref="F792:F793" si="233">D792+E792</f>
        <v>927</v>
      </c>
      <c r="G792" s="439">
        <f>F792/F794</f>
        <v>0.30097402597402595</v>
      </c>
      <c r="H792" s="590">
        <v>2.5000000000000001E-2</v>
      </c>
      <c r="I792" s="586">
        <f>F792*H792</f>
        <v>23.175000000000001</v>
      </c>
      <c r="J792" s="431"/>
      <c r="K792" s="184"/>
      <c r="L792" s="188"/>
      <c r="M792" s="401"/>
    </row>
    <row r="793" spans="2:13" ht="15.6">
      <c r="B793" s="397"/>
      <c r="C793" s="437" t="s">
        <v>58</v>
      </c>
      <c r="D793" s="438">
        <v>965</v>
      </c>
      <c r="E793" s="438">
        <v>372</v>
      </c>
      <c r="F793" s="438">
        <f t="shared" si="233"/>
        <v>1337</v>
      </c>
      <c r="G793" s="439">
        <f>F793/F794</f>
        <v>0.43409090909090908</v>
      </c>
      <c r="H793" s="584"/>
      <c r="I793" s="586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1952</v>
      </c>
      <c r="E794" s="442">
        <f>SUM(E791:E793)</f>
        <v>1128</v>
      </c>
      <c r="F794" s="443">
        <f>D794+E794</f>
        <v>3080</v>
      </c>
      <c r="G794" s="444">
        <f>SUM(G791:G793)</f>
        <v>1</v>
      </c>
      <c r="H794" s="585" t="s">
        <v>21</v>
      </c>
      <c r="I794" s="591">
        <f>SUM(I791:I793)</f>
        <v>29.2134</v>
      </c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63</v>
      </c>
      <c r="E797" s="447" t="s">
        <v>68</v>
      </c>
      <c r="F797" s="447" t="s">
        <v>249</v>
      </c>
      <c r="G797" s="448" t="s">
        <v>197</v>
      </c>
      <c r="H797" s="447" t="s">
        <v>130</v>
      </c>
      <c r="I797" s="448" t="s">
        <v>64</v>
      </c>
      <c r="J797" s="447" t="s">
        <v>174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58</v>
      </c>
      <c r="D798" s="438">
        <v>353</v>
      </c>
      <c r="E798" s="438"/>
      <c r="F798" s="438">
        <v>555</v>
      </c>
      <c r="G798" s="438">
        <v>270</v>
      </c>
      <c r="H798" s="438"/>
      <c r="I798" s="438">
        <v>102</v>
      </c>
      <c r="J798" s="438"/>
      <c r="K798" s="451">
        <f>D798+E798+F798+G798+H798+I798+J798</f>
        <v>1280</v>
      </c>
      <c r="L798" s="452">
        <f>K798/K802</f>
        <v>0.11672846587789838</v>
      </c>
      <c r="M798" s="401"/>
    </row>
    <row r="799" spans="2:13" ht="15.6">
      <c r="B799" s="396"/>
      <c r="C799" s="450" t="s">
        <v>148</v>
      </c>
      <c r="D799" s="438">
        <v>665</v>
      </c>
      <c r="E799" s="438"/>
      <c r="F799" s="438">
        <v>312</v>
      </c>
      <c r="G799" s="438">
        <v>571.12</v>
      </c>
      <c r="H799" s="438">
        <v>67</v>
      </c>
      <c r="I799" s="438">
        <v>184.88</v>
      </c>
      <c r="J799" s="438"/>
      <c r="K799" s="451">
        <f t="shared" ref="K799:K801" si="234">D799+E799+F799+G799+H799+I799+J799</f>
        <v>1800</v>
      </c>
      <c r="L799" s="452">
        <f>K799/K802</f>
        <v>0.1641494051407946</v>
      </c>
      <c r="M799" s="401"/>
    </row>
    <row r="800" spans="2:13" ht="15.6">
      <c r="B800" s="396"/>
      <c r="C800" s="450" t="s">
        <v>61</v>
      </c>
      <c r="D800" s="438">
        <v>2364</v>
      </c>
      <c r="E800" s="438"/>
      <c r="F800" s="438">
        <v>416.23</v>
      </c>
      <c r="G800" s="438">
        <v>100</v>
      </c>
      <c r="H800" s="438"/>
      <c r="I800" s="438">
        <v>1050</v>
      </c>
      <c r="J800" s="438"/>
      <c r="K800" s="451">
        <f t="shared" si="234"/>
        <v>3930.23</v>
      </c>
      <c r="L800" s="452">
        <f>K800/K802</f>
        <v>0.35841384253694736</v>
      </c>
      <c r="M800" s="401"/>
    </row>
    <row r="801" spans="2:13" ht="15.6">
      <c r="B801" s="396"/>
      <c r="C801" s="450" t="s">
        <v>62</v>
      </c>
      <c r="D801" s="438">
        <v>1131.78</v>
      </c>
      <c r="E801" s="438"/>
      <c r="F801" s="438">
        <v>1214.5</v>
      </c>
      <c r="G801" s="438">
        <v>818.2</v>
      </c>
      <c r="H801" s="438">
        <v>30.32</v>
      </c>
      <c r="I801" s="438">
        <v>760.59</v>
      </c>
      <c r="J801" s="438"/>
      <c r="K801" s="451">
        <f t="shared" si="234"/>
        <v>3955.39</v>
      </c>
      <c r="L801" s="452">
        <f>K801/K802</f>
        <v>0.36070828644435976</v>
      </c>
      <c r="M801" s="401"/>
    </row>
    <row r="802" spans="2:13" ht="15.6">
      <c r="B802" s="397"/>
      <c r="C802" s="450" t="s">
        <v>199</v>
      </c>
      <c r="D802" s="552">
        <f>SUM(D798:D801)</f>
        <v>4513.78</v>
      </c>
      <c r="E802" s="552">
        <f t="shared" ref="E802:F802" si="235">SUM(E798:E801)</f>
        <v>0</v>
      </c>
      <c r="F802" s="552">
        <f t="shared" si="235"/>
        <v>2497.73</v>
      </c>
      <c r="G802" s="552">
        <f>SUM(G798:G801)</f>
        <v>1759.3200000000002</v>
      </c>
      <c r="H802" s="552">
        <f>SUM(H798:H801)</f>
        <v>97.32</v>
      </c>
      <c r="I802" s="552">
        <f>SUM(I798:I801)</f>
        <v>2097.4700000000003</v>
      </c>
      <c r="J802" s="552">
        <f t="shared" ref="J802" si="236">SUM(J798:J801)</f>
        <v>0</v>
      </c>
      <c r="K802" s="550">
        <f>D802+E802+F802+G802+H802+I802+J802</f>
        <v>10965.619999999999</v>
      </c>
      <c r="L802" s="452">
        <f>SUM(L798:L801)</f>
        <v>1.0000000000000002</v>
      </c>
      <c r="M802" s="401"/>
    </row>
    <row r="803" spans="2:13" ht="15.6">
      <c r="B803" s="397"/>
      <c r="C803" s="547" t="s">
        <v>193</v>
      </c>
      <c r="D803" s="553">
        <v>4513.78</v>
      </c>
      <c r="E803" s="553"/>
      <c r="F803" s="548">
        <v>2503.2199999999998</v>
      </c>
      <c r="G803" s="548">
        <v>1765.21</v>
      </c>
      <c r="H803" s="548">
        <v>97.32</v>
      </c>
      <c r="I803" s="548">
        <v>2097.4699999999998</v>
      </c>
      <c r="J803" s="548"/>
      <c r="K803" s="549">
        <f t="shared" ref="K803" si="237">D803+E803+F803+G803+H803+I803+J803</f>
        <v>10976.999999999998</v>
      </c>
      <c r="L803" s="452"/>
      <c r="M803" s="401"/>
    </row>
    <row r="804" spans="2:13" ht="15.6">
      <c r="B804" s="397"/>
      <c r="C804" s="460" t="s">
        <v>147</v>
      </c>
      <c r="D804" s="461">
        <f t="shared" ref="D804:J804" si="238">D803-D802</f>
        <v>0</v>
      </c>
      <c r="E804" s="461">
        <f t="shared" si="238"/>
        <v>0</v>
      </c>
      <c r="F804" s="461">
        <f t="shared" si="238"/>
        <v>5.4899999999997817</v>
      </c>
      <c r="G804" s="461">
        <f t="shared" si="238"/>
        <v>5.8899999999998727</v>
      </c>
      <c r="H804" s="461">
        <f t="shared" si="238"/>
        <v>0</v>
      </c>
      <c r="I804" s="461">
        <f t="shared" si="238"/>
        <v>0</v>
      </c>
      <c r="J804" s="461">
        <f t="shared" si="238"/>
        <v>0</v>
      </c>
      <c r="K804" s="542">
        <f>D804+E804+F804+G804+H804+I804+J804</f>
        <v>11.379999999999654</v>
      </c>
      <c r="L804" s="452"/>
      <c r="M804" s="401"/>
    </row>
    <row r="805" spans="2:13" ht="15.6">
      <c r="B805" s="396"/>
      <c r="C805" s="402" t="s">
        <v>65</v>
      </c>
      <c r="D805" s="462">
        <f>D803/K803</f>
        <v>0.41120342534390092</v>
      </c>
      <c r="E805" s="462">
        <f>E803/K803</f>
        <v>0</v>
      </c>
      <c r="F805" s="462">
        <f>F803/K803</f>
        <v>0.22804227020133008</v>
      </c>
      <c r="G805" s="462">
        <f>G803/K803</f>
        <v>0.16080987519358661</v>
      </c>
      <c r="H805" s="462">
        <f>H803/K803</f>
        <v>8.8658103306914465E-3</v>
      </c>
      <c r="I805" s="462">
        <f>I803/K803</f>
        <v>0.19107861893049105</v>
      </c>
      <c r="J805" s="462">
        <f>J803/K803</f>
        <v>0</v>
      </c>
      <c r="K805" s="520">
        <f>D805+E805+F805+G805+H805+I805+J805</f>
        <v>1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56.771279999344188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596">
        <v>1532723.0319999999</v>
      </c>
      <c r="E813" s="596">
        <v>1533618.0319999999</v>
      </c>
      <c r="F813" s="526">
        <f t="shared" ref="F813:F816" si="239">E813-D813</f>
        <v>895</v>
      </c>
      <c r="G813" s="592">
        <v>6.48</v>
      </c>
      <c r="H813" s="410">
        <f>F813*G813</f>
        <v>5799.6</v>
      </c>
      <c r="I813" s="531">
        <f>F813+F817+F818</f>
        <v>1128.5199999999604</v>
      </c>
      <c r="J813" s="411">
        <f>I813/I817</f>
        <v>0.77601566169204672</v>
      </c>
      <c r="K813" s="186"/>
      <c r="L813" s="359"/>
      <c r="M813" s="401"/>
    </row>
    <row r="814" spans="2:13" ht="15.6">
      <c r="B814" s="396"/>
      <c r="C814" s="412" t="s">
        <v>43</v>
      </c>
      <c r="D814" s="596">
        <v>590886.52300000004</v>
      </c>
      <c r="E814" s="596">
        <v>590886.52300000004</v>
      </c>
      <c r="F814" s="527">
        <f t="shared" si="239"/>
        <v>0</v>
      </c>
      <c r="G814" s="593">
        <v>6.48</v>
      </c>
      <c r="H814" s="413">
        <f>G814*F814</f>
        <v>0</v>
      </c>
      <c r="I814" s="532">
        <f>F814</f>
        <v>0</v>
      </c>
      <c r="J814" s="414">
        <f>I814/I817</f>
        <v>0</v>
      </c>
      <c r="K814" s="186"/>
      <c r="L814" s="359"/>
      <c r="M814" s="401"/>
    </row>
    <row r="815" spans="2:13" ht="15.6">
      <c r="B815" s="396"/>
      <c r="C815" s="415" t="s">
        <v>44</v>
      </c>
      <c r="D815" s="597">
        <v>344098.55300000001</v>
      </c>
      <c r="E815" s="597">
        <v>344280.56300000002</v>
      </c>
      <c r="F815" s="528">
        <f t="shared" si="239"/>
        <v>182.01000000000931</v>
      </c>
      <c r="G815" s="594">
        <v>4.58</v>
      </c>
      <c r="H815" s="416">
        <f>G815*F815</f>
        <v>833.60580000004268</v>
      </c>
      <c r="I815" s="533">
        <f>F815</f>
        <v>182.01000000000931</v>
      </c>
      <c r="J815" s="417">
        <f>I815/I817</f>
        <v>0.12515738363926346</v>
      </c>
      <c r="K815" s="186"/>
      <c r="L815" s="359"/>
      <c r="M815" s="401"/>
    </row>
    <row r="816" spans="2:13" ht="15.6">
      <c r="B816" s="397"/>
      <c r="C816" s="183" t="s">
        <v>139</v>
      </c>
      <c r="D816" s="597">
        <v>392573.88400000002</v>
      </c>
      <c r="E816" s="597">
        <v>392717.603</v>
      </c>
      <c r="F816" s="529">
        <f t="shared" si="239"/>
        <v>143.71899999998277</v>
      </c>
      <c r="G816" s="595">
        <v>6.28</v>
      </c>
      <c r="H816" s="418">
        <f>G816*F816</f>
        <v>902.55531999989182</v>
      </c>
      <c r="I816" s="534">
        <f>F816</f>
        <v>143.71899999998277</v>
      </c>
      <c r="J816" s="419">
        <f>I816/I817</f>
        <v>9.8826954668689793E-2</v>
      </c>
      <c r="K816" s="186"/>
      <c r="L816" s="359"/>
      <c r="M816" s="401"/>
    </row>
    <row r="817" spans="2:13" ht="16.2" thickBot="1">
      <c r="B817" s="397"/>
      <c r="C817" s="420" t="s">
        <v>45</v>
      </c>
      <c r="D817" s="597">
        <v>369308.66200000001</v>
      </c>
      <c r="E817" s="597">
        <v>369308.66200000001</v>
      </c>
      <c r="F817" s="526">
        <f>E817-D817</f>
        <v>0</v>
      </c>
      <c r="G817" s="884">
        <v>6.48</v>
      </c>
      <c r="H817" s="421">
        <f>G817*F817</f>
        <v>0</v>
      </c>
      <c r="I817" s="535">
        <f t="shared" ref="I817" si="240">SUM(I813:I816)</f>
        <v>1454.2489999999525</v>
      </c>
      <c r="J817" s="422">
        <f t="shared" ref="J817" si="241">SUM(J813:J816)</f>
        <v>1</v>
      </c>
      <c r="K817" s="186"/>
      <c r="L817" s="359"/>
      <c r="M817" s="401"/>
    </row>
    <row r="818" spans="2:13" ht="15.6">
      <c r="B818" s="397"/>
      <c r="C818" s="420" t="s">
        <v>46</v>
      </c>
      <c r="D818" s="597">
        <v>327480.66200000001</v>
      </c>
      <c r="E818" s="597">
        <v>327714.18199999997</v>
      </c>
      <c r="F818" s="526">
        <f t="shared" ref="F818" si="242">E818-D818</f>
        <v>233.51999999996042</v>
      </c>
      <c r="G818" s="885"/>
      <c r="H818" s="423">
        <f>G817*F818</f>
        <v>1513.2095999997437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1454.2489999999525</v>
      </c>
      <c r="G819" s="525">
        <f>H819/F819</f>
        <v>6.2224355801516626</v>
      </c>
      <c r="H819" s="428">
        <f>SUM(H813:H818)</f>
        <v>9048.9707199996792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 t="s">
        <v>131</v>
      </c>
      <c r="E821" s="433" t="s">
        <v>132</v>
      </c>
      <c r="F821" s="434" t="s">
        <v>1</v>
      </c>
      <c r="G821" s="554" t="s">
        <v>65</v>
      </c>
      <c r="H821" s="861" t="s">
        <v>243</v>
      </c>
      <c r="I821" s="862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>
        <v>905</v>
      </c>
      <c r="E822" s="438">
        <v>270</v>
      </c>
      <c r="F822" s="438">
        <f>D822+E822</f>
        <v>1175</v>
      </c>
      <c r="G822" s="439">
        <f>F822/F825</f>
        <v>0.342865480011672</v>
      </c>
      <c r="H822" s="590">
        <v>7.4000000000000003E-3</v>
      </c>
      <c r="I822" s="586">
        <f>F822*H822</f>
        <v>8.6950000000000003</v>
      </c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>
        <v>791</v>
      </c>
      <c r="E823" s="438">
        <v>54</v>
      </c>
      <c r="F823" s="438">
        <f t="shared" ref="F823:F824" si="243">D823+E823</f>
        <v>845</v>
      </c>
      <c r="G823" s="439">
        <f>F823/F825</f>
        <v>0.24657134519988327</v>
      </c>
      <c r="H823" s="590">
        <v>2.5000000000000001E-2</v>
      </c>
      <c r="I823" s="586">
        <f>F823*H823</f>
        <v>21.125</v>
      </c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>
        <v>978</v>
      </c>
      <c r="E824" s="438">
        <v>429</v>
      </c>
      <c r="F824" s="438">
        <f t="shared" si="243"/>
        <v>1407</v>
      </c>
      <c r="G824" s="439">
        <f>F824/F825</f>
        <v>0.41056317478844473</v>
      </c>
      <c r="H824" s="584"/>
      <c r="I824" s="586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2674</v>
      </c>
      <c r="E825" s="442">
        <f>SUM(E822:E824)</f>
        <v>753</v>
      </c>
      <c r="F825" s="443">
        <f>D825+E825</f>
        <v>3427</v>
      </c>
      <c r="G825" s="444">
        <f>SUM(G822:G824)</f>
        <v>1</v>
      </c>
      <c r="H825" s="585" t="s">
        <v>21</v>
      </c>
      <c r="I825" s="591">
        <f>SUM(I822:I824)</f>
        <v>29.82</v>
      </c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63</v>
      </c>
      <c r="E828" s="447" t="s">
        <v>68</v>
      </c>
      <c r="F828" s="447" t="s">
        <v>249</v>
      </c>
      <c r="G828" s="448" t="s">
        <v>197</v>
      </c>
      <c r="H828" s="447" t="s">
        <v>130</v>
      </c>
      <c r="I828" s="448" t="s">
        <v>64</v>
      </c>
      <c r="J828" s="447" t="s">
        <v>174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58</v>
      </c>
      <c r="D829" s="438">
        <v>479</v>
      </c>
      <c r="E829" s="438">
        <v>297</v>
      </c>
      <c r="F829" s="438">
        <v>257</v>
      </c>
      <c r="G829" s="438">
        <v>429</v>
      </c>
      <c r="H829" s="438"/>
      <c r="I829" s="438"/>
      <c r="J829" s="438"/>
      <c r="K829" s="451">
        <f>D829+E829+F829+G829+H829+I829+J829</f>
        <v>1462</v>
      </c>
      <c r="L829" s="452">
        <f>K829/K833</f>
        <v>0.16165628026908802</v>
      </c>
      <c r="M829" s="401"/>
    </row>
    <row r="830" spans="2:13" ht="15.6">
      <c r="B830" s="396"/>
      <c r="C830" s="450" t="s">
        <v>148</v>
      </c>
      <c r="D830" s="438">
        <v>548</v>
      </c>
      <c r="E830" s="438">
        <v>1028</v>
      </c>
      <c r="F830" s="438">
        <v>670</v>
      </c>
      <c r="G830" s="438">
        <v>324</v>
      </c>
      <c r="H830" s="438">
        <v>322</v>
      </c>
      <c r="I830" s="438"/>
      <c r="J830" s="438"/>
      <c r="K830" s="451">
        <f t="shared" ref="K830:K832" si="244">D830+E830+F830+G830+H830+I830+J830</f>
        <v>2892</v>
      </c>
      <c r="L830" s="452">
        <f>K830/K833</f>
        <v>0.31977425618208111</v>
      </c>
      <c r="M830" s="401"/>
    </row>
    <row r="831" spans="2:13" ht="15.6">
      <c r="B831" s="396"/>
      <c r="C831" s="450" t="s">
        <v>61</v>
      </c>
      <c r="D831" s="438">
        <v>853</v>
      </c>
      <c r="E831" s="438">
        <v>793</v>
      </c>
      <c r="F831" s="438"/>
      <c r="G831" s="438">
        <v>343</v>
      </c>
      <c r="H831" s="438"/>
      <c r="I831" s="438"/>
      <c r="J831" s="438"/>
      <c r="K831" s="451">
        <f t="shared" si="244"/>
        <v>1989</v>
      </c>
      <c r="L831" s="452">
        <f>K831/K833</f>
        <v>0.21992773013352673</v>
      </c>
      <c r="M831" s="401"/>
    </row>
    <row r="832" spans="2:13" ht="15.6">
      <c r="B832" s="396"/>
      <c r="C832" s="450" t="s">
        <v>62</v>
      </c>
      <c r="D832" s="438">
        <v>1171.01</v>
      </c>
      <c r="E832" s="438">
        <v>648.6</v>
      </c>
      <c r="F832" s="438">
        <v>641.42999999999995</v>
      </c>
      <c r="G832" s="438">
        <v>87.2</v>
      </c>
      <c r="H832" s="438">
        <v>152.63999999999999</v>
      </c>
      <c r="I832" s="438"/>
      <c r="J832" s="438"/>
      <c r="K832" s="451">
        <f t="shared" si="244"/>
        <v>2700.8799999999997</v>
      </c>
      <c r="L832" s="452">
        <f>K832/K833</f>
        <v>0.29864173341530398</v>
      </c>
      <c r="M832" s="401"/>
    </row>
    <row r="833" spans="2:13" ht="15.6">
      <c r="B833" s="397"/>
      <c r="C833" s="450" t="s">
        <v>199</v>
      </c>
      <c r="D833" s="552">
        <f>SUM(D829:D832)</f>
        <v>3051.01</v>
      </c>
      <c r="E833" s="552">
        <f t="shared" ref="E833:F833" si="245">SUM(E829:E832)</f>
        <v>2766.6</v>
      </c>
      <c r="F833" s="552">
        <f t="shared" si="245"/>
        <v>1568.4299999999998</v>
      </c>
      <c r="G833" s="552">
        <f>SUM(G829:G832)</f>
        <v>1183.2</v>
      </c>
      <c r="H833" s="552">
        <f>SUM(H829:H832)</f>
        <v>474.64</v>
      </c>
      <c r="I833" s="552">
        <f>SUM(I829:I832)</f>
        <v>0</v>
      </c>
      <c r="J833" s="552">
        <f t="shared" ref="J833" si="246">SUM(J829:J832)</f>
        <v>0</v>
      </c>
      <c r="K833" s="550">
        <f>D833+E833+F833+G833+H833+I833+J833</f>
        <v>9043.880000000001</v>
      </c>
      <c r="L833" s="452">
        <f>SUM(L829:L832)</f>
        <v>0.99999999999999978</v>
      </c>
      <c r="M833" s="401"/>
    </row>
    <row r="834" spans="2:13" ht="15.6">
      <c r="B834" s="397"/>
      <c r="C834" s="547" t="s">
        <v>193</v>
      </c>
      <c r="D834" s="553">
        <v>3051.01</v>
      </c>
      <c r="E834" s="553">
        <v>2766.6</v>
      </c>
      <c r="F834" s="548">
        <v>1568.43</v>
      </c>
      <c r="G834" s="548">
        <v>1183.2</v>
      </c>
      <c r="H834" s="548">
        <v>474.64</v>
      </c>
      <c r="I834" s="548"/>
      <c r="J834" s="548"/>
      <c r="K834" s="549">
        <f t="shared" ref="K834" si="247">D834+E834+F834+G834+H834+I834+J834</f>
        <v>9043.880000000001</v>
      </c>
      <c r="L834" s="452"/>
      <c r="M834" s="401"/>
    </row>
    <row r="835" spans="2:13" ht="15.6">
      <c r="B835" s="397"/>
      <c r="C835" s="460" t="s">
        <v>147</v>
      </c>
      <c r="D835" s="461">
        <f t="shared" ref="D835:J835" si="248">D834-D833</f>
        <v>0</v>
      </c>
      <c r="E835" s="461">
        <f t="shared" si="248"/>
        <v>0</v>
      </c>
      <c r="F835" s="461">
        <f t="shared" si="248"/>
        <v>0</v>
      </c>
      <c r="G835" s="461">
        <f t="shared" si="248"/>
        <v>0</v>
      </c>
      <c r="H835" s="461">
        <f t="shared" si="248"/>
        <v>0</v>
      </c>
      <c r="I835" s="461">
        <f t="shared" si="248"/>
        <v>0</v>
      </c>
      <c r="J835" s="461">
        <f t="shared" si="248"/>
        <v>0</v>
      </c>
      <c r="K835" s="542">
        <f>D835+E835+F835+G835+H835+I835+J835</f>
        <v>0</v>
      </c>
      <c r="L835" s="452"/>
      <c r="M835" s="401"/>
    </row>
    <row r="836" spans="2:13" ht="15.6">
      <c r="B836" s="396"/>
      <c r="C836" s="402" t="s">
        <v>65</v>
      </c>
      <c r="D836" s="462">
        <f>D834/K834</f>
        <v>0.33735631167153918</v>
      </c>
      <c r="E836" s="462">
        <f>E834/K834</f>
        <v>0.30590852598663398</v>
      </c>
      <c r="F836" s="462">
        <f>F834/K834</f>
        <v>0.17342445941343759</v>
      </c>
      <c r="G836" s="462">
        <f>G834/K834</f>
        <v>0.13082880356661078</v>
      </c>
      <c r="H836" s="462">
        <f>H834/K834</f>
        <v>5.2481899361778342E-2</v>
      </c>
      <c r="I836" s="462">
        <f>I834/K834</f>
        <v>0</v>
      </c>
      <c r="J836" s="462">
        <f>J834/K834</f>
        <v>0</v>
      </c>
      <c r="K836" s="520">
        <f>D836+E836+F836+G836+H836+I836+J836</f>
        <v>0.99999999999999978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5.0907199996781856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596">
        <v>1533618.0319999999</v>
      </c>
      <c r="E844" s="596">
        <v>1534318.2919999999</v>
      </c>
      <c r="F844" s="526">
        <f t="shared" ref="F844:F847" si="249">E844-D844</f>
        <v>700.26000000000931</v>
      </c>
      <c r="G844" s="592">
        <v>6.48</v>
      </c>
      <c r="H844" s="410">
        <f>F844*G844</f>
        <v>4537.6848000000609</v>
      </c>
      <c r="I844" s="531">
        <f>F844+F848+F849</f>
        <v>934.23000000003958</v>
      </c>
      <c r="J844" s="411">
        <f>I844/I848</f>
        <v>0.69078341729391823</v>
      </c>
      <c r="K844" s="186"/>
      <c r="L844" s="359"/>
      <c r="M844" s="401"/>
    </row>
    <row r="845" spans="2:13" ht="15.6">
      <c r="B845" s="396"/>
      <c r="C845" s="412" t="s">
        <v>43</v>
      </c>
      <c r="D845" s="596">
        <v>590886.52300000004</v>
      </c>
      <c r="E845" s="596">
        <v>590898.33299999998</v>
      </c>
      <c r="F845" s="527">
        <f t="shared" si="249"/>
        <v>11.809999999939464</v>
      </c>
      <c r="G845" s="593">
        <v>6.48</v>
      </c>
      <c r="H845" s="413">
        <f>G845*F845</f>
        <v>76.528799999607728</v>
      </c>
      <c r="I845" s="532">
        <f>F845</f>
        <v>11.809999999939464</v>
      </c>
      <c r="J845" s="414">
        <f>I845/I848</f>
        <v>8.7324878864937019E-3</v>
      </c>
      <c r="K845" s="186"/>
      <c r="L845" s="359"/>
      <c r="M845" s="401"/>
    </row>
    <row r="846" spans="2:13" ht="15.6">
      <c r="B846" s="396"/>
      <c r="C846" s="415" t="s">
        <v>44</v>
      </c>
      <c r="D846" s="597">
        <v>344280.56300000002</v>
      </c>
      <c r="E846" s="597">
        <v>344524.80300000001</v>
      </c>
      <c r="F846" s="528">
        <f t="shared" si="249"/>
        <v>244.23999999999069</v>
      </c>
      <c r="G846" s="594">
        <v>4.58</v>
      </c>
      <c r="H846" s="416">
        <f>G846*F846</f>
        <v>1118.6191999999573</v>
      </c>
      <c r="I846" s="533">
        <f>F846</f>
        <v>244.23999999999069</v>
      </c>
      <c r="J846" s="417">
        <f>I846/I848</f>
        <v>0.18059465210906631</v>
      </c>
      <c r="K846" s="186"/>
      <c r="L846" s="359"/>
      <c r="M846" s="401"/>
    </row>
    <row r="847" spans="2:13" ht="15.6">
      <c r="B847" s="397"/>
      <c r="C847" s="183" t="s">
        <v>139</v>
      </c>
      <c r="D847" s="597">
        <v>392717.603</v>
      </c>
      <c r="E847" s="597">
        <v>392879.74400000001</v>
      </c>
      <c r="F847" s="529">
        <f t="shared" si="249"/>
        <v>162.14100000000326</v>
      </c>
      <c r="G847" s="595">
        <v>6.28</v>
      </c>
      <c r="H847" s="418">
        <f>G847*F847</f>
        <v>1018.2454800000205</v>
      </c>
      <c r="I847" s="534">
        <f>F847</f>
        <v>162.14100000000326</v>
      </c>
      <c r="J847" s="419">
        <f>I847/I848</f>
        <v>0.11988944271052172</v>
      </c>
      <c r="K847" s="186"/>
      <c r="L847" s="359"/>
      <c r="M847" s="401"/>
    </row>
    <row r="848" spans="2:13" ht="16.2" thickBot="1">
      <c r="B848" s="397"/>
      <c r="C848" s="420" t="s">
        <v>45</v>
      </c>
      <c r="D848" s="597">
        <v>369308.66200000001</v>
      </c>
      <c r="E848" s="597">
        <v>369308.66200000001</v>
      </c>
      <c r="F848" s="526">
        <f>E848-D848</f>
        <v>0</v>
      </c>
      <c r="G848" s="884">
        <v>6.48</v>
      </c>
      <c r="H848" s="421">
        <f>G848*F848</f>
        <v>0</v>
      </c>
      <c r="I848" s="535">
        <f t="shared" ref="I848" si="250">SUM(I844:I847)</f>
        <v>1352.420999999973</v>
      </c>
      <c r="J848" s="422">
        <f t="shared" ref="J848" si="251">SUM(J844:J847)</f>
        <v>1</v>
      </c>
      <c r="K848" s="186"/>
      <c r="L848" s="359"/>
      <c r="M848" s="401"/>
    </row>
    <row r="849" spans="2:13" ht="15.6">
      <c r="B849" s="397"/>
      <c r="C849" s="420" t="s">
        <v>46</v>
      </c>
      <c r="D849" s="597">
        <v>327714.18199999997</v>
      </c>
      <c r="E849" s="597">
        <v>327948.152</v>
      </c>
      <c r="F849" s="526">
        <f t="shared" ref="F849" si="252">E849-D849</f>
        <v>233.97000000003027</v>
      </c>
      <c r="G849" s="885"/>
      <c r="H849" s="423">
        <f>G848*F849</f>
        <v>1516.1256000001963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1352.420999999973</v>
      </c>
      <c r="G850" s="525">
        <f>H850/F850</f>
        <v>6.1128922724506705</v>
      </c>
      <c r="H850" s="428">
        <f>SUM(H844:H849)</f>
        <v>8267.2038799998427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 t="s">
        <v>131</v>
      </c>
      <c r="E852" s="433" t="s">
        <v>132</v>
      </c>
      <c r="F852" s="434" t="s">
        <v>1</v>
      </c>
      <c r="G852" s="554" t="s">
        <v>65</v>
      </c>
      <c r="H852" s="861" t="s">
        <v>243</v>
      </c>
      <c r="I852" s="862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>
        <v>721.32</v>
      </c>
      <c r="E853" s="438">
        <v>518</v>
      </c>
      <c r="F853" s="438">
        <f>D853+E853</f>
        <v>1239.3200000000002</v>
      </c>
      <c r="G853" s="439">
        <f>F853/F856</f>
        <v>0.29674929124205046</v>
      </c>
      <c r="H853" s="590">
        <v>7.4000000000000003E-3</v>
      </c>
      <c r="I853" s="586">
        <f>F853*H853</f>
        <v>9.170968000000002</v>
      </c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>
        <v>1373</v>
      </c>
      <c r="E854" s="438">
        <v>284</v>
      </c>
      <c r="F854" s="438">
        <f t="shared" ref="F854:F855" si="253">D854+E854</f>
        <v>1657</v>
      </c>
      <c r="G854" s="439">
        <f>F854/F856</f>
        <v>0.39676078461420583</v>
      </c>
      <c r="H854" s="590">
        <v>2.5000000000000001E-2</v>
      </c>
      <c r="I854" s="586">
        <f>F854*H854</f>
        <v>41.425000000000004</v>
      </c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>
        <v>1144</v>
      </c>
      <c r="E855" s="438">
        <v>136</v>
      </c>
      <c r="F855" s="438">
        <f t="shared" si="253"/>
        <v>1280</v>
      </c>
      <c r="G855" s="439">
        <f>F855/F856</f>
        <v>0.30648992414374382</v>
      </c>
      <c r="H855" s="584"/>
      <c r="I855" s="586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3238.32</v>
      </c>
      <c r="E856" s="442">
        <f>SUM(E853:E855)</f>
        <v>938</v>
      </c>
      <c r="F856" s="443">
        <f>D856+E856</f>
        <v>4176.32</v>
      </c>
      <c r="G856" s="444">
        <f>SUM(G853:G855)</f>
        <v>1</v>
      </c>
      <c r="H856" s="585" t="s">
        <v>21</v>
      </c>
      <c r="I856" s="591">
        <f>SUM(I853:I855)</f>
        <v>50.595968000000006</v>
      </c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63</v>
      </c>
      <c r="E859" s="447" t="s">
        <v>68</v>
      </c>
      <c r="F859" s="447" t="s">
        <v>249</v>
      </c>
      <c r="G859" s="448" t="s">
        <v>197</v>
      </c>
      <c r="H859" s="447" t="s">
        <v>130</v>
      </c>
      <c r="I859" s="448" t="s">
        <v>64</v>
      </c>
      <c r="J859" s="447" t="s">
        <v>174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58</v>
      </c>
      <c r="D860" s="438">
        <v>722</v>
      </c>
      <c r="E860" s="438">
        <v>332</v>
      </c>
      <c r="F860" s="438">
        <v>88</v>
      </c>
      <c r="G860" s="438">
        <v>48</v>
      </c>
      <c r="H860" s="438"/>
      <c r="I860" s="438"/>
      <c r="J860" s="438"/>
      <c r="K860" s="451">
        <f>D860+E860+F860+G860+H860+I860+J860</f>
        <v>1190</v>
      </c>
      <c r="L860" s="452">
        <f>K860/K864</f>
        <v>0.14409745347105338</v>
      </c>
      <c r="M860" s="401"/>
    </row>
    <row r="861" spans="2:13" ht="15.6">
      <c r="B861" s="396"/>
      <c r="C861" s="450" t="s">
        <v>148</v>
      </c>
      <c r="D861" s="438">
        <v>1079</v>
      </c>
      <c r="E861" s="438">
        <v>775.32</v>
      </c>
      <c r="F861" s="438">
        <v>673</v>
      </c>
      <c r="G861" s="438">
        <v>129</v>
      </c>
      <c r="H861" s="438">
        <v>340</v>
      </c>
      <c r="I861" s="438"/>
      <c r="J861" s="438"/>
      <c r="K861" s="451">
        <f t="shared" ref="K861:K863" si="254">D861+E861+F861+G861+H861+I861+J861</f>
        <v>2996.32</v>
      </c>
      <c r="L861" s="452">
        <f>K861/K864</f>
        <v>0.36282527881040899</v>
      </c>
      <c r="M861" s="401"/>
    </row>
    <row r="862" spans="2:13" ht="15.6">
      <c r="B862" s="396"/>
      <c r="C862" s="450" t="s">
        <v>61</v>
      </c>
      <c r="D862" s="438">
        <v>60</v>
      </c>
      <c r="E862" s="438">
        <v>389</v>
      </c>
      <c r="F862" s="438">
        <v>53</v>
      </c>
      <c r="G862" s="438">
        <v>628</v>
      </c>
      <c r="H862" s="438"/>
      <c r="I862" s="438"/>
      <c r="J862" s="438"/>
      <c r="K862" s="451">
        <f t="shared" si="254"/>
        <v>1130</v>
      </c>
      <c r="L862" s="452">
        <f>K862/K864</f>
        <v>0.13683203564898347</v>
      </c>
      <c r="M862" s="401"/>
    </row>
    <row r="863" spans="2:13" ht="15.6">
      <c r="B863" s="396"/>
      <c r="C863" s="450" t="s">
        <v>62</v>
      </c>
      <c r="D863" s="438">
        <v>819.87</v>
      </c>
      <c r="E863" s="438">
        <v>912.3</v>
      </c>
      <c r="F863" s="438">
        <v>561</v>
      </c>
      <c r="G863" s="438">
        <v>497.81</v>
      </c>
      <c r="H863" s="438">
        <v>151</v>
      </c>
      <c r="I863" s="438"/>
      <c r="J863" s="438"/>
      <c r="K863" s="451">
        <f t="shared" si="254"/>
        <v>2941.98</v>
      </c>
      <c r="L863" s="452">
        <f>K863/K864</f>
        <v>0.35624523206955427</v>
      </c>
      <c r="M863" s="401"/>
    </row>
    <row r="864" spans="2:13" ht="15.6">
      <c r="B864" s="397"/>
      <c r="C864" s="450" t="s">
        <v>199</v>
      </c>
      <c r="D864" s="552">
        <f>SUM(D860:D863)</f>
        <v>2680.87</v>
      </c>
      <c r="E864" s="552">
        <f t="shared" ref="E864:F864" si="255">SUM(E860:E863)</f>
        <v>2408.62</v>
      </c>
      <c r="F864" s="552">
        <f t="shared" si="255"/>
        <v>1375</v>
      </c>
      <c r="G864" s="552">
        <f>SUM(G860:G863)</f>
        <v>1302.81</v>
      </c>
      <c r="H864" s="552">
        <f>SUM(H860:H863)</f>
        <v>491</v>
      </c>
      <c r="I864" s="552">
        <f>SUM(I860:I863)</f>
        <v>0</v>
      </c>
      <c r="J864" s="552">
        <f t="shared" ref="J864" si="256">SUM(J860:J863)</f>
        <v>0</v>
      </c>
      <c r="K864" s="550">
        <f>D864+E864+F864+G864+H864+I864+J864</f>
        <v>8258.2999999999993</v>
      </c>
      <c r="L864" s="452">
        <f>SUM(L860:L863)</f>
        <v>1</v>
      </c>
      <c r="M864" s="401"/>
    </row>
    <row r="865" spans="2:13" ht="15.6">
      <c r="B865" s="397"/>
      <c r="C865" s="547" t="s">
        <v>193</v>
      </c>
      <c r="D865" s="553">
        <v>2680.87</v>
      </c>
      <c r="E865" s="553">
        <v>2408.62</v>
      </c>
      <c r="F865" s="548">
        <v>1378.6</v>
      </c>
      <c r="G865" s="548">
        <v>1302.81</v>
      </c>
      <c r="H865" s="548">
        <v>491</v>
      </c>
      <c r="I865" s="548"/>
      <c r="J865" s="548"/>
      <c r="K865" s="549">
        <f t="shared" ref="K865" si="257">D865+E865+F865+G865+H865+I865+J865</f>
        <v>8261.9</v>
      </c>
      <c r="L865" s="452"/>
      <c r="M865" s="401"/>
    </row>
    <row r="866" spans="2:13" ht="15.6">
      <c r="B866" s="397"/>
      <c r="C866" s="460" t="s">
        <v>147</v>
      </c>
      <c r="D866" s="461">
        <f t="shared" ref="D866:J866" si="258">D865-D864</f>
        <v>0</v>
      </c>
      <c r="E866" s="461">
        <f t="shared" si="258"/>
        <v>0</v>
      </c>
      <c r="F866" s="461">
        <f t="shared" si="258"/>
        <v>3.5999999999999091</v>
      </c>
      <c r="G866" s="461">
        <f t="shared" si="258"/>
        <v>0</v>
      </c>
      <c r="H866" s="461">
        <f t="shared" si="258"/>
        <v>0</v>
      </c>
      <c r="I866" s="461">
        <f t="shared" si="258"/>
        <v>0</v>
      </c>
      <c r="J866" s="461">
        <f t="shared" si="258"/>
        <v>0</v>
      </c>
      <c r="K866" s="542">
        <f>D866+E866+F866+G866+H866+I866+J866</f>
        <v>3.5999999999999091</v>
      </c>
      <c r="L866" s="452"/>
      <c r="M866" s="401"/>
    </row>
    <row r="867" spans="2:13" ht="15.6">
      <c r="B867" s="396"/>
      <c r="C867" s="402" t="s">
        <v>65</v>
      </c>
      <c r="D867" s="462">
        <f>D865/K865</f>
        <v>0.32448589307544268</v>
      </c>
      <c r="E867" s="462">
        <f>E865/K865</f>
        <v>0.29153342451494207</v>
      </c>
      <c r="F867" s="462">
        <f>F865/K865</f>
        <v>0.16686234401287839</v>
      </c>
      <c r="G867" s="462">
        <f>G865/K865</f>
        <v>0.15768890933078347</v>
      </c>
      <c r="H867" s="462">
        <f>H865/K865</f>
        <v>5.9429429065953353E-2</v>
      </c>
      <c r="I867" s="462">
        <f>I865/K865</f>
        <v>0</v>
      </c>
      <c r="J867" s="462">
        <f>J865/K865</f>
        <v>0</v>
      </c>
      <c r="K867" s="520">
        <f>D867+E867+F867+G867+H867+I867+J867</f>
        <v>1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5.3038799998430477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596">
        <v>1534318.2919999999</v>
      </c>
      <c r="E875" s="596">
        <v>1535164.662</v>
      </c>
      <c r="F875" s="526">
        <f t="shared" ref="F875:F878" si="259">E875-D875</f>
        <v>846.37000000011176</v>
      </c>
      <c r="G875" s="592">
        <v>6.48</v>
      </c>
      <c r="H875" s="410">
        <f>F875*G875</f>
        <v>5484.4776000007241</v>
      </c>
      <c r="I875" s="531">
        <f>F875+F879+F880</f>
        <v>1210.8190000001341</v>
      </c>
      <c r="J875" s="411">
        <f>I875/I879</f>
        <v>0.5414249788495461</v>
      </c>
      <c r="K875" s="186"/>
      <c r="L875" s="359"/>
      <c r="M875" s="401"/>
    </row>
    <row r="876" spans="2:13" ht="15.6">
      <c r="B876" s="396"/>
      <c r="C876" s="412" t="s">
        <v>43</v>
      </c>
      <c r="D876" s="596">
        <v>590898.33299999998</v>
      </c>
      <c r="E876" s="596">
        <v>591156.29200000002</v>
      </c>
      <c r="F876" s="527">
        <f t="shared" si="259"/>
        <v>257.95900000003166</v>
      </c>
      <c r="G876" s="593">
        <v>6.48</v>
      </c>
      <c r="H876" s="413">
        <f>G876*F876</f>
        <v>1671.5743200002053</v>
      </c>
      <c r="I876" s="532">
        <f>F876</f>
        <v>257.95900000003166</v>
      </c>
      <c r="J876" s="414">
        <f>I876/I879</f>
        <v>0.11534791419613644</v>
      </c>
      <c r="K876" s="186"/>
      <c r="L876" s="359"/>
      <c r="M876" s="401"/>
    </row>
    <row r="877" spans="2:13" ht="15.6">
      <c r="B877" s="396"/>
      <c r="C877" s="415" t="s">
        <v>44</v>
      </c>
      <c r="D877" s="597">
        <v>344524.80300000001</v>
      </c>
      <c r="E877" s="597">
        <v>344915.00199999998</v>
      </c>
      <c r="F877" s="528">
        <f t="shared" si="259"/>
        <v>390.19899999996414</v>
      </c>
      <c r="G877" s="594">
        <v>4.58</v>
      </c>
      <c r="H877" s="416">
        <f>G877*F877</f>
        <v>1787.1114199998358</v>
      </c>
      <c r="I877" s="533">
        <f>F877</f>
        <v>390.19899999996414</v>
      </c>
      <c r="J877" s="417">
        <f>I877/I879</f>
        <v>0.17447982342701199</v>
      </c>
      <c r="K877" s="186"/>
      <c r="L877" s="359"/>
      <c r="M877" s="401"/>
    </row>
    <row r="878" spans="2:13" ht="15.6">
      <c r="B878" s="397"/>
      <c r="C878" s="183" t="s">
        <v>139</v>
      </c>
      <c r="D878" s="597">
        <v>392879.74400000001</v>
      </c>
      <c r="E878" s="597">
        <v>393257.12300000002</v>
      </c>
      <c r="F878" s="529">
        <f t="shared" si="259"/>
        <v>377.37900000001537</v>
      </c>
      <c r="G878" s="595">
        <v>6.28</v>
      </c>
      <c r="H878" s="418">
        <f>G878*F878</f>
        <v>2369.9401200000966</v>
      </c>
      <c r="I878" s="534">
        <f>F878</f>
        <v>377.37900000001537</v>
      </c>
      <c r="J878" s="419">
        <f>I878/I879</f>
        <v>0.1687472835273055</v>
      </c>
      <c r="K878" s="186"/>
      <c r="L878" s="359"/>
      <c r="M878" s="401"/>
    </row>
    <row r="879" spans="2:13" ht="16.2" thickBot="1">
      <c r="B879" s="397"/>
      <c r="C879" s="420" t="s">
        <v>45</v>
      </c>
      <c r="D879" s="597">
        <v>369308.66200000001</v>
      </c>
      <c r="E879" s="597">
        <v>369308.66200000001</v>
      </c>
      <c r="F879" s="526">
        <f>E879-D879</f>
        <v>0</v>
      </c>
      <c r="G879" s="884">
        <v>6.48</v>
      </c>
      <c r="H879" s="421">
        <f>G879*F879</f>
        <v>0</v>
      </c>
      <c r="I879" s="535">
        <f t="shared" ref="I879" si="260">SUM(I875:I878)</f>
        <v>2236.3560000001453</v>
      </c>
      <c r="J879" s="422">
        <f t="shared" ref="J879" si="261">SUM(J875:J878)</f>
        <v>1</v>
      </c>
      <c r="K879" s="186"/>
      <c r="L879" s="359"/>
      <c r="M879" s="401"/>
    </row>
    <row r="880" spans="2:13" ht="15.6">
      <c r="B880" s="397"/>
      <c r="C880" s="420" t="s">
        <v>46</v>
      </c>
      <c r="D880" s="597">
        <v>327948.152</v>
      </c>
      <c r="E880" s="597">
        <v>328312.60100000002</v>
      </c>
      <c r="F880" s="526">
        <f t="shared" ref="F880" si="262">E880-D880</f>
        <v>364.44900000002235</v>
      </c>
      <c r="G880" s="885"/>
      <c r="H880" s="423">
        <f>G879*F880</f>
        <v>2361.629520000145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2236.3560000001453</v>
      </c>
      <c r="G881" s="525">
        <f>H881/F881</f>
        <v>6.1147388787832151</v>
      </c>
      <c r="H881" s="428">
        <f>SUM(H875:H880)</f>
        <v>13674.732980001005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 t="s">
        <v>131</v>
      </c>
      <c r="E883" s="433" t="s">
        <v>132</v>
      </c>
      <c r="F883" s="434" t="s">
        <v>1</v>
      </c>
      <c r="G883" s="554" t="s">
        <v>65</v>
      </c>
      <c r="H883" s="861" t="s">
        <v>243</v>
      </c>
      <c r="I883" s="862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>
        <v>1116.68</v>
      </c>
      <c r="E884" s="438">
        <v>680</v>
      </c>
      <c r="F884" s="438">
        <f>D884+E884</f>
        <v>1796.68</v>
      </c>
      <c r="G884" s="439">
        <f>F884/F887</f>
        <v>0.40992949873371515</v>
      </c>
      <c r="H884" s="590">
        <v>7.4000000000000003E-3</v>
      </c>
      <c r="I884" s="586">
        <f>F884*H884</f>
        <v>13.295432000000002</v>
      </c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>
        <v>1094.3</v>
      </c>
      <c r="E885" s="438">
        <v>237</v>
      </c>
      <c r="F885" s="438">
        <f t="shared" ref="F885:F886" si="263">D885+E885</f>
        <v>1331.3</v>
      </c>
      <c r="G885" s="439">
        <f>F885/F887</f>
        <v>0.30374865956330283</v>
      </c>
      <c r="H885" s="590">
        <v>2.5000000000000001E-2</v>
      </c>
      <c r="I885" s="586">
        <f>F885*H885</f>
        <v>33.282499999999999</v>
      </c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>
        <v>1035</v>
      </c>
      <c r="E886" s="438">
        <v>219.92</v>
      </c>
      <c r="F886" s="438">
        <f t="shared" si="263"/>
        <v>1254.92</v>
      </c>
      <c r="G886" s="439">
        <f>F886/F887</f>
        <v>0.28632184170298208</v>
      </c>
      <c r="H886" s="584"/>
      <c r="I886" s="586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3245.98</v>
      </c>
      <c r="E887" s="442">
        <f>SUM(E884:E886)</f>
        <v>1136.92</v>
      </c>
      <c r="F887" s="443">
        <f>D887+E887</f>
        <v>4382.8999999999996</v>
      </c>
      <c r="G887" s="444">
        <f>SUM(G884:G886)</f>
        <v>1</v>
      </c>
      <c r="H887" s="585" t="s">
        <v>21</v>
      </c>
      <c r="I887" s="591">
        <f>SUM(I884:I886)</f>
        <v>46.577932000000004</v>
      </c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63</v>
      </c>
      <c r="E890" s="447" t="s">
        <v>68</v>
      </c>
      <c r="F890" s="447" t="s">
        <v>249</v>
      </c>
      <c r="G890" s="448" t="s">
        <v>197</v>
      </c>
      <c r="H890" s="447" t="s">
        <v>130</v>
      </c>
      <c r="I890" s="448" t="s">
        <v>64</v>
      </c>
      <c r="J890" s="447" t="s">
        <v>174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58</v>
      </c>
      <c r="D891" s="438">
        <v>750</v>
      </c>
      <c r="E891" s="438">
        <v>250</v>
      </c>
      <c r="F891" s="438"/>
      <c r="G891" s="438">
        <v>63.92</v>
      </c>
      <c r="H891" s="438"/>
      <c r="I891" s="438">
        <v>156</v>
      </c>
      <c r="J891" s="438"/>
      <c r="K891" s="451">
        <f>D891+E891+F891+G891+H891+I891+J891</f>
        <v>1219.92</v>
      </c>
      <c r="L891" s="452">
        <f>K891/K895</f>
        <v>8.936396520730136E-2</v>
      </c>
      <c r="M891" s="401"/>
    </row>
    <row r="892" spans="2:13" ht="15.6">
      <c r="B892" s="396"/>
      <c r="C892" s="450" t="s">
        <v>148</v>
      </c>
      <c r="D892" s="438">
        <v>783</v>
      </c>
      <c r="E892" s="438">
        <v>1191.68</v>
      </c>
      <c r="F892" s="438"/>
      <c r="G892" s="438">
        <v>45</v>
      </c>
      <c r="H892" s="438">
        <v>271.3</v>
      </c>
      <c r="I892" s="438">
        <v>872</v>
      </c>
      <c r="J892" s="438"/>
      <c r="K892" s="451">
        <f t="shared" ref="K892:K894" si="264">D892+E892+F892+G892+H892+I892+J892</f>
        <v>3162.98</v>
      </c>
      <c r="L892" s="452">
        <f>K892/K895</f>
        <v>0.23170079568446297</v>
      </c>
      <c r="M892" s="401"/>
    </row>
    <row r="893" spans="2:13" ht="15.6">
      <c r="B893" s="396"/>
      <c r="C893" s="450" t="s">
        <v>61</v>
      </c>
      <c r="D893" s="438">
        <v>1300</v>
      </c>
      <c r="E893" s="438">
        <v>2043</v>
      </c>
      <c r="F893" s="438"/>
      <c r="G893" s="438">
        <v>959</v>
      </c>
      <c r="H893" s="438"/>
      <c r="I893" s="438">
        <v>611</v>
      </c>
      <c r="J893" s="438"/>
      <c r="K893" s="451">
        <f t="shared" si="264"/>
        <v>4913</v>
      </c>
      <c r="L893" s="452">
        <f>K893/K895</f>
        <v>0.35989668262137808</v>
      </c>
      <c r="M893" s="401"/>
    </row>
    <row r="894" spans="2:13" ht="15.6">
      <c r="B894" s="396"/>
      <c r="C894" s="450" t="s">
        <v>62</v>
      </c>
      <c r="D894" s="438">
        <v>1617</v>
      </c>
      <c r="E894" s="438">
        <v>1347.49</v>
      </c>
      <c r="F894" s="438"/>
      <c r="G894" s="438">
        <v>454.09</v>
      </c>
      <c r="H894" s="438">
        <v>230.57</v>
      </c>
      <c r="I894" s="438">
        <v>706.09</v>
      </c>
      <c r="J894" s="438"/>
      <c r="K894" s="451">
        <f t="shared" si="264"/>
        <v>4355.24</v>
      </c>
      <c r="L894" s="452">
        <f>K894/K895</f>
        <v>0.31903855648685747</v>
      </c>
      <c r="M894" s="401"/>
    </row>
    <row r="895" spans="2:13" ht="15.6">
      <c r="B895" s="397"/>
      <c r="C895" s="450" t="s">
        <v>199</v>
      </c>
      <c r="D895" s="552">
        <f>SUM(D891:D894)</f>
        <v>4450</v>
      </c>
      <c r="E895" s="552">
        <f t="shared" ref="E895:F895" si="265">SUM(E891:E894)</f>
        <v>4832.17</v>
      </c>
      <c r="F895" s="552">
        <f t="shared" si="265"/>
        <v>0</v>
      </c>
      <c r="G895" s="552">
        <f>SUM(G891:G894)</f>
        <v>1522.01</v>
      </c>
      <c r="H895" s="552">
        <f>SUM(H891:H894)</f>
        <v>501.87</v>
      </c>
      <c r="I895" s="552">
        <f>SUM(I891:I894)</f>
        <v>2345.09</v>
      </c>
      <c r="J895" s="552">
        <f t="shared" ref="J895" si="266">SUM(J891:J894)</f>
        <v>0</v>
      </c>
      <c r="K895" s="550">
        <f>D895+E895+F895+G895+H895+I895+J895</f>
        <v>13651.140000000001</v>
      </c>
      <c r="L895" s="452">
        <f>SUM(L891:L894)</f>
        <v>0.99999999999999978</v>
      </c>
      <c r="M895" s="401"/>
    </row>
    <row r="896" spans="2:13" ht="15.6">
      <c r="B896" s="397"/>
      <c r="C896" s="547" t="s">
        <v>193</v>
      </c>
      <c r="D896" s="553">
        <v>4467.6499999999996</v>
      </c>
      <c r="E896" s="553">
        <v>4832.17</v>
      </c>
      <c r="F896" s="548"/>
      <c r="G896" s="548">
        <v>1522.01</v>
      </c>
      <c r="H896" s="548">
        <v>501.87</v>
      </c>
      <c r="I896" s="548">
        <v>2345.09</v>
      </c>
      <c r="J896" s="548"/>
      <c r="K896" s="549">
        <f t="shared" ref="K896" si="267">D896+E896+F896+G896+H896+I896+J896</f>
        <v>13668.79</v>
      </c>
      <c r="L896" s="452"/>
      <c r="M896" s="401"/>
    </row>
    <row r="897" spans="2:13" ht="15.6">
      <c r="B897" s="397"/>
      <c r="C897" s="460" t="s">
        <v>147</v>
      </c>
      <c r="D897" s="461">
        <f t="shared" ref="D897:J897" si="268">D896-D895</f>
        <v>17.649999999999636</v>
      </c>
      <c r="E897" s="461">
        <f t="shared" si="268"/>
        <v>0</v>
      </c>
      <c r="F897" s="461">
        <f t="shared" si="268"/>
        <v>0</v>
      </c>
      <c r="G897" s="461">
        <f t="shared" si="268"/>
        <v>0</v>
      </c>
      <c r="H897" s="461">
        <f t="shared" si="268"/>
        <v>0</v>
      </c>
      <c r="I897" s="461">
        <f t="shared" si="268"/>
        <v>0</v>
      </c>
      <c r="J897" s="461">
        <f t="shared" si="268"/>
        <v>0</v>
      </c>
      <c r="K897" s="542">
        <f>D897+E897+F897+G897+H897+I897+J897</f>
        <v>17.649999999999636</v>
      </c>
      <c r="L897" s="452"/>
      <c r="M897" s="401"/>
    </row>
    <row r="898" spans="2:13" ht="15.6">
      <c r="B898" s="396"/>
      <c r="C898" s="402" t="s">
        <v>65</v>
      </c>
      <c r="D898" s="462">
        <f>D896/K896</f>
        <v>0.3268504381148587</v>
      </c>
      <c r="E898" s="462">
        <f>E896/K896</f>
        <v>0.35351848993217394</v>
      </c>
      <c r="F898" s="462">
        <f>F896/K896</f>
        <v>0</v>
      </c>
      <c r="G898" s="462">
        <f>G896/K896</f>
        <v>0.11134928548905937</v>
      </c>
      <c r="H898" s="462">
        <f>H896/K896</f>
        <v>3.6716490633040673E-2</v>
      </c>
      <c r="I898" s="462">
        <f>I896/K896</f>
        <v>0.17156529583086724</v>
      </c>
      <c r="J898" s="462">
        <f>J896/K896</f>
        <v>0</v>
      </c>
      <c r="K898" s="520">
        <f>D898+E898+F898+G898+H898+I898+J898</f>
        <v>1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5.9429800010038889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 t="s">
        <v>193</v>
      </c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 t="s">
        <v>7</v>
      </c>
      <c r="D905" s="404" t="s">
        <v>38</v>
      </c>
      <c r="E905" s="405" t="s">
        <v>39</v>
      </c>
      <c r="F905" s="406" t="s">
        <v>40</v>
      </c>
      <c r="G905" s="406" t="s">
        <v>8</v>
      </c>
      <c r="H905" s="407" t="s">
        <v>60</v>
      </c>
      <c r="I905" s="408" t="s">
        <v>40</v>
      </c>
      <c r="J905" s="407" t="s">
        <v>65</v>
      </c>
      <c r="K905" s="184"/>
      <c r="L905" s="188"/>
      <c r="M905" s="401"/>
    </row>
    <row r="906" spans="2:13" ht="15.6">
      <c r="B906" s="396"/>
      <c r="C906" s="409" t="s">
        <v>42</v>
      </c>
      <c r="D906" s="596">
        <v>1535164.662</v>
      </c>
      <c r="E906" s="596">
        <v>1535794.5630000001</v>
      </c>
      <c r="F906" s="526">
        <f t="shared" ref="F906:F909" si="269">E906-D906</f>
        <v>629.90100000007078</v>
      </c>
      <c r="G906" s="592">
        <v>6.48</v>
      </c>
      <c r="H906" s="410">
        <f>F906*G906</f>
        <v>4081.7584800004588</v>
      </c>
      <c r="I906" s="531">
        <f>F906+F910+F911</f>
        <v>836.83200000005309</v>
      </c>
      <c r="J906" s="411">
        <f>I906/I910</f>
        <v>0.49041304936411234</v>
      </c>
      <c r="K906" s="186"/>
      <c r="L906" s="359"/>
      <c r="M906" s="401"/>
    </row>
    <row r="907" spans="2:13" ht="15.6">
      <c r="B907" s="396"/>
      <c r="C907" s="412" t="s">
        <v>43</v>
      </c>
      <c r="D907" s="596">
        <v>591156.29200000002</v>
      </c>
      <c r="E907" s="596">
        <v>591441.46200000006</v>
      </c>
      <c r="F907" s="527">
        <f t="shared" si="269"/>
        <v>285.17000000004191</v>
      </c>
      <c r="G907" s="593">
        <v>6.48</v>
      </c>
      <c r="H907" s="413">
        <f>G907*F907</f>
        <v>1847.9016000002716</v>
      </c>
      <c r="I907" s="532">
        <f>F907</f>
        <v>285.17000000004191</v>
      </c>
      <c r="J907" s="414">
        <f>I907/I910</f>
        <v>0.16711967191404678</v>
      </c>
      <c r="K907" s="186"/>
      <c r="L907" s="359"/>
      <c r="M907" s="401"/>
    </row>
    <row r="908" spans="2:13" ht="15.6">
      <c r="B908" s="396"/>
      <c r="C908" s="415" t="s">
        <v>44</v>
      </c>
      <c r="D908" s="597">
        <v>344915.00199999998</v>
      </c>
      <c r="E908" s="597">
        <v>345141.18199999997</v>
      </c>
      <c r="F908" s="528">
        <f t="shared" si="269"/>
        <v>226.17999999999302</v>
      </c>
      <c r="G908" s="594">
        <v>4.58</v>
      </c>
      <c r="H908" s="416">
        <f>G908*F908</f>
        <v>1035.9043999999681</v>
      </c>
      <c r="I908" s="533">
        <f>F908</f>
        <v>226.17999999999302</v>
      </c>
      <c r="J908" s="417">
        <f>I908/I910</f>
        <v>0.13254945258446674</v>
      </c>
      <c r="K908" s="186"/>
      <c r="L908" s="359"/>
      <c r="M908" s="401"/>
    </row>
    <row r="909" spans="2:13" ht="15.6">
      <c r="B909" s="397"/>
      <c r="C909" s="183" t="s">
        <v>139</v>
      </c>
      <c r="D909" s="597">
        <v>393257.12300000002</v>
      </c>
      <c r="E909" s="597">
        <v>393615.32299999997</v>
      </c>
      <c r="F909" s="529">
        <f t="shared" si="269"/>
        <v>358.19999999995343</v>
      </c>
      <c r="G909" s="595">
        <v>6.28</v>
      </c>
      <c r="H909" s="418">
        <f>G909*F909</f>
        <v>2249.4959999997077</v>
      </c>
      <c r="I909" s="534">
        <f>F909</f>
        <v>358.19999999995343</v>
      </c>
      <c r="J909" s="419">
        <f>I909/I910</f>
        <v>0.20991782613737411</v>
      </c>
      <c r="K909" s="186"/>
      <c r="L909" s="359"/>
      <c r="M909" s="401"/>
    </row>
    <row r="910" spans="2:13" ht="16.2" thickBot="1">
      <c r="B910" s="397"/>
      <c r="C910" s="420" t="s">
        <v>45</v>
      </c>
      <c r="D910" s="597">
        <v>369308.66200000001</v>
      </c>
      <c r="E910" s="597">
        <v>369308.66200000001</v>
      </c>
      <c r="F910" s="526">
        <f>E910-D910</f>
        <v>0</v>
      </c>
      <c r="G910" s="884">
        <v>6.48</v>
      </c>
      <c r="H910" s="421">
        <f>G910*F910</f>
        <v>0</v>
      </c>
      <c r="I910" s="535">
        <f t="shared" ref="I910" si="270">SUM(I906:I909)</f>
        <v>1706.3820000000414</v>
      </c>
      <c r="J910" s="422">
        <f t="shared" ref="J910" si="271">SUM(J906:J909)</f>
        <v>0.99999999999999989</v>
      </c>
      <c r="K910" s="186"/>
      <c r="L910" s="359"/>
      <c r="M910" s="401"/>
    </row>
    <row r="911" spans="2:13" ht="15.6">
      <c r="B911" s="397"/>
      <c r="C911" s="420" t="s">
        <v>46</v>
      </c>
      <c r="D911" s="597">
        <v>328312.60100000002</v>
      </c>
      <c r="E911" s="597">
        <v>328519.53200000001</v>
      </c>
      <c r="F911" s="526">
        <f t="shared" ref="F911" si="272">E911-D911</f>
        <v>206.9309999999823</v>
      </c>
      <c r="G911" s="885"/>
      <c r="H911" s="423">
        <f>G910*F911</f>
        <v>1340.9128799998855</v>
      </c>
      <c r="I911" s="424"/>
      <c r="J911" s="425"/>
      <c r="K911" s="186"/>
      <c r="L911" s="359"/>
      <c r="M911" s="401"/>
    </row>
    <row r="912" spans="2:13" ht="16.2" thickBot="1">
      <c r="B912" s="397"/>
      <c r="C912" s="426" t="s">
        <v>21</v>
      </c>
      <c r="D912" s="427"/>
      <c r="E912" s="427"/>
      <c r="F912" s="530">
        <f>F906+F907+F908+F909+F910+F911</f>
        <v>1706.3820000000414</v>
      </c>
      <c r="G912" s="525">
        <f>H912/F912</f>
        <v>6.1861724748620395</v>
      </c>
      <c r="H912" s="428">
        <f>SUM(H906:H911)</f>
        <v>10555.973360000293</v>
      </c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 t="s">
        <v>131</v>
      </c>
      <c r="E914" s="433" t="s">
        <v>132</v>
      </c>
      <c r="F914" s="434" t="s">
        <v>1</v>
      </c>
      <c r="G914" s="554" t="s">
        <v>65</v>
      </c>
      <c r="H914" s="861" t="s">
        <v>243</v>
      </c>
      <c r="I914" s="862"/>
      <c r="J914" s="431"/>
      <c r="K914" s="184"/>
      <c r="L914" s="188"/>
      <c r="M914" s="401"/>
    </row>
    <row r="915" spans="2:13" ht="15.6">
      <c r="B915" s="397"/>
      <c r="C915" s="437" t="s">
        <v>80</v>
      </c>
      <c r="D915" s="438">
        <v>792</v>
      </c>
      <c r="E915" s="438">
        <v>656</v>
      </c>
      <c r="F915" s="438">
        <f>D915+E915</f>
        <v>1448</v>
      </c>
      <c r="G915" s="439">
        <f>F915/F918</f>
        <v>0.33541811443131803</v>
      </c>
      <c r="H915" s="590">
        <v>7.4000000000000003E-3</v>
      </c>
      <c r="I915" s="586">
        <f>F915*H915</f>
        <v>10.715200000000001</v>
      </c>
      <c r="J915" s="431"/>
      <c r="K915" s="184"/>
      <c r="L915" s="188"/>
      <c r="M915" s="401"/>
    </row>
    <row r="916" spans="2:13" ht="15.6">
      <c r="B916" s="397"/>
      <c r="C916" s="437" t="s">
        <v>81</v>
      </c>
      <c r="D916" s="438">
        <v>771</v>
      </c>
      <c r="E916" s="438">
        <v>575</v>
      </c>
      <c r="F916" s="438">
        <f t="shared" ref="F916:F917" si="273">D916+E916</f>
        <v>1346</v>
      </c>
      <c r="G916" s="439">
        <f>F916/F918</f>
        <v>0.31179059532082465</v>
      </c>
      <c r="H916" s="590">
        <v>2.5000000000000001E-2</v>
      </c>
      <c r="I916" s="586">
        <f>F916*H916</f>
        <v>33.65</v>
      </c>
      <c r="J916" s="431"/>
      <c r="K916" s="184"/>
      <c r="L916" s="188"/>
      <c r="M916" s="401"/>
    </row>
    <row r="917" spans="2:13" ht="15.6">
      <c r="B917" s="397"/>
      <c r="C917" s="437" t="s">
        <v>58</v>
      </c>
      <c r="D917" s="438">
        <v>873</v>
      </c>
      <c r="E917" s="438">
        <v>650</v>
      </c>
      <c r="F917" s="438">
        <f t="shared" si="273"/>
        <v>1523</v>
      </c>
      <c r="G917" s="439">
        <f>F917/F918</f>
        <v>0.35279129024785733</v>
      </c>
      <c r="H917" s="584"/>
      <c r="I917" s="586"/>
      <c r="J917" s="431"/>
      <c r="K917" s="184"/>
      <c r="L917" s="188"/>
      <c r="M917" s="401"/>
    </row>
    <row r="918" spans="2:13" ht="16.2" thickBot="1">
      <c r="B918" s="397"/>
      <c r="C918" s="441" t="s">
        <v>1</v>
      </c>
      <c r="D918" s="442">
        <f>SUM(D915:D917)</f>
        <v>2436</v>
      </c>
      <c r="E918" s="442">
        <f>SUM(E915:E917)</f>
        <v>1881</v>
      </c>
      <c r="F918" s="443">
        <f>D918+E918</f>
        <v>4317</v>
      </c>
      <c r="G918" s="444">
        <f>SUM(G915:G917)</f>
        <v>1</v>
      </c>
      <c r="H918" s="585" t="s">
        <v>21</v>
      </c>
      <c r="I918" s="591">
        <f>SUM(I915:I917)</f>
        <v>44.365200000000002</v>
      </c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 t="s">
        <v>194</v>
      </c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 t="s">
        <v>63</v>
      </c>
      <c r="E921" s="447" t="s">
        <v>68</v>
      </c>
      <c r="F921" s="447" t="s">
        <v>249</v>
      </c>
      <c r="G921" s="448" t="s">
        <v>197</v>
      </c>
      <c r="H921" s="447" t="s">
        <v>130</v>
      </c>
      <c r="I921" s="448" t="s">
        <v>64</v>
      </c>
      <c r="J921" s="447" t="s">
        <v>174</v>
      </c>
      <c r="K921" s="448" t="s">
        <v>195</v>
      </c>
      <c r="L921" s="449" t="s">
        <v>65</v>
      </c>
      <c r="M921" s="401"/>
    </row>
    <row r="922" spans="2:13" ht="15.6">
      <c r="B922" s="396"/>
      <c r="C922" s="450" t="s">
        <v>58</v>
      </c>
      <c r="D922" s="438">
        <v>404</v>
      </c>
      <c r="E922" s="438">
        <v>469</v>
      </c>
      <c r="F922" s="438">
        <v>106</v>
      </c>
      <c r="G922" s="438">
        <v>355</v>
      </c>
      <c r="H922" s="438"/>
      <c r="I922" s="438">
        <v>189</v>
      </c>
      <c r="J922" s="438"/>
      <c r="K922" s="451">
        <f>D922+E922+F922+G922+H922+I922+J922</f>
        <v>1523</v>
      </c>
      <c r="L922" s="452">
        <f>K922/K926</f>
        <v>0.14445535210399268</v>
      </c>
      <c r="M922" s="401"/>
    </row>
    <row r="923" spans="2:13" ht="15.6">
      <c r="B923" s="396"/>
      <c r="C923" s="450" t="s">
        <v>148</v>
      </c>
      <c r="D923" s="438">
        <v>908</v>
      </c>
      <c r="E923" s="438">
        <v>655</v>
      </c>
      <c r="F923" s="438">
        <v>370</v>
      </c>
      <c r="G923" s="438">
        <v>180</v>
      </c>
      <c r="H923" s="438"/>
      <c r="I923" s="438">
        <v>681.5</v>
      </c>
      <c r="J923" s="438"/>
      <c r="K923" s="451">
        <f t="shared" ref="K923:K925" si="274">D923+E923+F923+G923+H923+I923+J923</f>
        <v>2794.5</v>
      </c>
      <c r="L923" s="452">
        <f>K923/K926</f>
        <v>0.26505612702206671</v>
      </c>
      <c r="M923" s="401"/>
    </row>
    <row r="924" spans="2:13" ht="15.6">
      <c r="B924" s="396"/>
      <c r="C924" s="450" t="s">
        <v>61</v>
      </c>
      <c r="D924" s="438">
        <v>1980</v>
      </c>
      <c r="E924" s="438">
        <v>540</v>
      </c>
      <c r="F924" s="438">
        <v>95</v>
      </c>
      <c r="G924" s="438"/>
      <c r="H924" s="438"/>
      <c r="I924" s="438">
        <v>237</v>
      </c>
      <c r="J924" s="438"/>
      <c r="K924" s="451">
        <f t="shared" si="274"/>
        <v>2852</v>
      </c>
      <c r="L924" s="452">
        <f>K924/K926</f>
        <v>0.27050995679618328</v>
      </c>
      <c r="M924" s="401"/>
    </row>
    <row r="925" spans="2:13" ht="15.6">
      <c r="B925" s="396"/>
      <c r="C925" s="450" t="s">
        <v>62</v>
      </c>
      <c r="D925" s="438">
        <v>1107</v>
      </c>
      <c r="E925" s="438">
        <v>1029.7</v>
      </c>
      <c r="F925" s="438">
        <v>635.5</v>
      </c>
      <c r="G925" s="438">
        <v>127.81</v>
      </c>
      <c r="H925" s="438"/>
      <c r="I925" s="438">
        <v>473.54</v>
      </c>
      <c r="J925" s="438"/>
      <c r="K925" s="451">
        <f t="shared" si="274"/>
        <v>3373.5499999999997</v>
      </c>
      <c r="L925" s="452">
        <f>K925/K926</f>
        <v>0.31997856407775738</v>
      </c>
      <c r="M925" s="401"/>
    </row>
    <row r="926" spans="2:13" ht="15.6">
      <c r="B926" s="397"/>
      <c r="C926" s="450" t="s">
        <v>199</v>
      </c>
      <c r="D926" s="552">
        <f>SUM(D922:D925)</f>
        <v>4399</v>
      </c>
      <c r="E926" s="552">
        <f t="shared" ref="E926:F926" si="275">SUM(E922:E925)</f>
        <v>2693.7</v>
      </c>
      <c r="F926" s="552">
        <f t="shared" si="275"/>
        <v>1206.5</v>
      </c>
      <c r="G926" s="552">
        <f>SUM(G922:G925)</f>
        <v>662.81</v>
      </c>
      <c r="H926" s="552">
        <f>SUM(H922:H925)</f>
        <v>0</v>
      </c>
      <c r="I926" s="552">
        <f>SUM(I922:I925)</f>
        <v>1581.04</v>
      </c>
      <c r="J926" s="552">
        <f t="shared" ref="J926" si="276">SUM(J922:J925)</f>
        <v>0</v>
      </c>
      <c r="K926" s="550">
        <f>D926+E926+F926+G926+H926+I926+J926</f>
        <v>10543.05</v>
      </c>
      <c r="L926" s="452">
        <f>SUM(L922:L925)</f>
        <v>1</v>
      </c>
      <c r="M926" s="401"/>
    </row>
    <row r="927" spans="2:13" ht="15.6">
      <c r="B927" s="397"/>
      <c r="C927" s="547" t="s">
        <v>193</v>
      </c>
      <c r="D927" s="553">
        <v>4402.53</v>
      </c>
      <c r="E927" s="553">
        <v>2693.7</v>
      </c>
      <c r="F927" s="548">
        <v>1209.94</v>
      </c>
      <c r="G927" s="548">
        <v>662.81</v>
      </c>
      <c r="H927" s="548"/>
      <c r="I927" s="548">
        <v>1581.04</v>
      </c>
      <c r="J927" s="548"/>
      <c r="K927" s="549">
        <f t="shared" ref="K927" si="277">D927+E927+F927+G927+H927+I927+J927</f>
        <v>10550.02</v>
      </c>
      <c r="L927" s="452"/>
      <c r="M927" s="401"/>
    </row>
    <row r="928" spans="2:13" ht="15.6">
      <c r="B928" s="397"/>
      <c r="C928" s="460" t="s">
        <v>147</v>
      </c>
      <c r="D928" s="461">
        <f t="shared" ref="D928:J928" si="278">D927-D926</f>
        <v>3.5299999999997453</v>
      </c>
      <c r="E928" s="461">
        <f t="shared" si="278"/>
        <v>0</v>
      </c>
      <c r="F928" s="461">
        <f t="shared" si="278"/>
        <v>3.4400000000000546</v>
      </c>
      <c r="G928" s="461">
        <f t="shared" si="278"/>
        <v>0</v>
      </c>
      <c r="H928" s="461">
        <f t="shared" si="278"/>
        <v>0</v>
      </c>
      <c r="I928" s="461">
        <f t="shared" si="278"/>
        <v>0</v>
      </c>
      <c r="J928" s="461">
        <f t="shared" si="278"/>
        <v>0</v>
      </c>
      <c r="K928" s="542">
        <f>D928+E928+F928+G928+H928+I928+J928</f>
        <v>6.9699999999997999</v>
      </c>
      <c r="L928" s="452"/>
      <c r="M928" s="401"/>
    </row>
    <row r="929" spans="2:13" ht="15.6">
      <c r="B929" s="396"/>
      <c r="C929" s="402" t="s">
        <v>65</v>
      </c>
      <c r="D929" s="462">
        <f>D927/K927</f>
        <v>0.4173006307097048</v>
      </c>
      <c r="E929" s="462">
        <f>E927/K927</f>
        <v>0.25532653018667262</v>
      </c>
      <c r="F929" s="462">
        <f>F927/K927</f>
        <v>0.1146860385098796</v>
      </c>
      <c r="G929" s="462">
        <f>G927/K927</f>
        <v>6.282547331663825E-2</v>
      </c>
      <c r="H929" s="462">
        <f>H927/K927</f>
        <v>0</v>
      </c>
      <c r="I929" s="462">
        <f>I927/K927</f>
        <v>0.14986132727710469</v>
      </c>
      <c r="J929" s="462">
        <f>J927/K927</f>
        <v>0</v>
      </c>
      <c r="K929" s="520">
        <f>D929+E929+F929+G929+H929+I929+J929</f>
        <v>0.99999999999999989</v>
      </c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 t="s">
        <v>196</v>
      </c>
      <c r="K930" s="880"/>
      <c r="L930" s="465">
        <f>H912-K927</f>
        <v>5.9533600002923777</v>
      </c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 t="s">
        <v>193</v>
      </c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 t="s">
        <v>7</v>
      </c>
      <c r="D936" s="404" t="s">
        <v>38</v>
      </c>
      <c r="E936" s="405" t="s">
        <v>39</v>
      </c>
      <c r="F936" s="406" t="s">
        <v>40</v>
      </c>
      <c r="G936" s="406" t="s">
        <v>8</v>
      </c>
      <c r="H936" s="407" t="s">
        <v>60</v>
      </c>
      <c r="I936" s="408" t="s">
        <v>40</v>
      </c>
      <c r="J936" s="407" t="s">
        <v>65</v>
      </c>
      <c r="K936" s="184"/>
      <c r="L936" s="188"/>
      <c r="M936" s="401"/>
    </row>
    <row r="937" spans="2:13" ht="15.6">
      <c r="B937" s="396"/>
      <c r="C937" s="409" t="s">
        <v>42</v>
      </c>
      <c r="D937" s="596">
        <v>1535794.5630000001</v>
      </c>
      <c r="E937" s="596">
        <v>1536523.192</v>
      </c>
      <c r="F937" s="526">
        <f t="shared" ref="F937:F940" si="279">E937-D937</f>
        <v>728.62899999995716</v>
      </c>
      <c r="G937" s="592">
        <v>6.48</v>
      </c>
      <c r="H937" s="410">
        <f>F937*G937</f>
        <v>4721.5159199997224</v>
      </c>
      <c r="I937" s="531">
        <f>F937+F941+F942</f>
        <v>1107.1289999999572</v>
      </c>
      <c r="J937" s="411">
        <f>I937/I941</f>
        <v>0.45921432482204494</v>
      </c>
      <c r="K937" s="186"/>
      <c r="L937" s="359"/>
      <c r="M937" s="401"/>
    </row>
    <row r="938" spans="2:13" ht="15.6">
      <c r="B938" s="396"/>
      <c r="C938" s="412" t="s">
        <v>43</v>
      </c>
      <c r="D938" s="596">
        <v>591441.46200000006</v>
      </c>
      <c r="E938" s="596">
        <v>591758.473</v>
      </c>
      <c r="F938" s="527">
        <f t="shared" si="279"/>
        <v>317.0109999999404</v>
      </c>
      <c r="G938" s="593">
        <v>6.48</v>
      </c>
      <c r="H938" s="413">
        <f>G938*F938</f>
        <v>2054.2312799996139</v>
      </c>
      <c r="I938" s="532">
        <f>F938</f>
        <v>317.0109999999404</v>
      </c>
      <c r="J938" s="414">
        <f>I938/I941</f>
        <v>0.13148963881005696</v>
      </c>
      <c r="K938" s="186"/>
      <c r="L938" s="359"/>
      <c r="M938" s="401"/>
    </row>
    <row r="939" spans="2:13" ht="15.6">
      <c r="B939" s="396"/>
      <c r="C939" s="415" t="s">
        <v>44</v>
      </c>
      <c r="D939" s="597">
        <v>345141.18199999997</v>
      </c>
      <c r="E939" s="597">
        <v>345316.10200000001</v>
      </c>
      <c r="F939" s="528">
        <f t="shared" si="279"/>
        <v>174.92000000004191</v>
      </c>
      <c r="G939" s="594">
        <v>4.58</v>
      </c>
      <c r="H939" s="416">
        <f>G939*F939</f>
        <v>801.1336000001919</v>
      </c>
      <c r="I939" s="533">
        <f>F939</f>
        <v>174.92000000004191</v>
      </c>
      <c r="J939" s="417">
        <f>I939/I941</f>
        <v>7.2553216199642917E-2</v>
      </c>
      <c r="K939" s="186"/>
      <c r="L939" s="359"/>
      <c r="M939" s="401"/>
    </row>
    <row r="940" spans="2:13" ht="15.6">
      <c r="B940" s="397"/>
      <c r="C940" s="183" t="s">
        <v>139</v>
      </c>
      <c r="D940" s="597">
        <v>393615.32299999997</v>
      </c>
      <c r="E940" s="597">
        <v>394427.18300000002</v>
      </c>
      <c r="F940" s="529">
        <f t="shared" si="279"/>
        <v>811.86000000004424</v>
      </c>
      <c r="G940" s="595">
        <v>6.28</v>
      </c>
      <c r="H940" s="418">
        <f>G940*F940</f>
        <v>5098.4808000002777</v>
      </c>
      <c r="I940" s="534">
        <f>F940</f>
        <v>811.86000000004424</v>
      </c>
      <c r="J940" s="419">
        <f>I940/I941</f>
        <v>0.33674282016825519</v>
      </c>
      <c r="K940" s="186"/>
      <c r="L940" s="359"/>
      <c r="M940" s="401"/>
    </row>
    <row r="941" spans="2:13" ht="16.2" thickBot="1">
      <c r="B941" s="397"/>
      <c r="C941" s="420" t="s">
        <v>45</v>
      </c>
      <c r="D941" s="597">
        <v>369308.66200000001</v>
      </c>
      <c r="E941" s="597">
        <v>369308.66200000001</v>
      </c>
      <c r="F941" s="526">
        <f>E941-D941</f>
        <v>0</v>
      </c>
      <c r="G941" s="884">
        <v>6.48</v>
      </c>
      <c r="H941" s="421">
        <f>G941*F941</f>
        <v>0</v>
      </c>
      <c r="I941" s="535">
        <f t="shared" ref="I941" si="280">SUM(I937:I940)</f>
        <v>2410.9199999999837</v>
      </c>
      <c r="J941" s="422">
        <f t="shared" ref="J941" si="281">SUM(J937:J940)</f>
        <v>1</v>
      </c>
      <c r="K941" s="186"/>
      <c r="L941" s="359"/>
      <c r="M941" s="401"/>
    </row>
    <row r="942" spans="2:13" ht="15.6">
      <c r="B942" s="397"/>
      <c r="C942" s="420" t="s">
        <v>46</v>
      </c>
      <c r="D942" s="597">
        <v>328519.53200000001</v>
      </c>
      <c r="E942" s="597">
        <v>328898.03200000001</v>
      </c>
      <c r="F942" s="526">
        <f t="shared" ref="F942" si="282">E942-D942</f>
        <v>378.5</v>
      </c>
      <c r="G942" s="885"/>
      <c r="H942" s="423">
        <f>G941*F942</f>
        <v>2452.6800000000003</v>
      </c>
      <c r="I942" s="424"/>
      <c r="J942" s="425"/>
      <c r="K942" s="186"/>
      <c r="L942" s="359"/>
      <c r="M942" s="401"/>
    </row>
    <row r="943" spans="2:13" ht="16.2" thickBot="1">
      <c r="B943" s="397"/>
      <c r="C943" s="426" t="s">
        <v>21</v>
      </c>
      <c r="D943" s="427"/>
      <c r="E943" s="427"/>
      <c r="F943" s="530">
        <f>F937+F938+F939+F940+F941+F942</f>
        <v>2410.9199999999837</v>
      </c>
      <c r="G943" s="525">
        <f>H943/F943</f>
        <v>6.2748003251870275</v>
      </c>
      <c r="H943" s="428">
        <f>SUM(H937:H942)</f>
        <v>15128.041599999806</v>
      </c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 t="s">
        <v>131</v>
      </c>
      <c r="E945" s="433" t="s">
        <v>132</v>
      </c>
      <c r="F945" s="434" t="s">
        <v>1</v>
      </c>
      <c r="G945" s="554" t="s">
        <v>65</v>
      </c>
      <c r="H945" s="861" t="s">
        <v>243</v>
      </c>
      <c r="I945" s="862"/>
      <c r="J945" s="431"/>
      <c r="K945" s="184"/>
      <c r="L945" s="188"/>
      <c r="M945" s="401"/>
    </row>
    <row r="946" spans="2:13" ht="15.6">
      <c r="B946" s="397"/>
      <c r="C946" s="437" t="s">
        <v>80</v>
      </c>
      <c r="D946" s="438">
        <v>1080</v>
      </c>
      <c r="E946" s="438">
        <v>916</v>
      </c>
      <c r="F946" s="438">
        <f>D946+E946</f>
        <v>1996</v>
      </c>
      <c r="G946" s="439">
        <f>F946/F949</f>
        <v>0.39079784630445424</v>
      </c>
      <c r="H946" s="590">
        <v>7.4000000000000003E-3</v>
      </c>
      <c r="I946" s="586">
        <f>F946*H946</f>
        <v>14.7704</v>
      </c>
      <c r="J946" s="431"/>
      <c r="K946" s="184"/>
      <c r="L946" s="188"/>
      <c r="M946" s="401"/>
    </row>
    <row r="947" spans="2:13" ht="15.6">
      <c r="B947" s="397"/>
      <c r="C947" s="437" t="s">
        <v>81</v>
      </c>
      <c r="D947" s="438">
        <v>1051</v>
      </c>
      <c r="E947" s="438">
        <v>512</v>
      </c>
      <c r="F947" s="438">
        <f t="shared" ref="F947:F948" si="283">D947+E947</f>
        <v>1563</v>
      </c>
      <c r="G947" s="439">
        <f>F947/F949</f>
        <v>0.30602055800293687</v>
      </c>
      <c r="H947" s="590">
        <v>2.5000000000000001E-2</v>
      </c>
      <c r="I947" s="586">
        <f>F947*H947</f>
        <v>39.075000000000003</v>
      </c>
      <c r="J947" s="431"/>
      <c r="K947" s="184"/>
      <c r="L947" s="188"/>
      <c r="M947" s="401"/>
    </row>
    <row r="948" spans="2:13" ht="15.6">
      <c r="B948" s="397"/>
      <c r="C948" s="437" t="s">
        <v>58</v>
      </c>
      <c r="D948" s="438">
        <v>1130.5</v>
      </c>
      <c r="E948" s="438">
        <v>418</v>
      </c>
      <c r="F948" s="438">
        <f t="shared" si="283"/>
        <v>1548.5</v>
      </c>
      <c r="G948" s="439">
        <f>F948/F949</f>
        <v>0.30318159569260889</v>
      </c>
      <c r="H948" s="584"/>
      <c r="I948" s="586"/>
      <c r="J948" s="431"/>
      <c r="K948" s="184"/>
      <c r="L948" s="188"/>
      <c r="M948" s="401"/>
    </row>
    <row r="949" spans="2:13" ht="16.2" thickBot="1">
      <c r="B949" s="397"/>
      <c r="C949" s="441" t="s">
        <v>1</v>
      </c>
      <c r="D949" s="442">
        <f>SUM(D946:D948)</f>
        <v>3261.5</v>
      </c>
      <c r="E949" s="442">
        <f>SUM(E946:E948)</f>
        <v>1846</v>
      </c>
      <c r="F949" s="443">
        <f>D949+E949</f>
        <v>5107.5</v>
      </c>
      <c r="G949" s="444">
        <f>SUM(G946:G948)</f>
        <v>1</v>
      </c>
      <c r="H949" s="585" t="s">
        <v>21</v>
      </c>
      <c r="I949" s="591">
        <f>SUM(I946:I948)</f>
        <v>53.845400000000005</v>
      </c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 t="s">
        <v>194</v>
      </c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 t="s">
        <v>63</v>
      </c>
      <c r="E952" s="447" t="s">
        <v>68</v>
      </c>
      <c r="F952" s="447" t="s">
        <v>249</v>
      </c>
      <c r="G952" s="448" t="s">
        <v>197</v>
      </c>
      <c r="H952" s="447" t="s">
        <v>130</v>
      </c>
      <c r="I952" s="448" t="s">
        <v>64</v>
      </c>
      <c r="J952" s="447" t="s">
        <v>174</v>
      </c>
      <c r="K952" s="448" t="s">
        <v>195</v>
      </c>
      <c r="L952" s="449" t="s">
        <v>65</v>
      </c>
      <c r="M952" s="401"/>
    </row>
    <row r="953" spans="2:13" ht="15.6">
      <c r="B953" s="396"/>
      <c r="C953" s="450" t="s">
        <v>58</v>
      </c>
      <c r="D953" s="438">
        <v>607</v>
      </c>
      <c r="E953" s="438">
        <v>407</v>
      </c>
      <c r="F953" s="438">
        <v>198</v>
      </c>
      <c r="G953" s="438"/>
      <c r="H953" s="438"/>
      <c r="I953" s="438"/>
      <c r="J953" s="438"/>
      <c r="K953" s="451">
        <f>D953+E953+F953+G953+H953+I953+J953</f>
        <v>1212</v>
      </c>
      <c r="L953" s="452">
        <f>K953/K957</f>
        <v>8.0146962549149547E-2</v>
      </c>
      <c r="M953" s="401"/>
    </row>
    <row r="954" spans="2:13" ht="15.6">
      <c r="B954" s="396"/>
      <c r="C954" s="450" t="s">
        <v>148</v>
      </c>
      <c r="D954" s="438">
        <v>1230</v>
      </c>
      <c r="E954" s="438">
        <v>699</v>
      </c>
      <c r="F954" s="438">
        <v>680</v>
      </c>
      <c r="G954" s="438">
        <v>974.63</v>
      </c>
      <c r="H954" s="438">
        <v>326.5</v>
      </c>
      <c r="I954" s="438"/>
      <c r="J954" s="438"/>
      <c r="K954" s="451">
        <f t="shared" ref="K954:K956" si="284">D954+E954+F954+G954+H954+I954+J954</f>
        <v>3910.13</v>
      </c>
      <c r="L954" s="452">
        <f>K954/K957</f>
        <v>0.25856851705635819</v>
      </c>
      <c r="M954" s="401"/>
    </row>
    <row r="955" spans="2:13" ht="15.6">
      <c r="B955" s="396"/>
      <c r="C955" s="450" t="s">
        <v>61</v>
      </c>
      <c r="D955" s="438">
        <v>1063</v>
      </c>
      <c r="E955" s="438">
        <v>2581</v>
      </c>
      <c r="F955" s="438">
        <v>50</v>
      </c>
      <c r="G955" s="438">
        <v>180</v>
      </c>
      <c r="H955" s="438">
        <v>1257</v>
      </c>
      <c r="I955" s="438"/>
      <c r="J955" s="438"/>
      <c r="K955" s="451">
        <f t="shared" si="284"/>
        <v>5131</v>
      </c>
      <c r="L955" s="452">
        <f>K955/K957</f>
        <v>0.33930203369611084</v>
      </c>
      <c r="M955" s="401"/>
    </row>
    <row r="956" spans="2:13" ht="15.6">
      <c r="B956" s="396"/>
      <c r="C956" s="450" t="s">
        <v>62</v>
      </c>
      <c r="D956" s="438">
        <v>1756.54</v>
      </c>
      <c r="E956" s="438">
        <v>879.87</v>
      </c>
      <c r="F956" s="438">
        <v>855.97</v>
      </c>
      <c r="G956" s="438">
        <v>1257</v>
      </c>
      <c r="H956" s="438">
        <v>101.57</v>
      </c>
      <c r="I956" s="438"/>
      <c r="J956" s="438">
        <v>18.14</v>
      </c>
      <c r="K956" s="451">
        <f t="shared" si="284"/>
        <v>4869.09</v>
      </c>
      <c r="L956" s="452">
        <f>K956/K957</f>
        <v>0.32198248669838164</v>
      </c>
      <c r="M956" s="401"/>
    </row>
    <row r="957" spans="2:13" ht="15.6">
      <c r="B957" s="397"/>
      <c r="C957" s="450" t="s">
        <v>199</v>
      </c>
      <c r="D957" s="552">
        <f>SUM(D953:D956)</f>
        <v>4656.54</v>
      </c>
      <c r="E957" s="552">
        <f t="shared" ref="E957:F957" si="285">SUM(E953:E956)</f>
        <v>4566.87</v>
      </c>
      <c r="F957" s="552">
        <f t="shared" si="285"/>
        <v>1783.97</v>
      </c>
      <c r="G957" s="552">
        <f>SUM(G953:G956)</f>
        <v>2411.63</v>
      </c>
      <c r="H957" s="552">
        <f>SUM(H953:H956)</f>
        <v>1685.07</v>
      </c>
      <c r="I957" s="552">
        <f>SUM(I953:I956)</f>
        <v>0</v>
      </c>
      <c r="J957" s="552">
        <f t="shared" ref="J957" si="286">SUM(J953:J956)</f>
        <v>18.14</v>
      </c>
      <c r="K957" s="550">
        <f>D957+E957+F957+G957+H957+I957+J957</f>
        <v>15122.219999999998</v>
      </c>
      <c r="L957" s="452">
        <f>SUM(L953:L956)</f>
        <v>1.0000000000000002</v>
      </c>
      <c r="M957" s="401"/>
    </row>
    <row r="958" spans="2:13" ht="15.6">
      <c r="B958" s="397"/>
      <c r="C958" s="547" t="s">
        <v>193</v>
      </c>
      <c r="D958" s="553">
        <v>4656.54</v>
      </c>
      <c r="E958" s="553">
        <v>4566.87</v>
      </c>
      <c r="F958" s="548">
        <v>1783.97</v>
      </c>
      <c r="G958" s="548">
        <v>2411.63</v>
      </c>
      <c r="H958" s="548">
        <v>1685.07</v>
      </c>
      <c r="I958" s="548"/>
      <c r="J958" s="548">
        <v>18.14</v>
      </c>
      <c r="K958" s="549">
        <f t="shared" ref="K958" si="287">D958+E958+F958+G958+H958+I958+J958</f>
        <v>15122.219999999998</v>
      </c>
      <c r="L958" s="452"/>
      <c r="M958" s="401"/>
    </row>
    <row r="959" spans="2:13" ht="15.6">
      <c r="B959" s="397"/>
      <c r="C959" s="460" t="s">
        <v>147</v>
      </c>
      <c r="D959" s="461">
        <f t="shared" ref="D959:J959" si="288">D958-D957</f>
        <v>0</v>
      </c>
      <c r="E959" s="461">
        <f t="shared" si="288"/>
        <v>0</v>
      </c>
      <c r="F959" s="461">
        <f t="shared" si="288"/>
        <v>0</v>
      </c>
      <c r="G959" s="461">
        <f t="shared" si="288"/>
        <v>0</v>
      </c>
      <c r="H959" s="461">
        <f t="shared" si="288"/>
        <v>0</v>
      </c>
      <c r="I959" s="461">
        <f t="shared" si="288"/>
        <v>0</v>
      </c>
      <c r="J959" s="461">
        <f t="shared" si="288"/>
        <v>0</v>
      </c>
      <c r="K959" s="542">
        <f>D959+E959+F959+G959+H959+I959+J959</f>
        <v>0</v>
      </c>
      <c r="L959" s="452"/>
      <c r="M959" s="401"/>
    </row>
    <row r="960" spans="2:13" ht="15.6">
      <c r="B960" s="396"/>
      <c r="C960" s="402" t="s">
        <v>65</v>
      </c>
      <c r="D960" s="462">
        <f>D958/K958</f>
        <v>0.30792701071668055</v>
      </c>
      <c r="E960" s="462">
        <f>E958/K958</f>
        <v>0.30199732578946747</v>
      </c>
      <c r="F960" s="462">
        <f>F958/K958</f>
        <v>0.11797011285380059</v>
      </c>
      <c r="G960" s="462">
        <f>G958/K958</f>
        <v>0.15947592350858542</v>
      </c>
      <c r="H960" s="462">
        <f>H958/K958</f>
        <v>0.11143006780750447</v>
      </c>
      <c r="I960" s="462">
        <f>I958/K958</f>
        <v>0</v>
      </c>
      <c r="J960" s="462">
        <f>J958/K958</f>
        <v>1.1995593239616936E-3</v>
      </c>
      <c r="K960" s="520">
        <f>D960+E960+F960+G960+H960+I960+J960</f>
        <v>1.0000000000000002</v>
      </c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 t="s">
        <v>196</v>
      </c>
      <c r="K961" s="880"/>
      <c r="L961" s="465">
        <f>H943-K958</f>
        <v>5.8215999998083134</v>
      </c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 t="s">
        <v>193</v>
      </c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 t="s">
        <v>7</v>
      </c>
      <c r="D967" s="404" t="s">
        <v>38</v>
      </c>
      <c r="E967" s="405" t="s">
        <v>39</v>
      </c>
      <c r="F967" s="406" t="s">
        <v>40</v>
      </c>
      <c r="G967" s="406" t="s">
        <v>8</v>
      </c>
      <c r="H967" s="407" t="s">
        <v>60</v>
      </c>
      <c r="I967" s="408" t="s">
        <v>40</v>
      </c>
      <c r="J967" s="407" t="s">
        <v>65</v>
      </c>
      <c r="K967" s="184"/>
      <c r="L967" s="188"/>
      <c r="M967" s="401"/>
    </row>
    <row r="968" spans="2:13" ht="15.6">
      <c r="B968" s="396"/>
      <c r="C968" s="409" t="s">
        <v>42</v>
      </c>
      <c r="D968" s="596">
        <v>1536523.192</v>
      </c>
      <c r="E968" s="596">
        <v>1537116.682</v>
      </c>
      <c r="F968" s="526">
        <f t="shared" ref="F968:F971" si="289">E968-D968</f>
        <v>593.48999999999069</v>
      </c>
      <c r="G968" s="592">
        <v>6.48</v>
      </c>
      <c r="H968" s="410">
        <f>F968*G968</f>
        <v>3845.81519999994</v>
      </c>
      <c r="I968" s="531">
        <f>F968+F972+F973</f>
        <v>958.60999999998603</v>
      </c>
      <c r="J968" s="411">
        <f>I968/I972</f>
        <v>0.57925204391781704</v>
      </c>
      <c r="K968" s="186"/>
      <c r="L968" s="359"/>
      <c r="M968" s="401"/>
    </row>
    <row r="969" spans="2:13" ht="15.6">
      <c r="B969" s="396"/>
      <c r="C969" s="412" t="s">
        <v>43</v>
      </c>
      <c r="D969" s="596">
        <v>591758.473</v>
      </c>
      <c r="E969" s="596">
        <v>592014.23199999996</v>
      </c>
      <c r="F969" s="527">
        <f t="shared" si="289"/>
        <v>255.75899999996182</v>
      </c>
      <c r="G969" s="593">
        <v>6.48</v>
      </c>
      <c r="H969" s="413">
        <f>G969*F969</f>
        <v>1657.3183199997527</v>
      </c>
      <c r="I969" s="532">
        <f>F969</f>
        <v>255.75899999996182</v>
      </c>
      <c r="J969" s="414">
        <f>I969/I972</f>
        <v>0.15454556441134248</v>
      </c>
      <c r="K969" s="186"/>
      <c r="L969" s="359"/>
      <c r="M969" s="401"/>
    </row>
    <row r="970" spans="2:13" ht="15.6">
      <c r="B970" s="396"/>
      <c r="C970" s="415" t="s">
        <v>44</v>
      </c>
      <c r="D970" s="597">
        <v>345316.10200000001</v>
      </c>
      <c r="E970" s="597">
        <v>345576.17300000001</v>
      </c>
      <c r="F970" s="528">
        <f t="shared" si="289"/>
        <v>260.07099999999627</v>
      </c>
      <c r="G970" s="594">
        <v>4.58</v>
      </c>
      <c r="H970" s="416">
        <f>G970*F970</f>
        <v>1191.1251799999829</v>
      </c>
      <c r="I970" s="533">
        <f>F970</f>
        <v>260.07099999999627</v>
      </c>
      <c r="J970" s="417">
        <f>I970/I972</f>
        <v>0.15715114417098783</v>
      </c>
      <c r="K970" s="186"/>
      <c r="L970" s="359"/>
      <c r="M970" s="401"/>
    </row>
    <row r="971" spans="2:13" ht="15.6">
      <c r="B971" s="397"/>
      <c r="C971" s="183" t="s">
        <v>139</v>
      </c>
      <c r="D971" s="597">
        <v>394427.18300000002</v>
      </c>
      <c r="E971" s="597">
        <v>394607.65299999999</v>
      </c>
      <c r="F971" s="529">
        <f t="shared" si="289"/>
        <v>180.46999999997206</v>
      </c>
      <c r="G971" s="595">
        <v>6.28</v>
      </c>
      <c r="H971" s="418">
        <f>G971*F971</f>
        <v>1133.3515999998247</v>
      </c>
      <c r="I971" s="534">
        <f>F971</f>
        <v>180.46999999997206</v>
      </c>
      <c r="J971" s="419">
        <f>I971/I972</f>
        <v>0.10905124749985268</v>
      </c>
      <c r="K971" s="186"/>
      <c r="L971" s="359"/>
      <c r="M971" s="401"/>
    </row>
    <row r="972" spans="2:13" ht="16.2" thickBot="1">
      <c r="B972" s="397"/>
      <c r="C972" s="420" t="s">
        <v>45</v>
      </c>
      <c r="D972" s="597">
        <v>369308.66200000001</v>
      </c>
      <c r="E972" s="597">
        <v>369308.66200000001</v>
      </c>
      <c r="F972" s="526">
        <f>E972-D972</f>
        <v>0</v>
      </c>
      <c r="G972" s="884">
        <v>6.48</v>
      </c>
      <c r="H972" s="421">
        <f>G972*F972</f>
        <v>0</v>
      </c>
      <c r="I972" s="535">
        <f t="shared" ref="I972" si="290">SUM(I968:I971)</f>
        <v>1654.9099999999162</v>
      </c>
      <c r="J972" s="422">
        <f t="shared" ref="J972" si="291">SUM(J968:J971)</f>
        <v>1</v>
      </c>
      <c r="K972" s="186"/>
      <c r="L972" s="359"/>
      <c r="M972" s="401"/>
    </row>
    <row r="973" spans="2:13" ht="15.6">
      <c r="B973" s="397"/>
      <c r="C973" s="420" t="s">
        <v>46</v>
      </c>
      <c r="D973" s="597">
        <v>328898.03200000001</v>
      </c>
      <c r="E973" s="597">
        <v>329263.152</v>
      </c>
      <c r="F973" s="526">
        <f t="shared" ref="F973" si="292">E973-D973</f>
        <v>365.11999999999534</v>
      </c>
      <c r="G973" s="885"/>
      <c r="H973" s="423">
        <f>G972*F973</f>
        <v>2365.9775999999702</v>
      </c>
      <c r="I973" s="424"/>
      <c r="J973" s="425"/>
      <c r="K973" s="186"/>
      <c r="L973" s="359"/>
      <c r="M973" s="401"/>
    </row>
    <row r="974" spans="2:13" ht="16.2" thickBot="1">
      <c r="B974" s="397"/>
      <c r="C974" s="426" t="s">
        <v>21</v>
      </c>
      <c r="D974" s="427"/>
      <c r="E974" s="427"/>
      <c r="F974" s="530">
        <f>F968+F969+F970+F971+F972+F973</f>
        <v>1654.9099999999162</v>
      </c>
      <c r="G974" s="525">
        <f>H974/F974</f>
        <v>6.1596025765751534</v>
      </c>
      <c r="H974" s="428">
        <f>SUM(H968:H973)</f>
        <v>10193.587899999471</v>
      </c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 t="s">
        <v>131</v>
      </c>
      <c r="E976" s="433" t="s">
        <v>132</v>
      </c>
      <c r="F976" s="434" t="s">
        <v>1</v>
      </c>
      <c r="G976" s="554" t="s">
        <v>65</v>
      </c>
      <c r="H976" s="861" t="s">
        <v>243</v>
      </c>
      <c r="I976" s="862"/>
      <c r="J976" s="431"/>
      <c r="K976" s="184"/>
      <c r="L976" s="188"/>
      <c r="M976" s="401"/>
    </row>
    <row r="977" spans="2:13" ht="15.6">
      <c r="B977" s="397"/>
      <c r="C977" s="437" t="s">
        <v>80</v>
      </c>
      <c r="D977" s="438">
        <v>648</v>
      </c>
      <c r="E977" s="438">
        <v>615</v>
      </c>
      <c r="F977" s="438">
        <f>D977+E977</f>
        <v>1263</v>
      </c>
      <c r="G977" s="439">
        <f>F977/F980</f>
        <v>0.31733668341708543</v>
      </c>
      <c r="H977" s="590">
        <v>7.4000000000000003E-3</v>
      </c>
      <c r="I977" s="586">
        <f>F977*H977</f>
        <v>9.3461999999999996</v>
      </c>
      <c r="J977" s="431"/>
      <c r="K977" s="184"/>
      <c r="L977" s="188"/>
      <c r="M977" s="401"/>
    </row>
    <row r="978" spans="2:13" ht="15.6">
      <c r="B978" s="397"/>
      <c r="C978" s="437" t="s">
        <v>81</v>
      </c>
      <c r="D978" s="438">
        <v>767</v>
      </c>
      <c r="E978" s="438">
        <v>388</v>
      </c>
      <c r="F978" s="438">
        <f t="shared" ref="F978:F979" si="293">D978+E978</f>
        <v>1155</v>
      </c>
      <c r="G978" s="439">
        <f>F978/F980</f>
        <v>0.29020100502512564</v>
      </c>
      <c r="H978" s="590">
        <v>2.5000000000000001E-2</v>
      </c>
      <c r="I978" s="586">
        <f>F978*H978</f>
        <v>28.875</v>
      </c>
      <c r="J978" s="431"/>
      <c r="K978" s="184"/>
      <c r="L978" s="188"/>
      <c r="M978" s="401"/>
    </row>
    <row r="979" spans="2:13" ht="15.6">
      <c r="B979" s="397"/>
      <c r="C979" s="437" t="s">
        <v>58</v>
      </c>
      <c r="D979" s="438">
        <v>853</v>
      </c>
      <c r="E979" s="438">
        <v>709</v>
      </c>
      <c r="F979" s="438">
        <f t="shared" si="293"/>
        <v>1562</v>
      </c>
      <c r="G979" s="439">
        <f>F979/F980</f>
        <v>0.39246231155778893</v>
      </c>
      <c r="H979" s="584"/>
      <c r="I979" s="586"/>
      <c r="J979" s="431"/>
      <c r="K979" s="184"/>
      <c r="L979" s="188"/>
      <c r="M979" s="401"/>
    </row>
    <row r="980" spans="2:13" ht="16.2" thickBot="1">
      <c r="B980" s="397"/>
      <c r="C980" s="441" t="s">
        <v>1</v>
      </c>
      <c r="D980" s="442">
        <f>SUM(D977:D979)</f>
        <v>2268</v>
      </c>
      <c r="E980" s="442">
        <f>SUM(E977:E979)</f>
        <v>1712</v>
      </c>
      <c r="F980" s="443">
        <f>D980+E980</f>
        <v>3980</v>
      </c>
      <c r="G980" s="444">
        <f>SUM(G977:G979)</f>
        <v>1</v>
      </c>
      <c r="H980" s="585" t="s">
        <v>21</v>
      </c>
      <c r="I980" s="591">
        <f>SUM(I977:I979)</f>
        <v>38.221199999999996</v>
      </c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 t="s">
        <v>194</v>
      </c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 t="s">
        <v>63</v>
      </c>
      <c r="E983" s="447" t="s">
        <v>68</v>
      </c>
      <c r="F983" s="447" t="s">
        <v>249</v>
      </c>
      <c r="G983" s="448" t="s">
        <v>197</v>
      </c>
      <c r="H983" s="447" t="s">
        <v>130</v>
      </c>
      <c r="I983" s="448" t="s">
        <v>64</v>
      </c>
      <c r="J983" s="447" t="s">
        <v>174</v>
      </c>
      <c r="K983" s="448" t="s">
        <v>195</v>
      </c>
      <c r="L983" s="449" t="s">
        <v>65</v>
      </c>
      <c r="M983" s="401"/>
    </row>
    <row r="984" spans="2:13" ht="15.6">
      <c r="B984" s="396"/>
      <c r="C984" s="450" t="s">
        <v>58</v>
      </c>
      <c r="D984" s="438"/>
      <c r="E984" s="438">
        <v>330</v>
      </c>
      <c r="F984" s="438">
        <v>323</v>
      </c>
      <c r="G984" s="438"/>
      <c r="H984" s="438"/>
      <c r="I984" s="438">
        <v>390</v>
      </c>
      <c r="J984" s="438"/>
      <c r="K984" s="451">
        <f>D984+E984+F984+G984+H984+I984+J984</f>
        <v>1043</v>
      </c>
      <c r="L984" s="452">
        <f>K984/K988</f>
        <v>0.10241293918262102</v>
      </c>
      <c r="M984" s="401"/>
    </row>
    <row r="985" spans="2:13" ht="15.6">
      <c r="B985" s="396"/>
      <c r="C985" s="450" t="s">
        <v>148</v>
      </c>
      <c r="D985" s="438"/>
      <c r="E985" s="438">
        <v>1302</v>
      </c>
      <c r="F985" s="438">
        <v>670</v>
      </c>
      <c r="G985" s="438">
        <v>702</v>
      </c>
      <c r="H985" s="438">
        <v>153</v>
      </c>
      <c r="I985" s="438">
        <v>93</v>
      </c>
      <c r="J985" s="438"/>
      <c r="K985" s="451">
        <f t="shared" ref="K985:K987" si="294">D985+E985+F985+G985+H985+I985+J985</f>
        <v>2920</v>
      </c>
      <c r="L985" s="452">
        <f>K985/K988</f>
        <v>0.28671695341635034</v>
      </c>
      <c r="M985" s="401"/>
    </row>
    <row r="986" spans="2:13" ht="15.6">
      <c r="B986" s="396"/>
      <c r="C986" s="450" t="s">
        <v>61</v>
      </c>
      <c r="D986" s="438"/>
      <c r="E986" s="438">
        <v>410</v>
      </c>
      <c r="F986" s="438">
        <v>336</v>
      </c>
      <c r="G986" s="438">
        <v>173</v>
      </c>
      <c r="H986" s="438">
        <v>222</v>
      </c>
      <c r="I986" s="438">
        <v>890</v>
      </c>
      <c r="J986" s="438"/>
      <c r="K986" s="451">
        <f t="shared" si="294"/>
        <v>2031</v>
      </c>
      <c r="L986" s="452">
        <f>K986/K988</f>
        <v>0.19942538780431765</v>
      </c>
      <c r="M986" s="401"/>
    </row>
    <row r="987" spans="2:13" ht="15.6">
      <c r="B987" s="396"/>
      <c r="C987" s="450" t="s">
        <v>62</v>
      </c>
      <c r="D987" s="438"/>
      <c r="E987" s="438">
        <v>1609.34</v>
      </c>
      <c r="F987" s="438">
        <v>977</v>
      </c>
      <c r="G987" s="438">
        <v>366.95</v>
      </c>
      <c r="H987" s="438">
        <v>68.459999999999994</v>
      </c>
      <c r="I987" s="438">
        <v>1168.51</v>
      </c>
      <c r="J987" s="438"/>
      <c r="K987" s="451">
        <f t="shared" si="294"/>
        <v>4190.26</v>
      </c>
      <c r="L987" s="452">
        <f>K987/K988</f>
        <v>0.41144471959671103</v>
      </c>
      <c r="M987" s="401"/>
    </row>
    <row r="988" spans="2:13" ht="15.6">
      <c r="B988" s="397"/>
      <c r="C988" s="450" t="s">
        <v>199</v>
      </c>
      <c r="D988" s="552">
        <f>SUM(D984:D987)</f>
        <v>0</v>
      </c>
      <c r="E988" s="552">
        <f t="shared" ref="E988:F988" si="295">SUM(E984:E987)</f>
        <v>3651.34</v>
      </c>
      <c r="F988" s="552">
        <f t="shared" si="295"/>
        <v>2306</v>
      </c>
      <c r="G988" s="552">
        <f>SUM(G984:G987)</f>
        <v>1241.95</v>
      </c>
      <c r="H988" s="552">
        <f>SUM(H984:H987)</f>
        <v>443.46</v>
      </c>
      <c r="I988" s="552">
        <f>SUM(I984:I987)</f>
        <v>2541.5100000000002</v>
      </c>
      <c r="J988" s="552">
        <f t="shared" ref="J988" si="296">SUM(J984:J987)</f>
        <v>0</v>
      </c>
      <c r="K988" s="550">
        <f>D988+E988+F988+G988+H988+I988+J988</f>
        <v>10184.26</v>
      </c>
      <c r="L988" s="452">
        <f>SUM(L984:L987)</f>
        <v>1</v>
      </c>
      <c r="M988" s="401"/>
    </row>
    <row r="989" spans="2:13" ht="15.6">
      <c r="B989" s="397"/>
      <c r="C989" s="547" t="s">
        <v>193</v>
      </c>
      <c r="D989" s="553"/>
      <c r="E989" s="553">
        <v>3651.34</v>
      </c>
      <c r="F989" s="548">
        <v>2309.5100000000002</v>
      </c>
      <c r="G989" s="548">
        <v>1241.95</v>
      </c>
      <c r="H989" s="548">
        <v>443.46</v>
      </c>
      <c r="I989" s="548">
        <v>2541.5100000000002</v>
      </c>
      <c r="J989" s="548"/>
      <c r="K989" s="549">
        <f t="shared" ref="K989" si="297">D989+E989+F989+G989+H989+I989+J989</f>
        <v>10187.77</v>
      </c>
      <c r="L989" s="452"/>
      <c r="M989" s="401"/>
    </row>
    <row r="990" spans="2:13" ht="15.6">
      <c r="B990" s="397"/>
      <c r="C990" s="460" t="s">
        <v>147</v>
      </c>
      <c r="D990" s="461">
        <f t="shared" ref="D990:J990" si="298">D989-D988</f>
        <v>0</v>
      </c>
      <c r="E990" s="461">
        <f t="shared" si="298"/>
        <v>0</v>
      </c>
      <c r="F990" s="461">
        <f t="shared" si="298"/>
        <v>3.5100000000002183</v>
      </c>
      <c r="G990" s="461">
        <f t="shared" si="298"/>
        <v>0</v>
      </c>
      <c r="H990" s="461">
        <f t="shared" si="298"/>
        <v>0</v>
      </c>
      <c r="I990" s="461">
        <f t="shared" si="298"/>
        <v>0</v>
      </c>
      <c r="J990" s="461">
        <f t="shared" si="298"/>
        <v>0</v>
      </c>
      <c r="K990" s="542">
        <f>D990+E990+F990+G990+H990+I990+J990</f>
        <v>3.5100000000002183</v>
      </c>
      <c r="L990" s="452"/>
      <c r="M990" s="401"/>
    </row>
    <row r="991" spans="2:13" ht="15.6">
      <c r="B991" s="396"/>
      <c r="C991" s="402" t="s">
        <v>65</v>
      </c>
      <c r="D991" s="462">
        <f>D989/K989</f>
        <v>0</v>
      </c>
      <c r="E991" s="462">
        <f>E989/K989</f>
        <v>0.35840424351943556</v>
      </c>
      <c r="F991" s="462">
        <f>F989/K989</f>
        <v>0.226694360002238</v>
      </c>
      <c r="G991" s="462">
        <f>G989/K989</f>
        <v>0.12190597157179638</v>
      </c>
      <c r="H991" s="462">
        <f>H989/K989</f>
        <v>4.3528662307845578E-2</v>
      </c>
      <c r="I991" s="462">
        <f>I989/K989</f>
        <v>0.2494667625986845</v>
      </c>
      <c r="J991" s="462">
        <f>J989/K989</f>
        <v>0</v>
      </c>
      <c r="K991" s="520">
        <f>D991+E991+F991+G991+H991+I991+J991</f>
        <v>1</v>
      </c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 t="s">
        <v>196</v>
      </c>
      <c r="K992" s="880"/>
      <c r="L992" s="465">
        <f>H974-K989</f>
        <v>5.8178999994706828</v>
      </c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238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181">
        <v>1517273.963</v>
      </c>
      <c r="E999" s="596">
        <v>1537116.682</v>
      </c>
      <c r="F999" s="526">
        <f t="shared" ref="F999:F1004" si="299">E999-D999</f>
        <v>19842.719000000041</v>
      </c>
      <c r="G999" s="521">
        <v>6.48</v>
      </c>
      <c r="H999" s="410">
        <f>F999*G999</f>
        <v>128580.81912000028</v>
      </c>
      <c r="I999" s="531">
        <f>F999+F1003+F1004</f>
        <v>27684.030000000028</v>
      </c>
      <c r="J999" s="411">
        <f>I999/I1003</f>
        <v>0.5636581381669491</v>
      </c>
      <c r="K999" s="186"/>
      <c r="L999" s="359"/>
      <c r="M999" s="560"/>
    </row>
    <row r="1000" spans="2:13" ht="15.6">
      <c r="B1000" s="555"/>
      <c r="C1000" s="412" t="s">
        <v>43</v>
      </c>
      <c r="D1000" s="181">
        <v>584202.272</v>
      </c>
      <c r="E1000" s="596">
        <v>592014.23199999996</v>
      </c>
      <c r="F1000" s="527">
        <f t="shared" si="299"/>
        <v>7811.9599999999627</v>
      </c>
      <c r="G1000" s="522">
        <v>6.48</v>
      </c>
      <c r="H1000" s="413">
        <f>G1000*F1000</f>
        <v>50621.500799999762</v>
      </c>
      <c r="I1000" s="532">
        <f>F1000</f>
        <v>7811.9599999999627</v>
      </c>
      <c r="J1000" s="414">
        <f>I1000/I1003</f>
        <v>0.15905469070199152</v>
      </c>
      <c r="K1000" s="186"/>
      <c r="L1000" s="359"/>
      <c r="M1000" s="560"/>
    </row>
    <row r="1001" spans="2:13" ht="15.6">
      <c r="B1001" s="555"/>
      <c r="C1001" s="415" t="s">
        <v>44</v>
      </c>
      <c r="D1001" s="182">
        <v>338358.95299999998</v>
      </c>
      <c r="E1001" s="597">
        <v>345576.17300000001</v>
      </c>
      <c r="F1001" s="528">
        <f t="shared" si="299"/>
        <v>7217.2200000000303</v>
      </c>
      <c r="G1001" s="523">
        <v>4.58</v>
      </c>
      <c r="H1001" s="416">
        <f>G1001*F1001</f>
        <v>33054.867600000136</v>
      </c>
      <c r="I1001" s="533">
        <f>F1001</f>
        <v>7217.2200000000303</v>
      </c>
      <c r="J1001" s="417">
        <f>I1001/I1003</f>
        <v>0.14694554181386457</v>
      </c>
      <c r="K1001" s="186"/>
      <c r="L1001" s="359"/>
      <c r="M1001" s="560"/>
    </row>
    <row r="1002" spans="2:13" ht="15.6">
      <c r="B1002" s="556"/>
      <c r="C1002" s="183" t="s">
        <v>139</v>
      </c>
      <c r="D1002" s="182">
        <v>388205.93300000002</v>
      </c>
      <c r="E1002" s="597">
        <v>394607.65299999999</v>
      </c>
      <c r="F1002" s="529">
        <f t="shared" si="299"/>
        <v>6401.7199999999721</v>
      </c>
      <c r="G1002" s="524">
        <v>6.28</v>
      </c>
      <c r="H1002" s="418">
        <f>G1002*F1002</f>
        <v>40202.801599999824</v>
      </c>
      <c r="I1002" s="534">
        <f>F1002</f>
        <v>6401.7199999999721</v>
      </c>
      <c r="J1002" s="419">
        <f>I1002/I1003</f>
        <v>0.13034162931719484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182">
        <v>369308.66200000001</v>
      </c>
      <c r="E1003" s="597">
        <v>369308.66200000001</v>
      </c>
      <c r="F1003" s="526">
        <f t="shared" si="299"/>
        <v>0</v>
      </c>
      <c r="G1003" s="859">
        <v>6.48</v>
      </c>
      <c r="H1003" s="421">
        <f>G1003*F1003</f>
        <v>0</v>
      </c>
      <c r="I1003" s="535">
        <f t="shared" ref="I1003" si="300">SUM(I999:I1002)</f>
        <v>49114.929999999993</v>
      </c>
      <c r="J1003" s="422">
        <f t="shared" ref="J1003" si="301">SUM(J999:J1002)</f>
        <v>1</v>
      </c>
      <c r="K1003" s="186"/>
      <c r="L1003" s="359"/>
      <c r="M1003" s="560"/>
    </row>
    <row r="1004" spans="2:13" ht="15.6">
      <c r="B1004" s="556"/>
      <c r="C1004" s="420" t="s">
        <v>46</v>
      </c>
      <c r="D1004" s="182">
        <v>321421.84100000001</v>
      </c>
      <c r="E1004" s="597">
        <v>329263.152</v>
      </c>
      <c r="F1004" s="526">
        <f t="shared" si="299"/>
        <v>7841.310999999987</v>
      </c>
      <c r="G1004" s="860"/>
      <c r="H1004" s="423">
        <f>G1003*F1004</f>
        <v>50811.69527999992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49114.929999999993</v>
      </c>
      <c r="G1005" s="525">
        <f>H1005/F1005</f>
        <v>6.1747351446902181</v>
      </c>
      <c r="H1005" s="428">
        <f>SUM(H999:H1004)</f>
        <v>303271.68439999991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29061.52</v>
      </c>
      <c r="E1008" s="438">
        <f>E479+E512+E543+E574+E605+E636+E667+E698+E729+E760+E791+E822+E853+E884+E915+E946+E977</f>
        <v>16473</v>
      </c>
      <c r="F1008" s="438">
        <f>D1008+E1008</f>
        <v>45534.520000000004</v>
      </c>
      <c r="G1008" s="588">
        <f>F1008/F1011</f>
        <v>0.34773129949934878</v>
      </c>
      <c r="H1008" s="590">
        <v>7.4000000000000003E-3</v>
      </c>
      <c r="I1008" s="586">
        <f>F1008*H1008</f>
        <v>336.95544800000005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10" si="302">D480+D513+D544+D575+D606+D637+D668+D699+D730+D761+D792+D823+D854+D885+D916+D947+D978</f>
        <v>25946.68</v>
      </c>
      <c r="E1009" s="438">
        <f t="shared" si="302"/>
        <v>18239</v>
      </c>
      <c r="F1009" s="438">
        <f t="shared" ref="F1009:F1010" si="303">D1009+E1009</f>
        <v>44185.68</v>
      </c>
      <c r="G1009" s="588">
        <f>F1009/F1011</f>
        <v>0.33743067733364451</v>
      </c>
      <c r="H1009" s="590">
        <v>2.5000000000000001E-2</v>
      </c>
      <c r="I1009" s="586">
        <f>F1009*H1009</f>
        <v>1104.6420000000001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si="302"/>
        <v>28760.2</v>
      </c>
      <c r="E1010" s="438">
        <f t="shared" si="302"/>
        <v>12467.03</v>
      </c>
      <c r="F1010" s="438">
        <f t="shared" si="303"/>
        <v>41227.230000000003</v>
      </c>
      <c r="G1010" s="588">
        <f>F1010/F1011</f>
        <v>0.31483802316700682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83768.399999999994</v>
      </c>
      <c r="E1011" s="442">
        <f>SUM(E1008:E1010)</f>
        <v>47179.03</v>
      </c>
      <c r="F1011" s="443">
        <f>D1011+E1011</f>
        <v>130947.43</v>
      </c>
      <c r="G1011" s="589">
        <f>SUM(G1008:G1010)</f>
        <v>1</v>
      </c>
      <c r="H1011" s="585" t="s">
        <v>21</v>
      </c>
      <c r="I1011" s="591">
        <f>SUM(I1008:I1010)</f>
        <v>1441.597448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63</v>
      </c>
      <c r="E1014" s="447" t="s">
        <v>68</v>
      </c>
      <c r="F1014" s="447"/>
      <c r="G1014" s="448" t="s">
        <v>197</v>
      </c>
      <c r="H1014" s="447" t="s">
        <v>130</v>
      </c>
      <c r="I1014" s="448" t="s">
        <v>64</v>
      </c>
      <c r="J1014" s="447" t="s">
        <v>174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58</v>
      </c>
      <c r="D1015" s="438">
        <f>D486+D519+D550+D581+D612+D643+D674+D705+D736+D767+D798+D829+D860+D891+D922+D953+D984</f>
        <v>8113</v>
      </c>
      <c r="E1015" s="438">
        <f t="shared" ref="E1015:J1015" si="304">E486+E519+E550+E581+E612+E643+E674+E705+E736+E767+E798+E829+E860+E891+E922+E953+E984</f>
        <v>7899</v>
      </c>
      <c r="F1015" s="438">
        <f t="shared" si="304"/>
        <v>4074.11</v>
      </c>
      <c r="G1015" s="438">
        <f t="shared" si="304"/>
        <v>2643.92</v>
      </c>
      <c r="H1015" s="438">
        <f t="shared" si="304"/>
        <v>10</v>
      </c>
      <c r="I1015" s="438">
        <f t="shared" si="304"/>
        <v>2815.98</v>
      </c>
      <c r="J1015" s="438">
        <f t="shared" si="304"/>
        <v>0</v>
      </c>
      <c r="K1015" s="451">
        <f>D1015+E1015+F1015+G1015+H1015+I1015+J1015</f>
        <v>25556.01</v>
      </c>
      <c r="L1015" s="452">
        <f>K1015/K1019</f>
        <v>8.4340016200035589E-2</v>
      </c>
      <c r="M1015" s="560"/>
    </row>
    <row r="1016" spans="2:13" ht="15.6">
      <c r="B1016" s="555"/>
      <c r="C1016" s="450" t="s">
        <v>148</v>
      </c>
      <c r="D1016" s="438">
        <f t="shared" ref="D1016:J1020" si="305">D487+D520+D551+D582+D613+D644+D675+D706+D737+D768+D799+D830+D861+D892+D923+D954+D985</f>
        <v>26354</v>
      </c>
      <c r="E1016" s="438">
        <f t="shared" si="305"/>
        <v>27490.9</v>
      </c>
      <c r="F1016" s="438">
        <f t="shared" si="305"/>
        <v>10262.380000000001</v>
      </c>
      <c r="G1016" s="438">
        <f t="shared" si="305"/>
        <v>14529.55</v>
      </c>
      <c r="H1016" s="438">
        <f t="shared" si="305"/>
        <v>6344.44</v>
      </c>
      <c r="I1016" s="438">
        <f t="shared" si="305"/>
        <v>12870.839999999998</v>
      </c>
      <c r="J1016" s="438">
        <f t="shared" si="305"/>
        <v>0</v>
      </c>
      <c r="K1016" s="451">
        <f t="shared" ref="K1016:K1018" si="306">D1016+E1016+F1016+G1016+H1016+I1016+J1016</f>
        <v>97852.11</v>
      </c>
      <c r="L1016" s="452">
        <f>K1016/K1019</f>
        <v>0.32293180909725988</v>
      </c>
      <c r="M1016" s="560"/>
    </row>
    <row r="1017" spans="2:13" ht="15.6">
      <c r="B1017" s="555"/>
      <c r="C1017" s="450" t="s">
        <v>61</v>
      </c>
      <c r="D1017" s="438">
        <f t="shared" si="305"/>
        <v>19853</v>
      </c>
      <c r="E1017" s="438">
        <f t="shared" si="305"/>
        <v>19996</v>
      </c>
      <c r="F1017" s="438">
        <f t="shared" si="305"/>
        <v>2416.38</v>
      </c>
      <c r="G1017" s="438">
        <f t="shared" si="305"/>
        <v>6263.79</v>
      </c>
      <c r="H1017" s="438">
        <f t="shared" si="305"/>
        <v>2928</v>
      </c>
      <c r="I1017" s="438">
        <f t="shared" si="305"/>
        <v>9207</v>
      </c>
      <c r="J1017" s="438">
        <f t="shared" si="305"/>
        <v>0</v>
      </c>
      <c r="K1017" s="451">
        <f t="shared" si="306"/>
        <v>60664.17</v>
      </c>
      <c r="L1017" s="452">
        <f>K1017/K1019</f>
        <v>0.20020406474100272</v>
      </c>
      <c r="M1017" s="560"/>
    </row>
    <row r="1018" spans="2:13" ht="15.6">
      <c r="B1018" s="555"/>
      <c r="C1018" s="450" t="s">
        <v>62</v>
      </c>
      <c r="D1018" s="438">
        <f t="shared" si="305"/>
        <v>36526.079999999994</v>
      </c>
      <c r="E1018" s="438">
        <f t="shared" si="305"/>
        <v>28221.360000000001</v>
      </c>
      <c r="F1018" s="438">
        <f t="shared" si="305"/>
        <v>13435.22</v>
      </c>
      <c r="G1018" s="438">
        <f t="shared" si="305"/>
        <v>18417.980000000003</v>
      </c>
      <c r="H1018" s="438">
        <f t="shared" si="305"/>
        <v>5045.0999999999995</v>
      </c>
      <c r="I1018" s="438">
        <f t="shared" si="305"/>
        <v>16724.210000000003</v>
      </c>
      <c r="J1018" s="438">
        <f t="shared" si="305"/>
        <v>569.43999999999994</v>
      </c>
      <c r="K1018" s="451">
        <f t="shared" si="306"/>
        <v>118939.39</v>
      </c>
      <c r="L1018" s="452">
        <f>K1018/K1019</f>
        <v>0.39252410996170184</v>
      </c>
      <c r="M1018" s="560"/>
    </row>
    <row r="1019" spans="2:13" ht="15.6">
      <c r="B1019" s="556"/>
      <c r="C1019" s="546" t="s">
        <v>199</v>
      </c>
      <c r="D1019" s="561">
        <f t="shared" si="305"/>
        <v>90846.079999999987</v>
      </c>
      <c r="E1019" s="561">
        <f t="shared" si="305"/>
        <v>83607.259999999995</v>
      </c>
      <c r="F1019" s="561">
        <f t="shared" si="305"/>
        <v>30188.089999999997</v>
      </c>
      <c r="G1019" s="561">
        <f t="shared" si="305"/>
        <v>41855.239999999991</v>
      </c>
      <c r="H1019" s="561">
        <f t="shared" si="305"/>
        <v>14327.54</v>
      </c>
      <c r="I1019" s="561">
        <f t="shared" si="305"/>
        <v>41618.030000000013</v>
      </c>
      <c r="J1019" s="561">
        <f t="shared" si="305"/>
        <v>569.43999999999994</v>
      </c>
      <c r="K1019" s="550">
        <f>D1019+E1019+F1019+G1019+H1019+I1019+J1019</f>
        <v>303011.68</v>
      </c>
      <c r="L1019" s="452">
        <f>SUM(L1015:L1018)</f>
        <v>1</v>
      </c>
      <c r="M1019" s="560"/>
    </row>
    <row r="1020" spans="2:13" ht="15.6">
      <c r="B1020" s="556"/>
      <c r="C1020" s="547" t="s">
        <v>193</v>
      </c>
      <c r="D1020" s="562">
        <f t="shared" si="305"/>
        <v>90898.349999999977</v>
      </c>
      <c r="E1020" s="562">
        <f t="shared" si="305"/>
        <v>83659.95</v>
      </c>
      <c r="F1020" s="562">
        <f t="shared" si="305"/>
        <v>30237.18</v>
      </c>
      <c r="G1020" s="562">
        <f t="shared" si="305"/>
        <v>41885.059999999983</v>
      </c>
      <c r="H1020" s="562">
        <f t="shared" si="305"/>
        <v>14344.48</v>
      </c>
      <c r="I1020" s="562">
        <f t="shared" si="305"/>
        <v>41478.390000000014</v>
      </c>
      <c r="J1020" s="562">
        <f t="shared" si="305"/>
        <v>569.43999999999994</v>
      </c>
      <c r="K1020" s="549">
        <f t="shared" ref="K1020" si="307">D1020+E1020+F1020+G1020+H1020+I1020+J1020</f>
        <v>303072.85000000003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52.269999999989523</v>
      </c>
      <c r="E1021" s="461">
        <f>E1020-E1019</f>
        <v>52.690000000002328</v>
      </c>
      <c r="F1021" s="461">
        <f t="shared" ref="F1021:H1021" si="308">F1020-F1019</f>
        <v>49.090000000003783</v>
      </c>
      <c r="G1021" s="461">
        <f t="shared" si="308"/>
        <v>29.819999999992433</v>
      </c>
      <c r="H1021" s="461">
        <f t="shared" si="308"/>
        <v>16.93999999999869</v>
      </c>
      <c r="I1021" s="461">
        <f>I1020-I1019</f>
        <v>-139.63999999999942</v>
      </c>
      <c r="J1021" s="461">
        <f t="shared" ref="J1021" si="309">J1020-J1019</f>
        <v>0</v>
      </c>
      <c r="K1021" s="542">
        <f>D1021+E1021+F1021+G1021+H1021+I1021+J1021</f>
        <v>61.16999999998734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0.29992244438919541</v>
      </c>
      <c r="E1022" s="570">
        <f>E1020/K1020</f>
        <v>0.27603907773329084</v>
      </c>
      <c r="F1022" s="570">
        <f>F1020/K1020</f>
        <v>9.9768685977645294E-2</v>
      </c>
      <c r="G1022" s="570">
        <f>G1020/K1020</f>
        <v>0.13820129384733729</v>
      </c>
      <c r="H1022" s="570">
        <f>H1020/K1020</f>
        <v>4.7330138611888194E-2</v>
      </c>
      <c r="I1022" s="570">
        <f>I1020/K1020</f>
        <v>0.13685947124593975</v>
      </c>
      <c r="J1022" s="570">
        <f>J1020/K1020</f>
        <v>1.8788881947030224E-3</v>
      </c>
      <c r="K1022" s="571">
        <f>D1022+E1022+F1022+G1022+H1022+I1022+J1022</f>
        <v>0.99999999999999989</v>
      </c>
      <c r="L1022" s="452"/>
      <c r="M1022" s="560"/>
    </row>
    <row r="1023" spans="2:13" ht="15.6">
      <c r="B1023" s="555"/>
      <c r="C1023" s="572"/>
      <c r="D1023" s="565"/>
      <c r="E1023" s="566"/>
      <c r="F1023" s="567"/>
      <c r="G1023" s="567"/>
      <c r="H1023" s="567"/>
      <c r="I1023" s="567"/>
      <c r="J1023" s="875" t="s">
        <v>196</v>
      </c>
      <c r="K1023" s="875"/>
      <c r="L1023" s="573">
        <f>H1005-K1020</f>
        <v>198.83439999987604</v>
      </c>
      <c r="M1023" s="560"/>
    </row>
    <row r="1024" spans="2:13" ht="15.6">
      <c r="B1024" s="555"/>
      <c r="C1024" s="577" t="s">
        <v>239</v>
      </c>
      <c r="D1024" s="563">
        <f>D1019/G1005</f>
        <v>14712.546833384489</v>
      </c>
      <c r="E1024" s="563">
        <f>E1019/G1005</f>
        <v>13540.21800787611</v>
      </c>
      <c r="F1024" s="563">
        <f>F1019/G1005</f>
        <v>4888.9692096282633</v>
      </c>
      <c r="G1024" s="563">
        <f>G1019/G1005</f>
        <v>6778.4672571733172</v>
      </c>
      <c r="H1024" s="563">
        <f>H1019/G1005</f>
        <v>2320.3489160697923</v>
      </c>
      <c r="I1024" s="563">
        <f>G1005</f>
        <v>6.1747351446902181</v>
      </c>
      <c r="J1024" s="563">
        <f>J1018/G1005</f>
        <v>92.220959548309224</v>
      </c>
      <c r="K1024" s="563">
        <f>K1019/G1005</f>
        <v>49072.822218223555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44.137640500153466</v>
      </c>
      <c r="E1025" s="568">
        <f>E1024*0.003</f>
        <v>40.620654023628333</v>
      </c>
      <c r="F1025" s="568">
        <f t="shared" ref="F1025:J1025" si="310">F1024*0.003</f>
        <v>14.66690762888479</v>
      </c>
      <c r="G1025" s="568">
        <f t="shared" si="310"/>
        <v>20.335401771519951</v>
      </c>
      <c r="H1025" s="568">
        <f t="shared" si="310"/>
        <v>6.9610467482093767</v>
      </c>
      <c r="I1025" s="568">
        <f t="shared" si="310"/>
        <v>1.8524205434070656E-2</v>
      </c>
      <c r="J1025" s="568">
        <f t="shared" si="310"/>
        <v>0.27666287864492767</v>
      </c>
      <c r="K1025" s="564"/>
      <c r="L1025" s="575"/>
      <c r="M1025" s="560"/>
    </row>
    <row r="1026" spans="2:13" ht="15.6">
      <c r="B1026" s="555"/>
      <c r="C1026" s="578" t="s">
        <v>240</v>
      </c>
      <c r="D1026" s="568">
        <f>D1025-D1021</f>
        <v>-8.1323594998360562</v>
      </c>
      <c r="E1026" s="568">
        <f t="shared" ref="E1026:J1026" si="311">E1025-E1021</f>
        <v>-12.069345976373995</v>
      </c>
      <c r="F1026" s="568">
        <f t="shared" si="311"/>
        <v>-34.423092371118997</v>
      </c>
      <c r="G1026" s="568">
        <f t="shared" si="311"/>
        <v>-9.4845982284724819</v>
      </c>
      <c r="H1026" s="568">
        <f t="shared" si="311"/>
        <v>-9.9789532517893136</v>
      </c>
      <c r="I1026" s="568">
        <f t="shared" si="311"/>
        <v>139.65852420543348</v>
      </c>
      <c r="J1026" s="568">
        <f t="shared" si="311"/>
        <v>0.27666287864492767</v>
      </c>
      <c r="K1026" s="564"/>
      <c r="L1026" s="575"/>
      <c r="M1026" s="560"/>
    </row>
    <row r="1027" spans="2:13" ht="15.6">
      <c r="B1027" s="555"/>
      <c r="C1027" s="577" t="s">
        <v>242</v>
      </c>
      <c r="D1027" s="568">
        <f>1650+D1026</f>
        <v>1641.867640500164</v>
      </c>
      <c r="E1027" s="569">
        <f>1550+E1026</f>
        <v>1537.9306540236259</v>
      </c>
      <c r="F1027" s="569">
        <f t="shared" ref="F1027:I1027" si="312">1500+F1026</f>
        <v>1465.5769076288809</v>
      </c>
      <c r="G1027" s="569">
        <f t="shared" si="312"/>
        <v>1490.5154017715274</v>
      </c>
      <c r="H1027" s="569">
        <f>1600+H1026</f>
        <v>1590.0210467482107</v>
      </c>
      <c r="I1027" s="569">
        <f t="shared" si="312"/>
        <v>1639.6585242054334</v>
      </c>
      <c r="J1027" s="569"/>
      <c r="K1027" s="583">
        <f>D1027+E1027+F1027+G1027+H1027+I1027</f>
        <v>9365.5701748778429</v>
      </c>
      <c r="L1027" s="576"/>
      <c r="M1027" s="560"/>
    </row>
    <row r="1028" spans="2:13" ht="15" thickBot="1">
      <c r="B1028" s="556"/>
      <c r="C1028" s="579"/>
      <c r="D1028" s="580">
        <f>D1024/K1024</f>
        <v>0.2998104891534214</v>
      </c>
      <c r="E1028" s="580">
        <f>E1024/K1024</f>
        <v>0.275920914995752</v>
      </c>
      <c r="F1028" s="580">
        <f>F1024/K1024</f>
        <v>9.9626819665829383E-2</v>
      </c>
      <c r="G1028" s="580">
        <f>G1024/K1024</f>
        <v>0.13813078096527498</v>
      </c>
      <c r="H1028" s="580">
        <f>H1024/K1024</f>
        <v>4.7283787872467495E-2</v>
      </c>
      <c r="I1028" s="580">
        <f>I1024/K1024</f>
        <v>1.2582800143899579E-4</v>
      </c>
      <c r="J1028" s="580">
        <f>I1024/K1024</f>
        <v>1.2582800143899579E-4</v>
      </c>
      <c r="K1028" s="581"/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</sheetData>
  <mergeCells count="262">
    <mergeCell ref="H945:I945"/>
    <mergeCell ref="H976:I976"/>
    <mergeCell ref="H447:I447"/>
    <mergeCell ref="H511:I511"/>
    <mergeCell ref="H542:I542"/>
    <mergeCell ref="H354:I354"/>
    <mergeCell ref="G538:G539"/>
    <mergeCell ref="H44:I44"/>
    <mergeCell ref="B500:M500"/>
    <mergeCell ref="C501:L501"/>
    <mergeCell ref="G507:G508"/>
    <mergeCell ref="C517:L517"/>
    <mergeCell ref="F527:G527"/>
    <mergeCell ref="H527:I527"/>
    <mergeCell ref="J527:K527"/>
    <mergeCell ref="B531:M531"/>
    <mergeCell ref="C532:L532"/>
    <mergeCell ref="B343:M343"/>
    <mergeCell ref="C344:L344"/>
    <mergeCell ref="G350:G351"/>
    <mergeCell ref="C360:L360"/>
    <mergeCell ref="F370:G370"/>
    <mergeCell ref="H370:I370"/>
    <mergeCell ref="J370:K370"/>
    <mergeCell ref="B374:M374"/>
    <mergeCell ref="C375:L375"/>
    <mergeCell ref="F184:G184"/>
    <mergeCell ref="H184:I184"/>
    <mergeCell ref="J184:K184"/>
    <mergeCell ref="B188:M188"/>
    <mergeCell ref="C189:L189"/>
    <mergeCell ref="G195:G196"/>
    <mergeCell ref="B157:M157"/>
    <mergeCell ref="C158:L158"/>
    <mergeCell ref="G164:G165"/>
    <mergeCell ref="C174:L174"/>
    <mergeCell ref="H168:I168"/>
    <mergeCell ref="C267:L267"/>
    <mergeCell ref="F277:G277"/>
    <mergeCell ref="H277:I277"/>
    <mergeCell ref="J277:K277"/>
    <mergeCell ref="B281:M281"/>
    <mergeCell ref="C205:L205"/>
    <mergeCell ref="F215:G215"/>
    <mergeCell ref="H215:I215"/>
    <mergeCell ref="J215:K215"/>
    <mergeCell ref="B219:M219"/>
    <mergeCell ref="C220:L220"/>
    <mergeCell ref="B33:M33"/>
    <mergeCell ref="C34:L34"/>
    <mergeCell ref="G40:G41"/>
    <mergeCell ref="C50:L50"/>
    <mergeCell ref="F60:G60"/>
    <mergeCell ref="H60:I60"/>
    <mergeCell ref="J60:K60"/>
    <mergeCell ref="C143:L143"/>
    <mergeCell ref="F153:G153"/>
    <mergeCell ref="H153:I153"/>
    <mergeCell ref="J153:K153"/>
    <mergeCell ref="H75:I75"/>
    <mergeCell ref="H106:I106"/>
    <mergeCell ref="H137:I137"/>
    <mergeCell ref="B2:M2"/>
    <mergeCell ref="C3:L3"/>
    <mergeCell ref="G9:G10"/>
    <mergeCell ref="C19:L19"/>
    <mergeCell ref="F29:G29"/>
    <mergeCell ref="H29:I29"/>
    <mergeCell ref="J29:K29"/>
    <mergeCell ref="C127:L127"/>
    <mergeCell ref="G133:G134"/>
    <mergeCell ref="B64:M64"/>
    <mergeCell ref="C65:L65"/>
    <mergeCell ref="G71:G72"/>
    <mergeCell ref="C81:L81"/>
    <mergeCell ref="F91:G91"/>
    <mergeCell ref="H91:I91"/>
    <mergeCell ref="J91:K91"/>
    <mergeCell ref="B95:M95"/>
    <mergeCell ref="C96:L96"/>
    <mergeCell ref="G102:G103"/>
    <mergeCell ref="C112:L112"/>
    <mergeCell ref="F122:G122"/>
    <mergeCell ref="H122:I122"/>
    <mergeCell ref="J122:K122"/>
    <mergeCell ref="B126:M126"/>
    <mergeCell ref="G226:G227"/>
    <mergeCell ref="C236:L236"/>
    <mergeCell ref="F246:G246"/>
    <mergeCell ref="H246:I246"/>
    <mergeCell ref="J246:K246"/>
    <mergeCell ref="B250:M250"/>
    <mergeCell ref="C251:L251"/>
    <mergeCell ref="G257:G258"/>
    <mergeCell ref="H230:I230"/>
    <mergeCell ref="H261:I261"/>
    <mergeCell ref="B312:M312"/>
    <mergeCell ref="C313:L313"/>
    <mergeCell ref="G319:G320"/>
    <mergeCell ref="C329:L329"/>
    <mergeCell ref="F339:G339"/>
    <mergeCell ref="H339:I339"/>
    <mergeCell ref="J339:K339"/>
    <mergeCell ref="C282:L282"/>
    <mergeCell ref="G288:G289"/>
    <mergeCell ref="C298:L298"/>
    <mergeCell ref="F308:G308"/>
    <mergeCell ref="H308:I308"/>
    <mergeCell ref="J308:K308"/>
    <mergeCell ref="H292:I292"/>
    <mergeCell ref="H323:I323"/>
    <mergeCell ref="H432:I432"/>
    <mergeCell ref="J432:K432"/>
    <mergeCell ref="B436:M436"/>
    <mergeCell ref="C437:L437"/>
    <mergeCell ref="G443:G444"/>
    <mergeCell ref="G381:G382"/>
    <mergeCell ref="C391:L391"/>
    <mergeCell ref="F401:G401"/>
    <mergeCell ref="H401:I401"/>
    <mergeCell ref="J401:K401"/>
    <mergeCell ref="B405:M405"/>
    <mergeCell ref="C406:L406"/>
    <mergeCell ref="G412:G413"/>
    <mergeCell ref="C422:L422"/>
    <mergeCell ref="F432:G432"/>
    <mergeCell ref="H385:I385"/>
    <mergeCell ref="H416:I416"/>
    <mergeCell ref="C468:L468"/>
    <mergeCell ref="G474:G475"/>
    <mergeCell ref="C484:L484"/>
    <mergeCell ref="F494:G494"/>
    <mergeCell ref="H494:I494"/>
    <mergeCell ref="J494:K494"/>
    <mergeCell ref="C453:L453"/>
    <mergeCell ref="F463:G463"/>
    <mergeCell ref="H463:I463"/>
    <mergeCell ref="J463:K463"/>
    <mergeCell ref="B467:M467"/>
    <mergeCell ref="F620:G620"/>
    <mergeCell ref="H620:I620"/>
    <mergeCell ref="J620:K620"/>
    <mergeCell ref="B624:M624"/>
    <mergeCell ref="C625:L625"/>
    <mergeCell ref="C548:L548"/>
    <mergeCell ref="F558:G558"/>
    <mergeCell ref="H558:I558"/>
    <mergeCell ref="J558:K558"/>
    <mergeCell ref="B562:M562"/>
    <mergeCell ref="C579:L579"/>
    <mergeCell ref="F589:G589"/>
    <mergeCell ref="H589:I589"/>
    <mergeCell ref="J589:K589"/>
    <mergeCell ref="B593:M593"/>
    <mergeCell ref="C594:L594"/>
    <mergeCell ref="G600:G601"/>
    <mergeCell ref="C610:L610"/>
    <mergeCell ref="C563:L563"/>
    <mergeCell ref="G569:G570"/>
    <mergeCell ref="H573:I573"/>
    <mergeCell ref="H604:I604"/>
    <mergeCell ref="B655:M655"/>
    <mergeCell ref="C656:L656"/>
    <mergeCell ref="G662:G663"/>
    <mergeCell ref="C672:L672"/>
    <mergeCell ref="F682:G682"/>
    <mergeCell ref="H682:I682"/>
    <mergeCell ref="J682:K682"/>
    <mergeCell ref="G631:G632"/>
    <mergeCell ref="C641:L641"/>
    <mergeCell ref="F651:G651"/>
    <mergeCell ref="H651:I651"/>
    <mergeCell ref="J651:K651"/>
    <mergeCell ref="H635:I635"/>
    <mergeCell ref="H666:I666"/>
    <mergeCell ref="B717:M717"/>
    <mergeCell ref="C718:L718"/>
    <mergeCell ref="G724:G725"/>
    <mergeCell ref="C734:L734"/>
    <mergeCell ref="F744:G744"/>
    <mergeCell ref="H744:I744"/>
    <mergeCell ref="J744:K744"/>
    <mergeCell ref="B686:M686"/>
    <mergeCell ref="C687:L687"/>
    <mergeCell ref="G693:G694"/>
    <mergeCell ref="C703:L703"/>
    <mergeCell ref="F713:G713"/>
    <mergeCell ref="H713:I713"/>
    <mergeCell ref="J713:K713"/>
    <mergeCell ref="H697:I697"/>
    <mergeCell ref="H728:I728"/>
    <mergeCell ref="B779:M779"/>
    <mergeCell ref="C780:L780"/>
    <mergeCell ref="G786:G787"/>
    <mergeCell ref="C796:L796"/>
    <mergeCell ref="F806:G806"/>
    <mergeCell ref="H806:I806"/>
    <mergeCell ref="J806:K806"/>
    <mergeCell ref="B748:M748"/>
    <mergeCell ref="C749:L749"/>
    <mergeCell ref="G755:G756"/>
    <mergeCell ref="C765:L765"/>
    <mergeCell ref="F775:G775"/>
    <mergeCell ref="H775:I775"/>
    <mergeCell ref="J775:K775"/>
    <mergeCell ref="H759:I759"/>
    <mergeCell ref="H790:I790"/>
    <mergeCell ref="B841:M841"/>
    <mergeCell ref="C842:L842"/>
    <mergeCell ref="G848:G849"/>
    <mergeCell ref="C858:L858"/>
    <mergeCell ref="F868:G868"/>
    <mergeCell ref="H868:I868"/>
    <mergeCell ref="J868:K868"/>
    <mergeCell ref="B810:M810"/>
    <mergeCell ref="C811:L811"/>
    <mergeCell ref="G817:G818"/>
    <mergeCell ref="C827:L827"/>
    <mergeCell ref="F837:G837"/>
    <mergeCell ref="H837:I837"/>
    <mergeCell ref="J837:K837"/>
    <mergeCell ref="H821:I821"/>
    <mergeCell ref="H852:I852"/>
    <mergeCell ref="C904:L904"/>
    <mergeCell ref="G910:G911"/>
    <mergeCell ref="C920:L920"/>
    <mergeCell ref="F930:G930"/>
    <mergeCell ref="H930:I930"/>
    <mergeCell ref="J930:K930"/>
    <mergeCell ref="B872:M872"/>
    <mergeCell ref="C873:L873"/>
    <mergeCell ref="G879:G880"/>
    <mergeCell ref="C889:L889"/>
    <mergeCell ref="F899:G899"/>
    <mergeCell ref="H899:I899"/>
    <mergeCell ref="J899:K899"/>
    <mergeCell ref="H883:I883"/>
    <mergeCell ref="H914:I914"/>
    <mergeCell ref="H199:I199"/>
    <mergeCell ref="J1023:K1023"/>
    <mergeCell ref="H478:I478"/>
    <mergeCell ref="H13:I13"/>
    <mergeCell ref="B996:M996"/>
    <mergeCell ref="C997:L997"/>
    <mergeCell ref="G1003:G1004"/>
    <mergeCell ref="H1007:I1007"/>
    <mergeCell ref="C1013:L1013"/>
    <mergeCell ref="B965:M965"/>
    <mergeCell ref="C966:L966"/>
    <mergeCell ref="G972:G973"/>
    <mergeCell ref="C982:L982"/>
    <mergeCell ref="F992:G992"/>
    <mergeCell ref="H992:I992"/>
    <mergeCell ref="J992:K992"/>
    <mergeCell ref="B934:M934"/>
    <mergeCell ref="C935:L935"/>
    <mergeCell ref="G941:G942"/>
    <mergeCell ref="C951:L951"/>
    <mergeCell ref="F961:G961"/>
    <mergeCell ref="H961:I961"/>
    <mergeCell ref="J961:K961"/>
    <mergeCell ref="B903:M90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7 K25 F234 K39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09" zoomScaleNormal="100" workbookViewId="0">
      <selection activeCell="E945" sqref="E945"/>
    </sheetView>
  </sheetViews>
  <sheetFormatPr defaultRowHeight="14.4"/>
  <cols>
    <col min="1" max="1" width="2.21875" customWidth="1"/>
    <col min="2" max="2" width="7" customWidth="1"/>
    <col min="3" max="3" width="21.6640625" customWidth="1"/>
    <col min="4" max="4" width="20" customWidth="1"/>
    <col min="5" max="5" width="19.88671875" customWidth="1"/>
    <col min="6" max="6" width="17.77734375" customWidth="1"/>
    <col min="7" max="7" width="17" customWidth="1"/>
    <col min="8" max="8" width="16.44140625" customWidth="1"/>
    <col min="9" max="9" width="17.6640625" customWidth="1"/>
    <col min="10" max="10" width="16.6640625" customWidth="1"/>
    <col min="11" max="11" width="18.109375" customWidth="1"/>
    <col min="12" max="12" width="14.109375" customWidth="1"/>
    <col min="13" max="13" width="17.77734375" customWidth="1"/>
    <col min="14" max="14" width="17.33203125" customWidth="1"/>
    <col min="16" max="16" width="11.77734375" customWidth="1"/>
    <col min="18" max="18" width="12.33203125" customWidth="1"/>
    <col min="20" max="20" width="15.44140625" customWidth="1"/>
    <col min="21" max="21" width="19" customWidth="1"/>
  </cols>
  <sheetData>
    <row r="1" spans="2:13" ht="15" thickBot="1"/>
    <row r="2" spans="2:13" ht="28.8" customHeight="1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1537116.682</v>
      </c>
      <c r="E5" s="596">
        <v>1537813.452</v>
      </c>
      <c r="F5" s="526">
        <f t="shared" ref="F5:F8" si="0">E5-D5</f>
        <v>696.77000000001863</v>
      </c>
      <c r="G5" s="592">
        <v>6.48</v>
      </c>
      <c r="H5" s="410">
        <f>F5*G5</f>
        <v>4515.0696000001208</v>
      </c>
      <c r="I5" s="531">
        <f>F5+F9+F10</f>
        <v>933.82900000002701</v>
      </c>
      <c r="J5" s="411">
        <f>I5/I9</f>
        <v>0.52917422936935221</v>
      </c>
      <c r="K5" s="186"/>
      <c r="L5" s="359"/>
      <c r="M5" s="401"/>
    </row>
    <row r="6" spans="2:13" ht="15.6">
      <c r="B6" s="396"/>
      <c r="C6" s="412" t="s">
        <v>43</v>
      </c>
      <c r="D6" s="596">
        <v>592014.23199999996</v>
      </c>
      <c r="E6" s="596">
        <v>592189.54299999995</v>
      </c>
      <c r="F6" s="527">
        <f t="shared" si="0"/>
        <v>175.31099999998696</v>
      </c>
      <c r="G6" s="593">
        <v>6.48</v>
      </c>
      <c r="H6" s="413">
        <f>G6*F6</f>
        <v>1136.0152799999155</v>
      </c>
      <c r="I6" s="532">
        <f>F6</f>
        <v>175.31099999998696</v>
      </c>
      <c r="J6" s="414">
        <f>I6/I9</f>
        <v>9.9343737798848517E-2</v>
      </c>
      <c r="K6" s="186"/>
      <c r="L6" s="359"/>
      <c r="M6" s="401"/>
    </row>
    <row r="7" spans="2:13" ht="15.6">
      <c r="B7" s="396"/>
      <c r="C7" s="415" t="s">
        <v>44</v>
      </c>
      <c r="D7" s="597">
        <v>345576.17300000001</v>
      </c>
      <c r="E7" s="597">
        <v>345900.39299999998</v>
      </c>
      <c r="F7" s="528">
        <f t="shared" si="0"/>
        <v>324.21999999997206</v>
      </c>
      <c r="G7" s="594">
        <v>4.58</v>
      </c>
      <c r="H7" s="416">
        <f>G7*F7</f>
        <v>1484.927599999872</v>
      </c>
      <c r="I7" s="533">
        <f>F7</f>
        <v>324.21999999997206</v>
      </c>
      <c r="J7" s="417">
        <f>I7/I9</f>
        <v>0.18372621609107406</v>
      </c>
      <c r="K7" s="186"/>
      <c r="L7" s="359"/>
      <c r="M7" s="401"/>
    </row>
    <row r="8" spans="2:13" ht="15.6">
      <c r="B8" s="397"/>
      <c r="C8" s="183" t="s">
        <v>139</v>
      </c>
      <c r="D8" s="597">
        <v>394607.65299999999</v>
      </c>
      <c r="E8" s="597">
        <v>394938.984</v>
      </c>
      <c r="F8" s="529">
        <f t="shared" si="0"/>
        <v>331.33100000000559</v>
      </c>
      <c r="G8" s="595">
        <v>6.28</v>
      </c>
      <c r="H8" s="418">
        <f>G8*F8</f>
        <v>2080.7586800000354</v>
      </c>
      <c r="I8" s="534">
        <f>F8</f>
        <v>331.33100000000559</v>
      </c>
      <c r="J8" s="419">
        <f>I8/I9</f>
        <v>0.18775581674072525</v>
      </c>
      <c r="K8" s="186"/>
      <c r="L8" s="359"/>
      <c r="M8" s="401"/>
    </row>
    <row r="9" spans="2:13" ht="16.2" thickBot="1">
      <c r="B9" s="397"/>
      <c r="C9" s="420" t="s">
        <v>45</v>
      </c>
      <c r="D9" s="597">
        <v>369308.66200000001</v>
      </c>
      <c r="E9" s="597">
        <v>369308.66200000001</v>
      </c>
      <c r="F9" s="526">
        <f>E9-D9</f>
        <v>0</v>
      </c>
      <c r="G9" s="884">
        <v>6.48</v>
      </c>
      <c r="H9" s="421">
        <f>G9*F9</f>
        <v>0</v>
      </c>
      <c r="I9" s="535">
        <f t="shared" ref="I9" si="1">SUM(I5:I8)</f>
        <v>1764.6909999999916</v>
      </c>
      <c r="J9" s="422">
        <f t="shared" ref="J9" si="2">SUM(J5:J8)</f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329263.152</v>
      </c>
      <c r="E10" s="597">
        <v>329500.21100000001</v>
      </c>
      <c r="F10" s="526">
        <f t="shared" ref="F10" si="3">E10-D10</f>
        <v>237.05900000000838</v>
      </c>
      <c r="G10" s="885"/>
      <c r="H10" s="423">
        <f>G9*F10</f>
        <v>1536.1423200000545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1764.6909999999916</v>
      </c>
      <c r="G11" s="525">
        <f>H11/F11</f>
        <v>6.0933690260788147</v>
      </c>
      <c r="H11" s="428">
        <f>SUM(H5:H10)</f>
        <v>10752.913479999999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 t="s">
        <v>131</v>
      </c>
      <c r="E13" s="433" t="s">
        <v>132</v>
      </c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>
        <v>1894</v>
      </c>
      <c r="E14" s="438">
        <v>657</v>
      </c>
      <c r="F14" s="438">
        <f>D14+E14</f>
        <v>2551</v>
      </c>
      <c r="G14" s="439">
        <f>F14/F17</f>
        <v>0.57018328118015194</v>
      </c>
      <c r="H14" s="590">
        <v>7.4000000000000003E-3</v>
      </c>
      <c r="I14" s="586">
        <f>F14*H14</f>
        <v>18.877400000000002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>
        <v>524</v>
      </c>
      <c r="E15" s="438">
        <v>326</v>
      </c>
      <c r="F15" s="438">
        <f t="shared" ref="F15:F16" si="4">D15+E15</f>
        <v>850</v>
      </c>
      <c r="G15" s="439">
        <f>F15/F17</f>
        <v>0.18998658918194009</v>
      </c>
      <c r="H15" s="590">
        <v>2.5000000000000001E-2</v>
      </c>
      <c r="I15" s="586">
        <f>F15*H15</f>
        <v>21.25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>
        <v>795</v>
      </c>
      <c r="E16" s="438">
        <v>278</v>
      </c>
      <c r="F16" s="438">
        <f t="shared" si="4"/>
        <v>1073</v>
      </c>
      <c r="G16" s="439">
        <f>F16/F17</f>
        <v>0.23983012963790792</v>
      </c>
      <c r="H16" s="584"/>
      <c r="I16" s="586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>
        <f>SUM(D14:D16)</f>
        <v>3213</v>
      </c>
      <c r="E17" s="442">
        <f>SUM(E14:E16)</f>
        <v>1261</v>
      </c>
      <c r="F17" s="443">
        <f>D17+E17</f>
        <v>4474</v>
      </c>
      <c r="G17" s="444">
        <f>SUM(G14:G16)</f>
        <v>1</v>
      </c>
      <c r="H17" s="585" t="s">
        <v>21</v>
      </c>
      <c r="I17" s="591">
        <f>SUM(I14:I16)</f>
        <v>40.127400000000002</v>
      </c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63</v>
      </c>
      <c r="E20" s="447" t="s">
        <v>68</v>
      </c>
      <c r="F20" s="447" t="s">
        <v>249</v>
      </c>
      <c r="G20" s="448" t="s">
        <v>197</v>
      </c>
      <c r="H20" s="447" t="s">
        <v>130</v>
      </c>
      <c r="I20" s="448" t="s">
        <v>64</v>
      </c>
      <c r="J20" s="447" t="s">
        <v>174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58</v>
      </c>
      <c r="D21" s="438"/>
      <c r="E21" s="438"/>
      <c r="F21" s="438">
        <v>440</v>
      </c>
      <c r="G21" s="438">
        <v>168</v>
      </c>
      <c r="H21" s="438">
        <v>334</v>
      </c>
      <c r="I21" s="438"/>
      <c r="J21" s="438"/>
      <c r="K21" s="451">
        <f>D21+E21+F21+G21+H21+I21+J21</f>
        <v>942</v>
      </c>
      <c r="L21" s="452">
        <f>K21/K25</f>
        <v>8.7676924494531364E-2</v>
      </c>
      <c r="M21" s="401"/>
    </row>
    <row r="22" spans="2:13" ht="15.6">
      <c r="B22" s="396"/>
      <c r="C22" s="450" t="s">
        <v>148</v>
      </c>
      <c r="D22" s="438"/>
      <c r="E22" s="438"/>
      <c r="F22" s="438">
        <v>1931</v>
      </c>
      <c r="G22" s="438">
        <v>886</v>
      </c>
      <c r="H22" s="438">
        <v>327</v>
      </c>
      <c r="I22" s="438">
        <v>418</v>
      </c>
      <c r="J22" s="438"/>
      <c r="K22" s="451">
        <f t="shared" ref="K22:K24" si="5">D22+E22+F22+G22+H22+I22+J22</f>
        <v>3562</v>
      </c>
      <c r="L22" s="452">
        <f>K22/K25</f>
        <v>0.33153418795065892</v>
      </c>
      <c r="M22" s="401"/>
    </row>
    <row r="23" spans="2:13" ht="15.6">
      <c r="B23" s="396"/>
      <c r="C23" s="450" t="s">
        <v>61</v>
      </c>
      <c r="D23" s="438"/>
      <c r="E23" s="438"/>
      <c r="F23" s="438">
        <v>823</v>
      </c>
      <c r="G23" s="438">
        <v>146</v>
      </c>
      <c r="H23" s="438">
        <v>2340</v>
      </c>
      <c r="I23" s="438">
        <v>20</v>
      </c>
      <c r="J23" s="438"/>
      <c r="K23" s="451">
        <f t="shared" si="5"/>
        <v>3329</v>
      </c>
      <c r="L23" s="452">
        <f>K23/K25</f>
        <v>0.30984764505551476</v>
      </c>
      <c r="M23" s="401"/>
    </row>
    <row r="24" spans="2:13" ht="15.6">
      <c r="B24" s="396"/>
      <c r="C24" s="450" t="s">
        <v>62</v>
      </c>
      <c r="D24" s="438"/>
      <c r="E24" s="438"/>
      <c r="F24" s="438">
        <v>369</v>
      </c>
      <c r="G24" s="438">
        <v>1609.23</v>
      </c>
      <c r="H24" s="438">
        <v>788.17</v>
      </c>
      <c r="I24" s="438">
        <v>144.59</v>
      </c>
      <c r="J24" s="438"/>
      <c r="K24" s="451">
        <f t="shared" si="5"/>
        <v>2910.9900000000002</v>
      </c>
      <c r="L24" s="452">
        <f>K24/K25</f>
        <v>0.27094124249929497</v>
      </c>
      <c r="M24" s="401"/>
    </row>
    <row r="25" spans="2:13" ht="15.6">
      <c r="B25" s="397"/>
      <c r="C25" s="450" t="s">
        <v>199</v>
      </c>
      <c r="D25" s="552">
        <f>SUM(D21:D24)</f>
        <v>0</v>
      </c>
      <c r="E25" s="552">
        <f t="shared" ref="E25:F25" si="6">SUM(E21:E24)</f>
        <v>0</v>
      </c>
      <c r="F25" s="552">
        <f t="shared" si="6"/>
        <v>3563</v>
      </c>
      <c r="G25" s="552">
        <f>SUM(G21:G24)</f>
        <v>2809.23</v>
      </c>
      <c r="H25" s="552">
        <f>SUM(H21:H24)</f>
        <v>3789.17</v>
      </c>
      <c r="I25" s="552">
        <f>SUM(I21:I24)</f>
        <v>582.59</v>
      </c>
      <c r="J25" s="552">
        <f t="shared" ref="J25" si="7">SUM(J21:J24)</f>
        <v>0</v>
      </c>
      <c r="K25" s="550">
        <f>D25+E25+F25+G25+H25+I25+J25</f>
        <v>10743.99</v>
      </c>
      <c r="L25" s="452">
        <f>SUM(L21:L24)</f>
        <v>1</v>
      </c>
      <c r="M25" s="401"/>
    </row>
    <row r="26" spans="2:13" ht="16.8" customHeight="1">
      <c r="B26" s="397"/>
      <c r="C26" s="547" t="s">
        <v>193</v>
      </c>
      <c r="D26" s="553"/>
      <c r="E26" s="553"/>
      <c r="F26" s="548">
        <v>3566.23</v>
      </c>
      <c r="G26" s="548">
        <v>2809.23</v>
      </c>
      <c r="H26" s="548">
        <v>3789.17</v>
      </c>
      <c r="I26" s="548">
        <v>582.59</v>
      </c>
      <c r="J26" s="548"/>
      <c r="K26" s="549">
        <f t="shared" ref="K26" si="8">D26+E26+F26+G26+H26+I26+J26</f>
        <v>10747.220000000001</v>
      </c>
      <c r="L26" s="452"/>
      <c r="M26" s="401"/>
    </row>
    <row r="27" spans="2:13" ht="15.6">
      <c r="B27" s="397"/>
      <c r="C27" s="460" t="s">
        <v>147</v>
      </c>
      <c r="D27" s="461">
        <f t="shared" ref="D27:J27" si="9">D26-D25</f>
        <v>0</v>
      </c>
      <c r="E27" s="461">
        <f t="shared" si="9"/>
        <v>0</v>
      </c>
      <c r="F27" s="461">
        <f t="shared" si="9"/>
        <v>3.2300000000000182</v>
      </c>
      <c r="G27" s="461">
        <f t="shared" si="9"/>
        <v>0</v>
      </c>
      <c r="H27" s="461">
        <f t="shared" si="9"/>
        <v>0</v>
      </c>
      <c r="I27" s="461">
        <f t="shared" si="9"/>
        <v>0</v>
      </c>
      <c r="J27" s="461">
        <f t="shared" si="9"/>
        <v>0</v>
      </c>
      <c r="K27" s="542">
        <f>D27+E27+F27+G27+H27+I27+J27</f>
        <v>3.2300000000000182</v>
      </c>
      <c r="L27" s="452"/>
      <c r="M27" s="401"/>
    </row>
    <row r="28" spans="2:13" ht="15.6">
      <c r="B28" s="396"/>
      <c r="C28" s="402" t="s">
        <v>65</v>
      </c>
      <c r="D28" s="462">
        <f>D26/K26</f>
        <v>0</v>
      </c>
      <c r="E28" s="462">
        <f>E26/K26</f>
        <v>0</v>
      </c>
      <c r="F28" s="462">
        <f>F26/K26</f>
        <v>0.33182813788123811</v>
      </c>
      <c r="G28" s="462">
        <f>G26/K26</f>
        <v>0.2613913179408256</v>
      </c>
      <c r="H28" s="462">
        <f>H26/K26</f>
        <v>0.35257210701930358</v>
      </c>
      <c r="I28" s="462">
        <f>I26/K26</f>
        <v>5.4208437158632647E-2</v>
      </c>
      <c r="J28" s="462">
        <f>J26/K26</f>
        <v>0</v>
      </c>
      <c r="K28" s="520">
        <f>D28+E28+F28+G28+H28+I28+J28</f>
        <v>1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5.6934799999980896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596">
        <v>1537813.452</v>
      </c>
      <c r="E36" s="596">
        <v>1538513.8219999999</v>
      </c>
      <c r="F36" s="526">
        <f t="shared" ref="F36:F39" si="10">E36-D36</f>
        <v>700.36999999987893</v>
      </c>
      <c r="G36" s="592">
        <v>6.48</v>
      </c>
      <c r="H36" s="410">
        <f>F36*G36</f>
        <v>4538.3975999992153</v>
      </c>
      <c r="I36" s="531">
        <f>F36+F40+F41</f>
        <v>913.6109999998589</v>
      </c>
      <c r="J36" s="411">
        <f>I36/I40</f>
        <v>0.5410816765274864</v>
      </c>
      <c r="K36" s="186"/>
      <c r="L36" s="359"/>
      <c r="M36" s="401"/>
    </row>
    <row r="37" spans="2:13" ht="15.6">
      <c r="B37" s="396"/>
      <c r="C37" s="412" t="s">
        <v>43</v>
      </c>
      <c r="D37" s="596">
        <v>592189.54299999995</v>
      </c>
      <c r="E37" s="596">
        <v>592412.66200000001</v>
      </c>
      <c r="F37" s="527">
        <f t="shared" si="10"/>
        <v>223.11900000006426</v>
      </c>
      <c r="G37" s="593">
        <v>6.48</v>
      </c>
      <c r="H37" s="413">
        <f>G37*F37</f>
        <v>1445.8111200004164</v>
      </c>
      <c r="I37" s="532">
        <f>F37</f>
        <v>223.11900000006426</v>
      </c>
      <c r="J37" s="414">
        <f>I37/I40</f>
        <v>0.13214114386231082</v>
      </c>
      <c r="K37" s="186"/>
      <c r="L37" s="359"/>
      <c r="M37" s="401"/>
    </row>
    <row r="38" spans="2:13" ht="15.6">
      <c r="B38" s="396"/>
      <c r="C38" s="415" t="s">
        <v>44</v>
      </c>
      <c r="D38" s="597">
        <v>345900.39299999998</v>
      </c>
      <c r="E38" s="597">
        <v>346199.864</v>
      </c>
      <c r="F38" s="528">
        <f t="shared" si="10"/>
        <v>299.47100000001956</v>
      </c>
      <c r="G38" s="594">
        <v>4.58</v>
      </c>
      <c r="H38" s="416">
        <f>G38*F38</f>
        <v>1371.5771800000896</v>
      </c>
      <c r="I38" s="533">
        <f>F38</f>
        <v>299.47100000001956</v>
      </c>
      <c r="J38" s="417">
        <f>I38/I40</f>
        <v>0.17736024495260946</v>
      </c>
      <c r="K38" s="186"/>
      <c r="L38" s="359"/>
      <c r="M38" s="401"/>
    </row>
    <row r="39" spans="2:13" ht="15.6">
      <c r="B39" s="397"/>
      <c r="C39" s="183" t="s">
        <v>139</v>
      </c>
      <c r="D39" s="597">
        <v>394938.984</v>
      </c>
      <c r="E39" s="597">
        <v>395191.27299999999</v>
      </c>
      <c r="F39" s="529">
        <f t="shared" si="10"/>
        <v>252.28899999998976</v>
      </c>
      <c r="G39" s="595">
        <v>6.28</v>
      </c>
      <c r="H39" s="418">
        <f>G39*F39</f>
        <v>1584.3749199999356</v>
      </c>
      <c r="I39" s="534">
        <f>F39</f>
        <v>252.28899999998976</v>
      </c>
      <c r="J39" s="419">
        <f>I39/I40</f>
        <v>0.14941693465759337</v>
      </c>
      <c r="K39" s="186"/>
      <c r="L39" s="359"/>
      <c r="M39" s="401"/>
    </row>
    <row r="40" spans="2:13" ht="16.2" thickBot="1">
      <c r="B40" s="397"/>
      <c r="C40" s="420" t="s">
        <v>45</v>
      </c>
      <c r="D40" s="597">
        <v>369308.66200000001</v>
      </c>
      <c r="E40" s="597">
        <v>369308.66200000001</v>
      </c>
      <c r="F40" s="526">
        <f>E40-D40</f>
        <v>0</v>
      </c>
      <c r="G40" s="884">
        <v>6.48</v>
      </c>
      <c r="H40" s="421">
        <f>G40*F40</f>
        <v>0</v>
      </c>
      <c r="I40" s="535">
        <f t="shared" ref="I40" si="11">SUM(I36:I39)</f>
        <v>1688.4899999999325</v>
      </c>
      <c r="J40" s="422">
        <f t="shared" ref="J40" si="12">SUM(J36:J39)</f>
        <v>1</v>
      </c>
      <c r="K40" s="186"/>
      <c r="L40" s="359"/>
      <c r="M40" s="401"/>
    </row>
    <row r="41" spans="2:13" ht="15.6" customHeight="1">
      <c r="B41" s="397"/>
      <c r="C41" s="420" t="s">
        <v>46</v>
      </c>
      <c r="D41" s="597">
        <v>329500.21100000001</v>
      </c>
      <c r="E41" s="597">
        <v>329713.45199999999</v>
      </c>
      <c r="F41" s="526">
        <f t="shared" ref="F41" si="13">E41-D41</f>
        <v>213.24099999997998</v>
      </c>
      <c r="G41" s="885"/>
      <c r="H41" s="423">
        <f>G40*F41</f>
        <v>1381.8016799998704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1688.4899999999325</v>
      </c>
      <c r="G42" s="525">
        <f>H42/F42</f>
        <v>6.1131321476585221</v>
      </c>
      <c r="H42" s="428">
        <f>SUM(H36:H41)</f>
        <v>10321.962499999525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 t="s">
        <v>131</v>
      </c>
      <c r="E44" s="433" t="s">
        <v>132</v>
      </c>
      <c r="F44" s="434" t="s">
        <v>1</v>
      </c>
      <c r="G44" s="554" t="s">
        <v>65</v>
      </c>
      <c r="H44" s="861" t="s">
        <v>243</v>
      </c>
      <c r="I44" s="862"/>
      <c r="J44" s="431"/>
      <c r="K44" s="184"/>
      <c r="L44" s="188"/>
      <c r="M44" s="401"/>
    </row>
    <row r="45" spans="2:13" ht="15.6">
      <c r="B45" s="397"/>
      <c r="C45" s="437" t="s">
        <v>80</v>
      </c>
      <c r="D45" s="438">
        <v>1018</v>
      </c>
      <c r="E45" s="438">
        <v>1737</v>
      </c>
      <c r="F45" s="438">
        <f>D45+E45</f>
        <v>2755</v>
      </c>
      <c r="G45" s="439">
        <f>F45/F48</f>
        <v>0.51430726265326543</v>
      </c>
      <c r="H45" s="590">
        <v>7.4000000000000003E-3</v>
      </c>
      <c r="I45" s="586">
        <f>F45*H45</f>
        <v>20.387</v>
      </c>
      <c r="J45" s="431"/>
      <c r="K45" s="184"/>
      <c r="L45" s="188"/>
      <c r="M45" s="401"/>
    </row>
    <row r="46" spans="2:13" ht="15.6">
      <c r="B46" s="397"/>
      <c r="C46" s="437" t="s">
        <v>81</v>
      </c>
      <c r="D46" s="438">
        <v>849</v>
      </c>
      <c r="E46" s="438">
        <v>688</v>
      </c>
      <c r="F46" s="438">
        <f t="shared" ref="F46:F47" si="14">D46+E46</f>
        <v>1537</v>
      </c>
      <c r="G46" s="439">
        <f>F46/F48</f>
        <v>0.28692931495392704</v>
      </c>
      <c r="H46" s="590">
        <v>2.5000000000000001E-2</v>
      </c>
      <c r="I46" s="586">
        <f>F46*H46</f>
        <v>38.425000000000004</v>
      </c>
      <c r="J46" s="431"/>
      <c r="K46" s="184"/>
      <c r="L46" s="188"/>
      <c r="M46" s="401"/>
    </row>
    <row r="47" spans="2:13" ht="15.6">
      <c r="B47" s="397"/>
      <c r="C47" s="437" t="s">
        <v>58</v>
      </c>
      <c r="D47" s="438">
        <v>446.72</v>
      </c>
      <c r="E47" s="438">
        <v>618</v>
      </c>
      <c r="F47" s="438">
        <f t="shared" si="14"/>
        <v>1064.72</v>
      </c>
      <c r="G47" s="439">
        <f>F47/F48</f>
        <v>0.19876342239280753</v>
      </c>
      <c r="H47" s="584"/>
      <c r="I47" s="586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>
        <f>SUM(D45:D47)</f>
        <v>2313.7200000000003</v>
      </c>
      <c r="E48" s="442">
        <f>SUM(E45:E47)</f>
        <v>3043</v>
      </c>
      <c r="F48" s="443">
        <f>D48+E48</f>
        <v>5356.72</v>
      </c>
      <c r="G48" s="444">
        <f>SUM(G45:G47)</f>
        <v>1</v>
      </c>
      <c r="H48" s="585" t="s">
        <v>21</v>
      </c>
      <c r="I48" s="591">
        <f>SUM(I45:I47)</f>
        <v>58.812000000000005</v>
      </c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8.8" customHeight="1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63</v>
      </c>
      <c r="E51" s="447" t="s">
        <v>68</v>
      </c>
      <c r="F51" s="447" t="s">
        <v>249</v>
      </c>
      <c r="G51" s="448" t="s">
        <v>197</v>
      </c>
      <c r="H51" s="447" t="s">
        <v>130</v>
      </c>
      <c r="I51" s="448" t="s">
        <v>64</v>
      </c>
      <c r="J51" s="447" t="s">
        <v>174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58</v>
      </c>
      <c r="D52" s="438"/>
      <c r="E52" s="438">
        <v>244.72</v>
      </c>
      <c r="F52" s="438">
        <v>303.5</v>
      </c>
      <c r="G52" s="438">
        <v>315.47000000000003</v>
      </c>
      <c r="H52" s="438"/>
      <c r="I52" s="438">
        <v>132</v>
      </c>
      <c r="J52" s="438"/>
      <c r="K52" s="451">
        <f>D52+E52+F52+G52+H52+I52+J52</f>
        <v>995.69</v>
      </c>
      <c r="L52" s="452">
        <f>K52/K56</f>
        <v>9.806140397528397E-2</v>
      </c>
      <c r="M52" s="401"/>
    </row>
    <row r="53" spans="2:13" ht="15.6">
      <c r="B53" s="396"/>
      <c r="C53" s="450" t="s">
        <v>148</v>
      </c>
      <c r="D53" s="438"/>
      <c r="E53" s="438">
        <v>1255</v>
      </c>
      <c r="F53" s="438">
        <v>782</v>
      </c>
      <c r="G53" s="438">
        <v>1643</v>
      </c>
      <c r="H53" s="438">
        <v>205</v>
      </c>
      <c r="I53" s="438">
        <v>477</v>
      </c>
      <c r="J53" s="438"/>
      <c r="K53" s="451">
        <f t="shared" ref="K53:K55" si="15">D53+E53+F53+G53+H53+I53+J53</f>
        <v>4362</v>
      </c>
      <c r="L53" s="452">
        <f>K53/K56</f>
        <v>0.42959540031554866</v>
      </c>
      <c r="M53" s="401"/>
    </row>
    <row r="54" spans="2:13" ht="15.6">
      <c r="B54" s="396"/>
      <c r="C54" s="450" t="s">
        <v>61</v>
      </c>
      <c r="D54" s="438"/>
      <c r="E54" s="438">
        <v>655</v>
      </c>
      <c r="F54" s="438">
        <v>510</v>
      </c>
      <c r="G54" s="438">
        <v>600</v>
      </c>
      <c r="H54" s="438"/>
      <c r="I54" s="438">
        <v>255</v>
      </c>
      <c r="J54" s="438"/>
      <c r="K54" s="451">
        <f t="shared" si="15"/>
        <v>2020</v>
      </c>
      <c r="L54" s="452">
        <f>K54/K56</f>
        <v>0.19894147378207436</v>
      </c>
      <c r="M54" s="401"/>
    </row>
    <row r="55" spans="2:13" ht="15.6">
      <c r="B55" s="396"/>
      <c r="C55" s="450" t="s">
        <v>62</v>
      </c>
      <c r="D55" s="438"/>
      <c r="E55" s="438">
        <v>776</v>
      </c>
      <c r="F55" s="438">
        <v>326.5</v>
      </c>
      <c r="G55" s="438">
        <v>1071.6400000000001</v>
      </c>
      <c r="H55" s="438">
        <v>54.42</v>
      </c>
      <c r="I55" s="438">
        <v>547.49</v>
      </c>
      <c r="J55" s="438"/>
      <c r="K55" s="451">
        <f t="shared" si="15"/>
        <v>2776.05</v>
      </c>
      <c r="L55" s="452">
        <f>K55/K56</f>
        <v>0.27340172192709283</v>
      </c>
      <c r="M55" s="401"/>
    </row>
    <row r="56" spans="2:13" ht="15.6">
      <c r="B56" s="397"/>
      <c r="C56" s="450" t="s">
        <v>199</v>
      </c>
      <c r="D56" s="552">
        <f>SUM(D52:D55)</f>
        <v>0</v>
      </c>
      <c r="E56" s="552">
        <f t="shared" ref="E56:F56" si="16">SUM(E52:E55)</f>
        <v>2930.7200000000003</v>
      </c>
      <c r="F56" s="552">
        <f t="shared" si="16"/>
        <v>1922</v>
      </c>
      <c r="G56" s="552">
        <f>SUM(G52:G55)</f>
        <v>3630.1100000000006</v>
      </c>
      <c r="H56" s="552">
        <f>SUM(H52:H55)</f>
        <v>259.42</v>
      </c>
      <c r="I56" s="552">
        <f>SUM(I52:I55)</f>
        <v>1411.49</v>
      </c>
      <c r="J56" s="552">
        <f t="shared" ref="J56" si="17">SUM(J52:J55)</f>
        <v>0</v>
      </c>
      <c r="K56" s="550">
        <f>D56+E56+F56+G56+H56+I56+J56</f>
        <v>10153.740000000002</v>
      </c>
      <c r="L56" s="452">
        <f>SUM(L52:L55)</f>
        <v>0.99999999999999978</v>
      </c>
      <c r="M56" s="401"/>
    </row>
    <row r="57" spans="2:13" ht="15.6">
      <c r="B57" s="397"/>
      <c r="C57" s="547" t="s">
        <v>193</v>
      </c>
      <c r="D57" s="553"/>
      <c r="E57" s="553">
        <v>3090.69</v>
      </c>
      <c r="F57" s="548">
        <v>1925.12</v>
      </c>
      <c r="G57" s="548">
        <v>3630.11</v>
      </c>
      <c r="H57" s="548">
        <v>259.42</v>
      </c>
      <c r="I57" s="548">
        <v>1411.49</v>
      </c>
      <c r="J57" s="548"/>
      <c r="K57" s="549">
        <f t="shared" ref="K57" si="18">D57+E57+F57+G57+H57+I57+J57</f>
        <v>10316.83</v>
      </c>
      <c r="L57" s="452"/>
      <c r="M57" s="401"/>
    </row>
    <row r="58" spans="2:13" ht="15.6">
      <c r="B58" s="397"/>
      <c r="C58" s="460" t="s">
        <v>147</v>
      </c>
      <c r="D58" s="461">
        <f t="shared" ref="D58:J58" si="19">D57-D56</f>
        <v>0</v>
      </c>
      <c r="E58" s="461">
        <f t="shared" si="19"/>
        <v>159.9699999999998</v>
      </c>
      <c r="F58" s="461">
        <f t="shared" si="19"/>
        <v>3.1199999999998909</v>
      </c>
      <c r="G58" s="461">
        <f t="shared" si="19"/>
        <v>0</v>
      </c>
      <c r="H58" s="461">
        <f t="shared" si="19"/>
        <v>0</v>
      </c>
      <c r="I58" s="461">
        <f t="shared" si="19"/>
        <v>0</v>
      </c>
      <c r="J58" s="461">
        <f t="shared" si="19"/>
        <v>0</v>
      </c>
      <c r="K58" s="542">
        <f>D58+E58+F58+G58+H58+I58+J58</f>
        <v>163.08999999999969</v>
      </c>
      <c r="L58" s="452"/>
      <c r="M58" s="401"/>
    </row>
    <row r="59" spans="2:13" ht="16.2" customHeight="1">
      <c r="B59" s="396"/>
      <c r="C59" s="402" t="s">
        <v>65</v>
      </c>
      <c r="D59" s="462">
        <f>D57/K57</f>
        <v>0</v>
      </c>
      <c r="E59" s="462">
        <f>E57/K57</f>
        <v>0.29957748649536731</v>
      </c>
      <c r="F59" s="462">
        <f>F57/K57</f>
        <v>0.18659995366793869</v>
      </c>
      <c r="G59" s="462">
        <f>G57/K57</f>
        <v>0.35186292688742571</v>
      </c>
      <c r="H59" s="462">
        <f>H57/K57</f>
        <v>2.5145320801060016E-2</v>
      </c>
      <c r="I59" s="462">
        <f>I57/K57</f>
        <v>0.13681431214820833</v>
      </c>
      <c r="J59" s="462">
        <f>J57/K57</f>
        <v>0</v>
      </c>
      <c r="K59" s="520">
        <f>D59+E59+F59+G59+H59+I59+J59</f>
        <v>1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5.1324999995249527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596">
        <v>1538513.8219999999</v>
      </c>
      <c r="E67" s="596">
        <v>1538985.213</v>
      </c>
      <c r="F67" s="526">
        <f t="shared" ref="F67:F70" si="20">E67-D67</f>
        <v>471.39100000006147</v>
      </c>
      <c r="G67" s="592">
        <v>6.48</v>
      </c>
      <c r="H67" s="410">
        <f>F67*G67</f>
        <v>3054.6136800003983</v>
      </c>
      <c r="I67" s="531">
        <f>F67+F71+F72</f>
        <v>842.88100000005215</v>
      </c>
      <c r="J67" s="411">
        <f>I67/I71</f>
        <v>0.61605912078951031</v>
      </c>
      <c r="K67" s="186"/>
      <c r="L67" s="359"/>
      <c r="M67" s="401"/>
    </row>
    <row r="68" spans="2:13" ht="15.6">
      <c r="B68" s="396"/>
      <c r="C68" s="412" t="s">
        <v>43</v>
      </c>
      <c r="D68" s="596">
        <v>592412.66200000001</v>
      </c>
      <c r="E68" s="596">
        <v>592706.69299999997</v>
      </c>
      <c r="F68" s="527">
        <f t="shared" si="20"/>
        <v>294.03099999995902</v>
      </c>
      <c r="G68" s="593">
        <v>6.48</v>
      </c>
      <c r="H68" s="413">
        <f>G68*F68</f>
        <v>1905.3208799997346</v>
      </c>
      <c r="I68" s="532">
        <f>F68</f>
        <v>294.03099999995902</v>
      </c>
      <c r="J68" s="414">
        <f>I68/I71</f>
        <v>0.2149063501785235</v>
      </c>
      <c r="K68" s="186"/>
      <c r="L68" s="359"/>
      <c r="M68" s="401"/>
    </row>
    <row r="69" spans="2:13" ht="15.6">
      <c r="B69" s="396"/>
      <c r="C69" s="415" t="s">
        <v>44</v>
      </c>
      <c r="D69" s="597">
        <v>346199.864</v>
      </c>
      <c r="E69" s="597">
        <v>346199.864</v>
      </c>
      <c r="F69" s="528">
        <f t="shared" si="20"/>
        <v>0</v>
      </c>
      <c r="G69" s="594">
        <v>4.58</v>
      </c>
      <c r="H69" s="416">
        <f>G69*F69</f>
        <v>0</v>
      </c>
      <c r="I69" s="533">
        <f>F69</f>
        <v>0</v>
      </c>
      <c r="J69" s="417">
        <f>I69/I71</f>
        <v>0</v>
      </c>
      <c r="K69" s="186"/>
      <c r="L69" s="359"/>
      <c r="M69" s="401"/>
    </row>
    <row r="70" spans="2:13" ht="15.6">
      <c r="B70" s="397"/>
      <c r="C70" s="183" t="s">
        <v>139</v>
      </c>
      <c r="D70" s="597">
        <v>395191.27299999999</v>
      </c>
      <c r="E70" s="597">
        <v>395422.54300000001</v>
      </c>
      <c r="F70" s="529">
        <f t="shared" si="20"/>
        <v>231.27000000001863</v>
      </c>
      <c r="G70" s="595">
        <v>6.28</v>
      </c>
      <c r="H70" s="418">
        <f>G70*F70</f>
        <v>1452.3756000001169</v>
      </c>
      <c r="I70" s="534">
        <f>F70</f>
        <v>231.27000000001863</v>
      </c>
      <c r="J70" s="419">
        <f>I70/I71</f>
        <v>0.1690345290319662</v>
      </c>
      <c r="K70" s="186"/>
      <c r="L70" s="359"/>
      <c r="M70" s="401"/>
    </row>
    <row r="71" spans="2:13" ht="16.2" thickBot="1">
      <c r="B71" s="397"/>
      <c r="C71" s="420" t="s">
        <v>45</v>
      </c>
      <c r="D71" s="597">
        <v>369308.66200000001</v>
      </c>
      <c r="E71" s="597">
        <v>369308.66200000001</v>
      </c>
      <c r="F71" s="526">
        <f>E71-D71</f>
        <v>0</v>
      </c>
      <c r="G71" s="884">
        <v>6.48</v>
      </c>
      <c r="H71" s="421">
        <f>G71*F71</f>
        <v>0</v>
      </c>
      <c r="I71" s="535">
        <f t="shared" ref="I71" si="21">SUM(I67:I70)</f>
        <v>1368.1820000000298</v>
      </c>
      <c r="J71" s="422">
        <f t="shared" ref="J71" si="22">SUM(J67:J70)</f>
        <v>1</v>
      </c>
      <c r="K71" s="186"/>
      <c r="L71" s="359"/>
      <c r="M71" s="401"/>
    </row>
    <row r="72" spans="2:13" ht="15.6">
      <c r="B72" s="397"/>
      <c r="C72" s="420" t="s">
        <v>46</v>
      </c>
      <c r="D72" s="597">
        <v>329713.45199999999</v>
      </c>
      <c r="E72" s="597">
        <v>330084.94199999998</v>
      </c>
      <c r="F72" s="526">
        <f t="shared" ref="F72" si="23">E72-D72</f>
        <v>371.48999999999069</v>
      </c>
      <c r="G72" s="885"/>
      <c r="H72" s="423">
        <f>G71*F72</f>
        <v>2407.25519999994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1368.1820000000298</v>
      </c>
      <c r="G73" s="525">
        <f>H73/F73</f>
        <v>6.4461930941936068</v>
      </c>
      <c r="H73" s="428">
        <f>SUM(H67:H72)</f>
        <v>8819.5653600001897</v>
      </c>
      <c r="I73" s="424"/>
      <c r="J73" s="425"/>
      <c r="K73" s="186"/>
      <c r="L73" s="359"/>
      <c r="M73" s="401"/>
    </row>
    <row r="74" spans="2:13" ht="28.8" customHeight="1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 t="s">
        <v>131</v>
      </c>
      <c r="E75" s="433" t="s">
        <v>132</v>
      </c>
      <c r="F75" s="434" t="s">
        <v>1</v>
      </c>
      <c r="G75" s="554" t="s">
        <v>65</v>
      </c>
      <c r="H75" s="861" t="s">
        <v>243</v>
      </c>
      <c r="I75" s="862"/>
      <c r="J75" s="431"/>
      <c r="K75" s="184"/>
      <c r="L75" s="188"/>
      <c r="M75" s="401"/>
    </row>
    <row r="76" spans="2:13" ht="15.6">
      <c r="B76" s="397"/>
      <c r="C76" s="437" t="s">
        <v>80</v>
      </c>
      <c r="D76" s="438">
        <v>201</v>
      </c>
      <c r="E76" s="438">
        <v>261</v>
      </c>
      <c r="F76" s="438">
        <f>D76+E76</f>
        <v>462</v>
      </c>
      <c r="G76" s="439">
        <f>F76/F79</f>
        <v>0.1233974358974359</v>
      </c>
      <c r="H76" s="590">
        <v>7.4000000000000003E-3</v>
      </c>
      <c r="I76" s="586">
        <f>F76*H76</f>
        <v>3.4188000000000001</v>
      </c>
      <c r="J76" s="431"/>
      <c r="K76" s="184"/>
      <c r="L76" s="188"/>
      <c r="M76" s="401"/>
    </row>
    <row r="77" spans="2:13" ht="15.6">
      <c r="B77" s="397"/>
      <c r="C77" s="437" t="s">
        <v>81</v>
      </c>
      <c r="D77" s="438">
        <v>1937</v>
      </c>
      <c r="E77" s="438">
        <v>411</v>
      </c>
      <c r="F77" s="438">
        <f t="shared" ref="F77:F78" si="24">D77+E77</f>
        <v>2348</v>
      </c>
      <c r="G77" s="439">
        <f>F77/F79</f>
        <v>0.62713675213675213</v>
      </c>
      <c r="H77" s="590">
        <v>2.5000000000000001E-2</v>
      </c>
      <c r="I77" s="586">
        <f>F77*H77</f>
        <v>58.7</v>
      </c>
      <c r="J77" s="431"/>
      <c r="K77" s="184"/>
      <c r="L77" s="188"/>
      <c r="M77" s="401"/>
    </row>
    <row r="78" spans="2:13" ht="15.6">
      <c r="B78" s="397"/>
      <c r="C78" s="437" t="s">
        <v>58</v>
      </c>
      <c r="D78" s="438">
        <v>868</v>
      </c>
      <c r="E78" s="438">
        <v>66</v>
      </c>
      <c r="F78" s="438">
        <f t="shared" si="24"/>
        <v>934</v>
      </c>
      <c r="G78" s="439">
        <f>F78/F79</f>
        <v>0.24946581196581197</v>
      </c>
      <c r="H78" s="584"/>
      <c r="I78" s="586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3006</v>
      </c>
      <c r="E79" s="442">
        <f>SUM(E76:E78)</f>
        <v>738</v>
      </c>
      <c r="F79" s="443">
        <f>D79+E79</f>
        <v>3744</v>
      </c>
      <c r="G79" s="444">
        <f>SUM(G76:G78)</f>
        <v>1</v>
      </c>
      <c r="H79" s="585" t="s">
        <v>21</v>
      </c>
      <c r="I79" s="591">
        <f>SUM(I76:I78)</f>
        <v>62.1188</v>
      </c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63</v>
      </c>
      <c r="E82" s="447" t="s">
        <v>68</v>
      </c>
      <c r="F82" s="447" t="s">
        <v>249</v>
      </c>
      <c r="G82" s="448" t="s">
        <v>197</v>
      </c>
      <c r="H82" s="447" t="s">
        <v>130</v>
      </c>
      <c r="I82" s="448" t="s">
        <v>64</v>
      </c>
      <c r="J82" s="447" t="s">
        <v>174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58</v>
      </c>
      <c r="D83" s="438"/>
      <c r="E83" s="438">
        <v>564</v>
      </c>
      <c r="F83" s="438">
        <v>66</v>
      </c>
      <c r="G83" s="438"/>
      <c r="H83" s="438"/>
      <c r="I83" s="438">
        <v>274</v>
      </c>
      <c r="J83" s="438"/>
      <c r="K83" s="451">
        <f>D83+E83+F83+G83+H83+I83+J83</f>
        <v>904</v>
      </c>
      <c r="L83" s="452">
        <f>K83/K87</f>
        <v>0.10257771907548428</v>
      </c>
      <c r="M83" s="401"/>
    </row>
    <row r="84" spans="2:13" ht="15.6">
      <c r="B84" s="396"/>
      <c r="C84" s="450" t="s">
        <v>148</v>
      </c>
      <c r="D84" s="438"/>
      <c r="E84" s="438">
        <v>510</v>
      </c>
      <c r="F84" s="438">
        <v>672</v>
      </c>
      <c r="G84" s="438"/>
      <c r="H84" s="438">
        <v>140</v>
      </c>
      <c r="I84" s="438">
        <v>701</v>
      </c>
      <c r="J84" s="438"/>
      <c r="K84" s="451">
        <f t="shared" ref="K84:K86" si="25">D84+E84+F84+G84+H84+I84+J84</f>
        <v>2023</v>
      </c>
      <c r="L84" s="452">
        <f>K84/K87</f>
        <v>0.22955168770985035</v>
      </c>
      <c r="M84" s="401"/>
    </row>
    <row r="85" spans="2:13" ht="15.6">
      <c r="B85" s="396"/>
      <c r="C85" s="450" t="s">
        <v>61</v>
      </c>
      <c r="D85" s="438"/>
      <c r="E85" s="438">
        <v>1510</v>
      </c>
      <c r="F85" s="438">
        <v>277</v>
      </c>
      <c r="G85" s="438"/>
      <c r="H85" s="438"/>
      <c r="I85" s="438">
        <v>1108</v>
      </c>
      <c r="J85" s="438"/>
      <c r="K85" s="451">
        <f t="shared" si="25"/>
        <v>2895</v>
      </c>
      <c r="L85" s="452">
        <f>K85/K87</f>
        <v>0.32849833708354759</v>
      </c>
      <c r="M85" s="401"/>
    </row>
    <row r="86" spans="2:13" ht="15.6">
      <c r="B86" s="396"/>
      <c r="C86" s="450" t="s">
        <v>62</v>
      </c>
      <c r="D86" s="438"/>
      <c r="E86" s="438">
        <v>1042.1500000000001</v>
      </c>
      <c r="F86" s="438">
        <v>1400.82</v>
      </c>
      <c r="G86" s="438"/>
      <c r="H86" s="438">
        <v>15.15</v>
      </c>
      <c r="I86" s="601">
        <v>532.71</v>
      </c>
      <c r="J86" s="438"/>
      <c r="K86" s="451">
        <f t="shared" si="25"/>
        <v>2990.8300000000004</v>
      </c>
      <c r="L86" s="452">
        <f>K86/K87</f>
        <v>0.33937225613111804</v>
      </c>
      <c r="M86" s="401"/>
    </row>
    <row r="87" spans="2:13" ht="15.6">
      <c r="B87" s="397"/>
      <c r="C87" s="450" t="s">
        <v>199</v>
      </c>
      <c r="D87" s="552">
        <f>SUM(D83:D86)</f>
        <v>0</v>
      </c>
      <c r="E87" s="552">
        <f t="shared" ref="E87:F87" si="26">SUM(E83:E86)</f>
        <v>3626.15</v>
      </c>
      <c r="F87" s="552">
        <f t="shared" si="26"/>
        <v>2415.8199999999997</v>
      </c>
      <c r="G87" s="552">
        <f>SUM(G83:G86)</f>
        <v>0</v>
      </c>
      <c r="H87" s="552">
        <f>SUM(H83:H86)</f>
        <v>155.15</v>
      </c>
      <c r="I87" s="552">
        <f>SUM(I83:I86)</f>
        <v>2615.71</v>
      </c>
      <c r="J87" s="552">
        <f t="shared" ref="J87" si="27">SUM(J83:J86)</f>
        <v>0</v>
      </c>
      <c r="K87" s="550">
        <f>D87+E87+F87+G87+H87+I87+J87</f>
        <v>8812.8299999999981</v>
      </c>
      <c r="L87" s="452">
        <f>SUM(L83:L86)</f>
        <v>1.0000000000000002</v>
      </c>
      <c r="M87" s="401"/>
    </row>
    <row r="88" spans="2:13" ht="15.6">
      <c r="B88" s="397"/>
      <c r="C88" s="547" t="s">
        <v>193</v>
      </c>
      <c r="D88" s="553"/>
      <c r="E88" s="553">
        <v>3626.15</v>
      </c>
      <c r="F88" s="548">
        <v>2415.8200000000002</v>
      </c>
      <c r="G88" s="548"/>
      <c r="H88" s="548">
        <v>155.15</v>
      </c>
      <c r="I88" s="548">
        <v>2615.71</v>
      </c>
      <c r="J88" s="548"/>
      <c r="K88" s="549">
        <f t="shared" ref="K88" si="28">D88+E88+F88+G88+H88+I88+J88</f>
        <v>8812.83</v>
      </c>
      <c r="L88" s="452"/>
      <c r="M88" s="401"/>
    </row>
    <row r="89" spans="2:13" ht="15.6">
      <c r="B89" s="397"/>
      <c r="C89" s="460" t="s">
        <v>147</v>
      </c>
      <c r="D89" s="461">
        <f t="shared" ref="D89:J89" si="29">D88-D87</f>
        <v>0</v>
      </c>
      <c r="E89" s="461">
        <f t="shared" si="29"/>
        <v>0</v>
      </c>
      <c r="F89" s="461">
        <f t="shared" si="29"/>
        <v>0</v>
      </c>
      <c r="G89" s="461">
        <f t="shared" si="29"/>
        <v>0</v>
      </c>
      <c r="H89" s="461">
        <f t="shared" ref="H89" si="30">H88-H87</f>
        <v>0</v>
      </c>
      <c r="I89" s="461">
        <f>I88-I87</f>
        <v>0</v>
      </c>
      <c r="J89" s="461">
        <f t="shared" si="29"/>
        <v>0</v>
      </c>
      <c r="K89" s="542">
        <f>D89+E89+F89+G89+H89+I89+J89</f>
        <v>0</v>
      </c>
      <c r="L89" s="452"/>
      <c r="M89" s="401"/>
    </row>
    <row r="90" spans="2:13" ht="15.6">
      <c r="B90" s="396"/>
      <c r="C90" s="402" t="s">
        <v>65</v>
      </c>
      <c r="D90" s="462">
        <f>D88/K88</f>
        <v>0</v>
      </c>
      <c r="E90" s="462">
        <f>E88/K88</f>
        <v>0.41146260622297265</v>
      </c>
      <c r="F90" s="462">
        <f>F88/K88</f>
        <v>0.27412533771785003</v>
      </c>
      <c r="G90" s="462">
        <f>G88/K88</f>
        <v>0</v>
      </c>
      <c r="H90" s="462">
        <f>H88/K88</f>
        <v>1.7605014507258168E-2</v>
      </c>
      <c r="I90" s="462">
        <f>I88/K88</f>
        <v>0.29680704155191917</v>
      </c>
      <c r="J90" s="462">
        <f>J88/K88</f>
        <v>0</v>
      </c>
      <c r="K90" s="520">
        <f>D90+E90+F90+G90+H90+I90+J90</f>
        <v>1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6.7353600001897576</v>
      </c>
      <c r="M91" s="401"/>
    </row>
    <row r="92" spans="2:13" ht="17.399999999999999" customHeight="1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8.600000000000001" customHeight="1">
      <c r="B98" s="396"/>
      <c r="C98" s="409" t="s">
        <v>42</v>
      </c>
      <c r="D98" s="596">
        <v>1538985.213</v>
      </c>
      <c r="E98" s="596">
        <v>1539551.132</v>
      </c>
      <c r="F98" s="526">
        <f t="shared" ref="F98:F101" si="31">E98-D98</f>
        <v>565.91899999999441</v>
      </c>
      <c r="G98" s="592">
        <v>6.48</v>
      </c>
      <c r="H98" s="410">
        <f>F98*G98</f>
        <v>3667.155119999964</v>
      </c>
      <c r="I98" s="531">
        <f>F98+F102+F103</f>
        <v>891.80800000001909</v>
      </c>
      <c r="J98" s="411">
        <f>I98/I102</f>
        <v>0.67555275445490648</v>
      </c>
      <c r="K98" s="186"/>
      <c r="L98" s="359"/>
      <c r="M98" s="401"/>
    </row>
    <row r="99" spans="2:13" ht="15.6">
      <c r="B99" s="396"/>
      <c r="C99" s="412" t="s">
        <v>43</v>
      </c>
      <c r="D99" s="596">
        <v>592706.69299999997</v>
      </c>
      <c r="E99" s="596">
        <v>593030.60199999996</v>
      </c>
      <c r="F99" s="527">
        <f t="shared" si="31"/>
        <v>323.9089999999851</v>
      </c>
      <c r="G99" s="593">
        <v>6.48</v>
      </c>
      <c r="H99" s="413">
        <f>G99*F99</f>
        <v>2098.9303199999035</v>
      </c>
      <c r="I99" s="532">
        <f>F99</f>
        <v>323.9089999999851</v>
      </c>
      <c r="J99" s="414">
        <f>I99/I102</f>
        <v>0.24536404376583248</v>
      </c>
      <c r="K99" s="186"/>
      <c r="L99" s="359"/>
      <c r="M99" s="401"/>
    </row>
    <row r="100" spans="2:13" ht="15.6">
      <c r="B100" s="396"/>
      <c r="C100" s="415" t="s">
        <v>44</v>
      </c>
      <c r="D100" s="597">
        <v>346199.864</v>
      </c>
      <c r="E100" s="597">
        <v>346204.68300000002</v>
      </c>
      <c r="F100" s="528">
        <f t="shared" si="31"/>
        <v>4.8190000000176951</v>
      </c>
      <c r="G100" s="594">
        <v>4.58</v>
      </c>
      <c r="H100" s="416">
        <f>G100*F100</f>
        <v>22.071020000081045</v>
      </c>
      <c r="I100" s="533">
        <f>F100</f>
        <v>4.8190000000176951</v>
      </c>
      <c r="J100" s="417">
        <f>I100/I102</f>
        <v>3.6504367798114376E-3</v>
      </c>
      <c r="K100" s="186"/>
      <c r="L100" s="359"/>
      <c r="M100" s="401"/>
    </row>
    <row r="101" spans="2:13" ht="15.6">
      <c r="B101" s="397"/>
      <c r="C101" s="183" t="s">
        <v>139</v>
      </c>
      <c r="D101" s="597">
        <v>395422.54300000001</v>
      </c>
      <c r="E101" s="597">
        <v>395522.12300000002</v>
      </c>
      <c r="F101" s="529">
        <f t="shared" si="31"/>
        <v>99.580000000016298</v>
      </c>
      <c r="G101" s="595">
        <v>6.28</v>
      </c>
      <c r="H101" s="418">
        <f>G101*F101</f>
        <v>625.36240000010241</v>
      </c>
      <c r="I101" s="534">
        <f>F101</f>
        <v>99.580000000016298</v>
      </c>
      <c r="J101" s="419">
        <f>I101/I102</f>
        <v>7.5432764999449606E-2</v>
      </c>
      <c r="K101" s="186"/>
      <c r="L101" s="359"/>
      <c r="M101" s="401"/>
    </row>
    <row r="102" spans="2:13" ht="16.2" thickBot="1">
      <c r="B102" s="397"/>
      <c r="C102" s="420" t="s">
        <v>45</v>
      </c>
      <c r="D102" s="597">
        <v>369308.66200000001</v>
      </c>
      <c r="E102" s="597">
        <v>369308.66200000001</v>
      </c>
      <c r="F102" s="526">
        <f>E102-D102</f>
        <v>0</v>
      </c>
      <c r="G102" s="884">
        <v>6.48</v>
      </c>
      <c r="H102" s="421">
        <f>G102*F102</f>
        <v>0</v>
      </c>
      <c r="I102" s="535">
        <f t="shared" ref="I102" si="32">SUM(I98:I101)</f>
        <v>1320.1160000000382</v>
      </c>
      <c r="J102" s="422">
        <f t="shared" ref="J102" si="33">SUM(J98:J101)</f>
        <v>1</v>
      </c>
      <c r="K102" s="186"/>
      <c r="L102" s="359"/>
      <c r="M102" s="401"/>
    </row>
    <row r="103" spans="2:13" ht="15.6">
      <c r="B103" s="397"/>
      <c r="C103" s="420" t="s">
        <v>46</v>
      </c>
      <c r="D103" s="597">
        <v>330084.94199999998</v>
      </c>
      <c r="E103" s="597">
        <v>330410.83100000001</v>
      </c>
      <c r="F103" s="526">
        <f t="shared" ref="F103" si="34">E103-D103</f>
        <v>325.88900000002468</v>
      </c>
      <c r="G103" s="885"/>
      <c r="H103" s="423">
        <f>G102*F103</f>
        <v>2111.7607200001603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1320.1160000000382</v>
      </c>
      <c r="G104" s="525">
        <f>H104/F104</f>
        <v>6.4579776171184706</v>
      </c>
      <c r="H104" s="428">
        <f>SUM(H98:H103)</f>
        <v>8525.2795800002132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 t="s">
        <v>131</v>
      </c>
      <c r="E106" s="433" t="s">
        <v>132</v>
      </c>
      <c r="F106" s="434" t="s">
        <v>1</v>
      </c>
      <c r="G106" s="554" t="s">
        <v>65</v>
      </c>
      <c r="H106" s="861" t="s">
        <v>243</v>
      </c>
      <c r="I106" s="862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>
        <v>253</v>
      </c>
      <c r="E107" s="438">
        <v>592</v>
      </c>
      <c r="F107" s="438">
        <f>D107+E107</f>
        <v>845</v>
      </c>
      <c r="G107" s="439">
        <f>F107/F110</f>
        <v>0.33611774065234684</v>
      </c>
      <c r="H107" s="590">
        <v>7.4000000000000003E-3</v>
      </c>
      <c r="I107" s="586">
        <f>F107*H107</f>
        <v>6.2530000000000001</v>
      </c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>
        <v>245</v>
      </c>
      <c r="E108" s="438">
        <v>539</v>
      </c>
      <c r="F108" s="438">
        <f t="shared" ref="F108:F109" si="35">D108+E108</f>
        <v>784</v>
      </c>
      <c r="G108" s="439">
        <f>F108/F110</f>
        <v>0.3118536197295147</v>
      </c>
      <c r="H108" s="590">
        <v>2.5000000000000001E-2</v>
      </c>
      <c r="I108" s="586">
        <f>F108*H108</f>
        <v>19.600000000000001</v>
      </c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>
        <v>182</v>
      </c>
      <c r="E109" s="438">
        <v>703</v>
      </c>
      <c r="F109" s="438">
        <f t="shared" si="35"/>
        <v>885</v>
      </c>
      <c r="G109" s="439">
        <f>F109/F110</f>
        <v>0.35202863961813841</v>
      </c>
      <c r="H109" s="584"/>
      <c r="I109" s="586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680</v>
      </c>
      <c r="E110" s="442">
        <f>SUM(E107:E109)</f>
        <v>1834</v>
      </c>
      <c r="F110" s="443">
        <f>D110+E110</f>
        <v>2514</v>
      </c>
      <c r="G110" s="444">
        <f>SUM(G107:G109)</f>
        <v>1</v>
      </c>
      <c r="H110" s="585" t="s">
        <v>21</v>
      </c>
      <c r="I110" s="591">
        <f>SUM(I107:I109)</f>
        <v>25.853000000000002</v>
      </c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63</v>
      </c>
      <c r="E113" s="447" t="s">
        <v>68</v>
      </c>
      <c r="F113" s="447" t="s">
        <v>249</v>
      </c>
      <c r="G113" s="448" t="s">
        <v>197</v>
      </c>
      <c r="H113" s="447" t="s">
        <v>130</v>
      </c>
      <c r="I113" s="448" t="s">
        <v>64</v>
      </c>
      <c r="J113" s="447" t="s">
        <v>174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58</v>
      </c>
      <c r="D114" s="438"/>
      <c r="E114" s="438">
        <v>159</v>
      </c>
      <c r="F114" s="438">
        <v>418</v>
      </c>
      <c r="G114" s="438">
        <v>285</v>
      </c>
      <c r="H114" s="438"/>
      <c r="I114" s="438">
        <v>8</v>
      </c>
      <c r="J114" s="438"/>
      <c r="K114" s="451">
        <f>D114+E114+F114+G114+H114+I114+J114</f>
        <v>870</v>
      </c>
      <c r="L114" s="452">
        <f>K114/K118</f>
        <v>0.10215344151421929</v>
      </c>
      <c r="M114" s="401"/>
    </row>
    <row r="115" spans="2:13" ht="15.6">
      <c r="B115" s="396"/>
      <c r="C115" s="450" t="s">
        <v>148</v>
      </c>
      <c r="D115" s="438"/>
      <c r="E115" s="438">
        <v>378</v>
      </c>
      <c r="F115" s="438">
        <v>517</v>
      </c>
      <c r="G115" s="438">
        <v>614</v>
      </c>
      <c r="H115" s="438">
        <v>70</v>
      </c>
      <c r="I115" s="438">
        <v>65</v>
      </c>
      <c r="J115" s="438"/>
      <c r="K115" s="451">
        <f t="shared" ref="K115:K117" si="36">D115+E115+F115+G115+H115+I115+J115</f>
        <v>1644</v>
      </c>
      <c r="L115" s="452">
        <f>K115/K118</f>
        <v>0.19303477913721437</v>
      </c>
      <c r="M115" s="401"/>
    </row>
    <row r="116" spans="2:13" ht="15.6">
      <c r="B116" s="396"/>
      <c r="C116" s="450" t="s">
        <v>61</v>
      </c>
      <c r="D116" s="438"/>
      <c r="E116" s="438">
        <v>1065</v>
      </c>
      <c r="F116" s="438">
        <v>145.15</v>
      </c>
      <c r="G116" s="438">
        <v>228</v>
      </c>
      <c r="H116" s="438"/>
      <c r="I116" s="438">
        <v>250</v>
      </c>
      <c r="J116" s="438"/>
      <c r="K116" s="451">
        <f t="shared" si="36"/>
        <v>1688.15</v>
      </c>
      <c r="L116" s="452">
        <f>K116/K118</f>
        <v>0.19821877274968885</v>
      </c>
      <c r="M116" s="401"/>
    </row>
    <row r="117" spans="2:13" ht="15.6">
      <c r="B117" s="396"/>
      <c r="C117" s="450" t="s">
        <v>62</v>
      </c>
      <c r="D117" s="438"/>
      <c r="E117" s="438">
        <v>1127.54</v>
      </c>
      <c r="F117" s="438">
        <v>806</v>
      </c>
      <c r="G117" s="438">
        <v>1923.84</v>
      </c>
      <c r="H117" s="438">
        <v>134.31</v>
      </c>
      <c r="I117" s="601">
        <v>322.76</v>
      </c>
      <c r="J117" s="438"/>
      <c r="K117" s="451">
        <f t="shared" si="36"/>
        <v>4314.45</v>
      </c>
      <c r="L117" s="452">
        <f>K117/K118</f>
        <v>0.5065930065988774</v>
      </c>
      <c r="M117" s="401"/>
    </row>
    <row r="118" spans="2:13" ht="15.6">
      <c r="B118" s="397"/>
      <c r="C118" s="450" t="s">
        <v>199</v>
      </c>
      <c r="D118" s="552">
        <f>SUM(D114:D117)</f>
        <v>0</v>
      </c>
      <c r="E118" s="552">
        <f t="shared" ref="E118:F118" si="37">SUM(E114:E117)</f>
        <v>2729.54</v>
      </c>
      <c r="F118" s="552">
        <f t="shared" si="37"/>
        <v>1886.15</v>
      </c>
      <c r="G118" s="552">
        <f>SUM(G114:G117)</f>
        <v>3050.84</v>
      </c>
      <c r="H118" s="552">
        <f>SUM(H114:H117)</f>
        <v>204.31</v>
      </c>
      <c r="I118" s="552">
        <f>SUM(I114:I117)</f>
        <v>645.76</v>
      </c>
      <c r="J118" s="552">
        <f t="shared" ref="J118" si="38">SUM(J114:J117)</f>
        <v>0</v>
      </c>
      <c r="K118" s="550">
        <f>D118+E118+F118+G118+H118+I118+J118</f>
        <v>8516.6</v>
      </c>
      <c r="L118" s="452">
        <f>SUM(L114:L117)</f>
        <v>1</v>
      </c>
      <c r="M118" s="401"/>
    </row>
    <row r="119" spans="2:13" ht="15.6">
      <c r="B119" s="397"/>
      <c r="C119" s="547" t="s">
        <v>193</v>
      </c>
      <c r="D119" s="553"/>
      <c r="E119" s="553">
        <v>2729.54</v>
      </c>
      <c r="F119" s="548">
        <v>1889.53</v>
      </c>
      <c r="G119" s="548">
        <v>3050.84</v>
      </c>
      <c r="H119" s="548">
        <v>204.31</v>
      </c>
      <c r="I119" s="548">
        <v>645.76</v>
      </c>
      <c r="J119" s="548"/>
      <c r="K119" s="549">
        <f t="shared" ref="K119" si="39">D119+E119+F119+G119+H119+I119+J119</f>
        <v>8519.98</v>
      </c>
      <c r="L119" s="452"/>
      <c r="M119" s="401"/>
    </row>
    <row r="120" spans="2:13" ht="15.6">
      <c r="B120" s="397"/>
      <c r="C120" s="460" t="s">
        <v>147</v>
      </c>
      <c r="D120" s="461">
        <f t="shared" ref="D120:H120" si="40">D119-D118</f>
        <v>0</v>
      </c>
      <c r="E120" s="461">
        <f t="shared" si="40"/>
        <v>0</v>
      </c>
      <c r="F120" s="461">
        <f t="shared" si="40"/>
        <v>3.3799999999998818</v>
      </c>
      <c r="G120" s="461">
        <f t="shared" si="40"/>
        <v>0</v>
      </c>
      <c r="H120" s="461">
        <f t="shared" si="40"/>
        <v>0</v>
      </c>
      <c r="I120" s="461">
        <f>I119-I118</f>
        <v>0</v>
      </c>
      <c r="J120" s="461">
        <f t="shared" ref="J120" si="41">J119-J118</f>
        <v>0</v>
      </c>
      <c r="K120" s="542">
        <f>D120+E120+F120+G120+H120+I120+J120</f>
        <v>3.3799999999998818</v>
      </c>
      <c r="L120" s="452"/>
      <c r="M120" s="401"/>
    </row>
    <row r="121" spans="2:13" ht="28.8" customHeight="1">
      <c r="B121" s="396"/>
      <c r="C121" s="402" t="s">
        <v>65</v>
      </c>
      <c r="D121" s="462">
        <f>D119/K119</f>
        <v>0</v>
      </c>
      <c r="E121" s="462">
        <f>E119/K119</f>
        <v>0.3203692966415414</v>
      </c>
      <c r="F121" s="462">
        <f>F119/K119</f>
        <v>0.22177634219798639</v>
      </c>
      <c r="G121" s="462">
        <f>G119/K119</f>
        <v>0.35808065277148543</v>
      </c>
      <c r="H121" s="462">
        <f>H119/K119</f>
        <v>2.3980103239678967E-2</v>
      </c>
      <c r="I121" s="462">
        <f>I119/K119</f>
        <v>7.5793605149307872E-2</v>
      </c>
      <c r="J121" s="462">
        <f>J119/K119</f>
        <v>0</v>
      </c>
      <c r="K121" s="520">
        <f>D121+E121+F121+G121+H121+I121+J121</f>
        <v>1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5.2995800002136093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596">
        <v>1539551.132</v>
      </c>
      <c r="E129" s="596">
        <v>1540209.122</v>
      </c>
      <c r="F129" s="526">
        <f t="shared" ref="F129:F132" si="42">E129-D129</f>
        <v>657.98999999999069</v>
      </c>
      <c r="G129" s="592">
        <v>6.48</v>
      </c>
      <c r="H129" s="410">
        <f>F129*G129</f>
        <v>4263.77519999994</v>
      </c>
      <c r="I129" s="531">
        <f>F129+F133+F134</f>
        <v>953.67999999999302</v>
      </c>
      <c r="J129" s="411">
        <f>I129/I133</f>
        <v>0.57230265885979004</v>
      </c>
      <c r="K129" s="186"/>
      <c r="L129" s="359"/>
      <c r="M129" s="401"/>
    </row>
    <row r="130" spans="2:13" ht="15.6">
      <c r="B130" s="396"/>
      <c r="C130" s="412" t="s">
        <v>43</v>
      </c>
      <c r="D130" s="596">
        <v>593030.60199999996</v>
      </c>
      <c r="E130" s="596">
        <v>593330.72199999995</v>
      </c>
      <c r="F130" s="527">
        <f t="shared" si="42"/>
        <v>300.11999999999534</v>
      </c>
      <c r="G130" s="593">
        <v>6.48</v>
      </c>
      <c r="H130" s="413">
        <f>G130*F130</f>
        <v>1944.7775999999699</v>
      </c>
      <c r="I130" s="532">
        <f>F130</f>
        <v>300.11999999999534</v>
      </c>
      <c r="J130" s="414">
        <f>I130/I133</f>
        <v>0.1801017888358766</v>
      </c>
      <c r="K130" s="186"/>
      <c r="L130" s="359"/>
      <c r="M130" s="401"/>
    </row>
    <row r="131" spans="2:13" ht="15.6">
      <c r="B131" s="396"/>
      <c r="C131" s="415" t="s">
        <v>44</v>
      </c>
      <c r="D131" s="597">
        <v>346204.68300000002</v>
      </c>
      <c r="E131" s="597">
        <v>346269.603</v>
      </c>
      <c r="F131" s="528">
        <f t="shared" si="42"/>
        <v>64.919999999983702</v>
      </c>
      <c r="G131" s="594">
        <v>4.58</v>
      </c>
      <c r="H131" s="416">
        <f>G131*F131</f>
        <v>297.33359999992535</v>
      </c>
      <c r="I131" s="533">
        <f>F131</f>
        <v>64.919999999983702</v>
      </c>
      <c r="J131" s="417">
        <f>I131/I133</f>
        <v>3.8958443726583886E-2</v>
      </c>
      <c r="K131" s="186"/>
      <c r="L131" s="359"/>
      <c r="M131" s="401"/>
    </row>
    <row r="132" spans="2:13" ht="15.6">
      <c r="B132" s="397"/>
      <c r="C132" s="183" t="s">
        <v>139</v>
      </c>
      <c r="D132" s="597">
        <v>395522.12300000002</v>
      </c>
      <c r="E132" s="597">
        <v>395869.79399999999</v>
      </c>
      <c r="F132" s="529">
        <f t="shared" si="42"/>
        <v>347.67099999997299</v>
      </c>
      <c r="G132" s="595">
        <v>6.28</v>
      </c>
      <c r="H132" s="418">
        <f>G132*F132</f>
        <v>2183.3738799998305</v>
      </c>
      <c r="I132" s="534">
        <f>F132</f>
        <v>347.67099999997299</v>
      </c>
      <c r="J132" s="419">
        <f>I132/I133</f>
        <v>0.20863710857774942</v>
      </c>
      <c r="K132" s="186"/>
      <c r="L132" s="359"/>
      <c r="M132" s="401"/>
    </row>
    <row r="133" spans="2:13" ht="16.2" thickBot="1">
      <c r="B133" s="397"/>
      <c r="C133" s="420" t="s">
        <v>45</v>
      </c>
      <c r="D133" s="597">
        <v>369308.66200000001</v>
      </c>
      <c r="E133" s="597">
        <v>369308.66200000001</v>
      </c>
      <c r="F133" s="526">
        <f>E133-D133</f>
        <v>0</v>
      </c>
      <c r="G133" s="884">
        <v>6.48</v>
      </c>
      <c r="H133" s="421">
        <f>G133*F133</f>
        <v>0</v>
      </c>
      <c r="I133" s="535">
        <f t="shared" ref="I133" si="43">SUM(I129:I132)</f>
        <v>1666.3909999999451</v>
      </c>
      <c r="J133" s="422">
        <f t="shared" ref="J133" si="44">SUM(J129:J132)</f>
        <v>0.99999999999999989</v>
      </c>
      <c r="K133" s="186"/>
      <c r="L133" s="359"/>
      <c r="M133" s="401"/>
    </row>
    <row r="134" spans="2:13" ht="15.6">
      <c r="B134" s="397"/>
      <c r="C134" s="420" t="s">
        <v>46</v>
      </c>
      <c r="D134" s="597">
        <v>330410.83100000001</v>
      </c>
      <c r="E134" s="597">
        <v>330706.52100000001</v>
      </c>
      <c r="F134" s="526">
        <f t="shared" ref="F134" si="45">E134-D134</f>
        <v>295.69000000000233</v>
      </c>
      <c r="G134" s="885"/>
      <c r="H134" s="423">
        <f>G133*F134</f>
        <v>1916.0712000000153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1666.3909999999451</v>
      </c>
      <c r="G135" s="525">
        <f>H135/F135</f>
        <v>6.364251535203941</v>
      </c>
      <c r="H135" s="428">
        <f>SUM(H129:H134)</f>
        <v>10605.331479999681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 t="s">
        <v>131</v>
      </c>
      <c r="E137" s="433" t="s">
        <v>132</v>
      </c>
      <c r="F137" s="434" t="s">
        <v>1</v>
      </c>
      <c r="G137" s="554" t="s">
        <v>65</v>
      </c>
      <c r="H137" s="861" t="s">
        <v>243</v>
      </c>
      <c r="I137" s="862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>
        <v>758</v>
      </c>
      <c r="E138" s="438">
        <v>275</v>
      </c>
      <c r="F138" s="438">
        <f>D138+E138</f>
        <v>1033</v>
      </c>
      <c r="G138" s="439">
        <f>F138/F141</f>
        <v>0.28047787130057017</v>
      </c>
      <c r="H138" s="590">
        <v>7.4000000000000003E-3</v>
      </c>
      <c r="I138" s="586">
        <f>F138*H138</f>
        <v>7.6442000000000005</v>
      </c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>
        <v>666</v>
      </c>
      <c r="E139" s="438">
        <v>351</v>
      </c>
      <c r="F139" s="438">
        <f t="shared" ref="F139:F140" si="46">D139+E139</f>
        <v>1017</v>
      </c>
      <c r="G139" s="439">
        <f>F139/F141</f>
        <v>0.2761335867499321</v>
      </c>
      <c r="H139" s="590">
        <v>2.5000000000000001E-2</v>
      </c>
      <c r="I139" s="586">
        <f>F139*H139</f>
        <v>25.425000000000001</v>
      </c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>
        <v>1131</v>
      </c>
      <c r="E140" s="438">
        <v>502</v>
      </c>
      <c r="F140" s="438">
        <f t="shared" si="46"/>
        <v>1633</v>
      </c>
      <c r="G140" s="439">
        <f>F140/F141</f>
        <v>0.44338854194949767</v>
      </c>
      <c r="H140" s="584"/>
      <c r="I140" s="586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2555</v>
      </c>
      <c r="E141" s="442">
        <f>SUM(E138:E140)</f>
        <v>1128</v>
      </c>
      <c r="F141" s="443">
        <f>D141+E141</f>
        <v>3683</v>
      </c>
      <c r="G141" s="444">
        <f>SUM(G138:G140)</f>
        <v>1</v>
      </c>
      <c r="H141" s="585" t="s">
        <v>21</v>
      </c>
      <c r="I141" s="591">
        <f>SUM(I138:I140)</f>
        <v>33.069200000000002</v>
      </c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63</v>
      </c>
      <c r="E144" s="447" t="s">
        <v>68</v>
      </c>
      <c r="F144" s="447" t="s">
        <v>249</v>
      </c>
      <c r="G144" s="448" t="s">
        <v>197</v>
      </c>
      <c r="H144" s="447" t="s">
        <v>130</v>
      </c>
      <c r="I144" s="448" t="s">
        <v>64</v>
      </c>
      <c r="J144" s="447" t="s">
        <v>174</v>
      </c>
      <c r="K144" s="448" t="s">
        <v>195</v>
      </c>
      <c r="L144" s="449" t="s">
        <v>65</v>
      </c>
      <c r="M144" s="401"/>
    </row>
    <row r="145" spans="2:13" ht="16.8" customHeight="1">
      <c r="B145" s="396"/>
      <c r="C145" s="450" t="s">
        <v>58</v>
      </c>
      <c r="D145" s="438"/>
      <c r="E145" s="438">
        <v>561</v>
      </c>
      <c r="F145" s="438">
        <v>407.58</v>
      </c>
      <c r="G145" s="438">
        <v>95</v>
      </c>
      <c r="H145" s="438"/>
      <c r="I145" s="438">
        <v>570</v>
      </c>
      <c r="J145" s="438"/>
      <c r="K145" s="451">
        <f>D145+E145+F145+G145+H145+I145+J145</f>
        <v>1633.58</v>
      </c>
      <c r="L145" s="452">
        <f>K145/K149</f>
        <v>0.1542926874420309</v>
      </c>
      <c r="M145" s="401"/>
    </row>
    <row r="146" spans="2:13" ht="15.6">
      <c r="B146" s="396"/>
      <c r="C146" s="450" t="s">
        <v>148</v>
      </c>
      <c r="D146" s="438"/>
      <c r="E146" s="438">
        <v>687</v>
      </c>
      <c r="F146" s="438">
        <v>436</v>
      </c>
      <c r="G146" s="438">
        <v>190</v>
      </c>
      <c r="H146" s="438"/>
      <c r="I146" s="438">
        <v>737</v>
      </c>
      <c r="J146" s="438"/>
      <c r="K146" s="451">
        <f t="shared" ref="K146:K148" si="47">D146+E146+F146+G146+H146+I146+J146</f>
        <v>2050</v>
      </c>
      <c r="L146" s="452">
        <f>K146/K149</f>
        <v>0.19362382574233483</v>
      </c>
      <c r="M146" s="401"/>
    </row>
    <row r="147" spans="2:13" ht="15.6">
      <c r="B147" s="396"/>
      <c r="C147" s="450" t="s">
        <v>61</v>
      </c>
      <c r="D147" s="438"/>
      <c r="E147" s="438">
        <v>291</v>
      </c>
      <c r="F147" s="438">
        <v>457.41</v>
      </c>
      <c r="G147" s="438"/>
      <c r="H147" s="438"/>
      <c r="I147" s="438">
        <v>2459</v>
      </c>
      <c r="J147" s="438"/>
      <c r="K147" s="451">
        <f t="shared" si="47"/>
        <v>3207.41</v>
      </c>
      <c r="L147" s="452">
        <f>K147/K149</f>
        <v>0.30294194874352298</v>
      </c>
      <c r="M147" s="401"/>
    </row>
    <row r="148" spans="2:13" ht="15.6">
      <c r="B148" s="396"/>
      <c r="C148" s="450" t="s">
        <v>62</v>
      </c>
      <c r="D148" s="438"/>
      <c r="E148" s="438">
        <v>1574.55</v>
      </c>
      <c r="F148" s="438">
        <v>876</v>
      </c>
      <c r="G148" s="438">
        <v>254.61</v>
      </c>
      <c r="H148" s="438"/>
      <c r="I148" s="601">
        <v>991.39</v>
      </c>
      <c r="J148" s="438"/>
      <c r="K148" s="451">
        <f t="shared" si="47"/>
        <v>3696.55</v>
      </c>
      <c r="L148" s="452">
        <f>K148/K149</f>
        <v>0.34914153807211118</v>
      </c>
      <c r="M148" s="401"/>
    </row>
    <row r="149" spans="2:13" ht="15.6">
      <c r="B149" s="397"/>
      <c r="C149" s="450" t="s">
        <v>199</v>
      </c>
      <c r="D149" s="552">
        <f>SUM(D145:D148)</f>
        <v>0</v>
      </c>
      <c r="E149" s="552">
        <f t="shared" ref="E149:F149" si="48">SUM(E145:E148)</f>
        <v>3113.55</v>
      </c>
      <c r="F149" s="552">
        <f t="shared" si="48"/>
        <v>2176.9899999999998</v>
      </c>
      <c r="G149" s="552">
        <f>SUM(G145:G148)</f>
        <v>539.61</v>
      </c>
      <c r="H149" s="552">
        <f>SUM(H145:H148)</f>
        <v>0</v>
      </c>
      <c r="I149" s="552">
        <f>SUM(I145:I148)</f>
        <v>4757.3900000000003</v>
      </c>
      <c r="J149" s="552">
        <f t="shared" ref="J149" si="49">SUM(J145:J148)</f>
        <v>0</v>
      </c>
      <c r="K149" s="550">
        <f>D149+E149+F149+G149+H149+I149+J149</f>
        <v>10587.54</v>
      </c>
      <c r="L149" s="452">
        <f>SUM(L145:L148)</f>
        <v>1</v>
      </c>
      <c r="M149" s="401"/>
    </row>
    <row r="150" spans="2:13" ht="15.6">
      <c r="B150" s="397"/>
      <c r="C150" s="547" t="s">
        <v>193</v>
      </c>
      <c r="D150" s="553"/>
      <c r="E150" s="553">
        <v>3113.55</v>
      </c>
      <c r="F150" s="548">
        <v>2188.5300000000002</v>
      </c>
      <c r="G150" s="548">
        <v>539.61</v>
      </c>
      <c r="H150" s="548"/>
      <c r="I150" s="548">
        <v>4757.3900000000003</v>
      </c>
      <c r="J150" s="548"/>
      <c r="K150" s="549">
        <f t="shared" ref="K150" si="50">D150+E150+F150+G150+H150+I150+J150</f>
        <v>10599.08</v>
      </c>
      <c r="L150" s="452"/>
      <c r="M150" s="401"/>
    </row>
    <row r="151" spans="2:13" ht="15.6">
      <c r="B151" s="397"/>
      <c r="C151" s="460" t="s">
        <v>147</v>
      </c>
      <c r="D151" s="461">
        <f t="shared" ref="D151:H151" si="51">D150-D149</f>
        <v>0</v>
      </c>
      <c r="E151" s="461">
        <f t="shared" si="51"/>
        <v>0</v>
      </c>
      <c r="F151" s="461">
        <f t="shared" si="51"/>
        <v>11.540000000000418</v>
      </c>
      <c r="G151" s="461">
        <f t="shared" si="51"/>
        <v>0</v>
      </c>
      <c r="H151" s="461">
        <f t="shared" si="51"/>
        <v>0</v>
      </c>
      <c r="I151" s="461">
        <f>I150-I149</f>
        <v>0</v>
      </c>
      <c r="J151" s="461">
        <f t="shared" ref="J151" si="52">J150-J149</f>
        <v>0</v>
      </c>
      <c r="K151" s="542">
        <f>D151+E151+F151+G151+H151+I151+J151</f>
        <v>11.540000000000418</v>
      </c>
      <c r="L151" s="452"/>
      <c r="M151" s="401"/>
    </row>
    <row r="152" spans="2:13" ht="15.6">
      <c r="B152" s="396"/>
      <c r="C152" s="402" t="s">
        <v>65</v>
      </c>
      <c r="D152" s="462">
        <f>D150/K150</f>
        <v>0</v>
      </c>
      <c r="E152" s="462">
        <f>E150/K150</f>
        <v>0.29375662793374518</v>
      </c>
      <c r="F152" s="462">
        <f>F150/K150</f>
        <v>0.20648301550700629</v>
      </c>
      <c r="G152" s="462">
        <f>G150/K150</f>
        <v>5.0911022466100832E-2</v>
      </c>
      <c r="H152" s="462">
        <f>H150/K150</f>
        <v>0</v>
      </c>
      <c r="I152" s="462">
        <f>I150/K150</f>
        <v>0.44884933409314776</v>
      </c>
      <c r="J152" s="462">
        <f>J150/K150</f>
        <v>0</v>
      </c>
      <c r="K152" s="520">
        <f>D152+E152+F152+G152+H152+I152+J152</f>
        <v>1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6.2514799996806687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596">
        <v>1540209.122</v>
      </c>
      <c r="E160" s="596">
        <v>1540888.8629999999</v>
      </c>
      <c r="F160" s="526">
        <f t="shared" ref="F160:F163" si="53">E160-D160</f>
        <v>679.74099999992177</v>
      </c>
      <c r="G160" s="592">
        <v>6.48</v>
      </c>
      <c r="H160" s="410">
        <f>F160*G160</f>
        <v>4404.7216799994931</v>
      </c>
      <c r="I160" s="531">
        <f>F160+F164+F165</f>
        <v>914.31199999991804</v>
      </c>
      <c r="J160" s="411">
        <f>I160/I164</f>
        <v>0.5657374166378667</v>
      </c>
      <c r="K160" s="186"/>
      <c r="L160" s="359"/>
      <c r="M160" s="401"/>
    </row>
    <row r="161" spans="2:13" ht="15.6">
      <c r="B161" s="396"/>
      <c r="C161" s="412" t="s">
        <v>43</v>
      </c>
      <c r="D161" s="596">
        <v>593330.72199999995</v>
      </c>
      <c r="E161" s="596">
        <v>593608.152</v>
      </c>
      <c r="F161" s="527">
        <f t="shared" si="53"/>
        <v>277.43000000005122</v>
      </c>
      <c r="G161" s="593">
        <v>6.48</v>
      </c>
      <c r="H161" s="413">
        <f>G161*F161</f>
        <v>1797.746400000332</v>
      </c>
      <c r="I161" s="532">
        <f>F161</f>
        <v>277.43000000005122</v>
      </c>
      <c r="J161" s="414">
        <f>I161/I164</f>
        <v>0.17166189604630194</v>
      </c>
      <c r="K161" s="186"/>
      <c r="L161" s="359"/>
      <c r="M161" s="401"/>
    </row>
    <row r="162" spans="2:13" ht="15.6">
      <c r="B162" s="396"/>
      <c r="C162" s="415" t="s">
        <v>44</v>
      </c>
      <c r="D162" s="597">
        <v>346269.603</v>
      </c>
      <c r="E162" s="597">
        <v>346606.96299999999</v>
      </c>
      <c r="F162" s="528">
        <f t="shared" si="53"/>
        <v>337.35999999998603</v>
      </c>
      <c r="G162" s="594">
        <v>4.58</v>
      </c>
      <c r="H162" s="416">
        <f>G162*F162</f>
        <v>1545.1087999999361</v>
      </c>
      <c r="I162" s="533">
        <f>F162</f>
        <v>337.35999999998603</v>
      </c>
      <c r="J162" s="417">
        <f>I162/I164</f>
        <v>0.20874403363070804</v>
      </c>
      <c r="K162" s="186"/>
      <c r="L162" s="359"/>
      <c r="M162" s="401"/>
    </row>
    <row r="163" spans="2:13" ht="15.6">
      <c r="B163" s="397"/>
      <c r="C163" s="183" t="s">
        <v>139</v>
      </c>
      <c r="D163" s="597">
        <v>395869.79399999999</v>
      </c>
      <c r="E163" s="597">
        <v>395956.83399999997</v>
      </c>
      <c r="F163" s="529">
        <f t="shared" si="53"/>
        <v>87.039999999979045</v>
      </c>
      <c r="G163" s="595">
        <v>6.28</v>
      </c>
      <c r="H163" s="418">
        <f>G163*F163</f>
        <v>546.6111999998684</v>
      </c>
      <c r="I163" s="534">
        <f>F163</f>
        <v>87.039999999979045</v>
      </c>
      <c r="J163" s="419">
        <f>I163/I164</f>
        <v>5.3856653685123324E-2</v>
      </c>
      <c r="K163" s="186"/>
      <c r="L163" s="359"/>
      <c r="M163" s="401"/>
    </row>
    <row r="164" spans="2:13" ht="16.2" thickBot="1">
      <c r="B164" s="397"/>
      <c r="C164" s="420" t="s">
        <v>45</v>
      </c>
      <c r="D164" s="597">
        <v>369308.66200000001</v>
      </c>
      <c r="E164" s="597">
        <v>369308.66200000001</v>
      </c>
      <c r="F164" s="526">
        <f>E164-D164</f>
        <v>0</v>
      </c>
      <c r="G164" s="884">
        <v>6.48</v>
      </c>
      <c r="H164" s="421">
        <f>G164*F164</f>
        <v>0</v>
      </c>
      <c r="I164" s="535">
        <f t="shared" ref="I164" si="54">SUM(I160:I163)</f>
        <v>1616.1419999999343</v>
      </c>
      <c r="J164" s="422">
        <f t="shared" ref="J164" si="55">SUM(J160:J163)</f>
        <v>1</v>
      </c>
      <c r="K164" s="186"/>
      <c r="L164" s="359"/>
      <c r="M164" s="401"/>
    </row>
    <row r="165" spans="2:13" ht="15.6">
      <c r="B165" s="397"/>
      <c r="C165" s="420" t="s">
        <v>46</v>
      </c>
      <c r="D165" s="597">
        <v>330706.52100000001</v>
      </c>
      <c r="E165" s="597">
        <v>330941.092</v>
      </c>
      <c r="F165" s="526">
        <f t="shared" ref="F165" si="56">E165-D165</f>
        <v>234.57099999999627</v>
      </c>
      <c r="G165" s="885"/>
      <c r="H165" s="423">
        <f>G164*F165</f>
        <v>1520.0200799999759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1616.1419999999343</v>
      </c>
      <c r="G166" s="525">
        <f>H166/F166</f>
        <v>6.0726150053646304</v>
      </c>
      <c r="H166" s="428">
        <f>SUM(H160:H165)</f>
        <v>9814.2081599996054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 t="s">
        <v>131</v>
      </c>
      <c r="E168" s="433" t="s">
        <v>132</v>
      </c>
      <c r="F168" s="434" t="s">
        <v>1</v>
      </c>
      <c r="G168" s="554" t="s">
        <v>65</v>
      </c>
      <c r="H168" s="861" t="s">
        <v>243</v>
      </c>
      <c r="I168" s="862"/>
      <c r="J168" s="431"/>
      <c r="K168" s="184"/>
      <c r="L168" s="188"/>
      <c r="M168" s="401"/>
    </row>
    <row r="169" spans="2:13" ht="15.6" customHeight="1">
      <c r="B169" s="397"/>
      <c r="C169" s="437" t="s">
        <v>80</v>
      </c>
      <c r="D169" s="438">
        <v>524</v>
      </c>
      <c r="E169" s="438">
        <v>1090</v>
      </c>
      <c r="F169" s="438">
        <f>D169+E169</f>
        <v>1614</v>
      </c>
      <c r="G169" s="439">
        <f>F169/F172</f>
        <v>0.3484455958549223</v>
      </c>
      <c r="H169" s="590">
        <v>7.4000000000000003E-3</v>
      </c>
      <c r="I169" s="586">
        <f>F169*H169</f>
        <v>11.9436</v>
      </c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>
        <v>420</v>
      </c>
      <c r="E170" s="438">
        <v>1135</v>
      </c>
      <c r="F170" s="438">
        <f t="shared" ref="F170:F171" si="57">D170+E170</f>
        <v>1555</v>
      </c>
      <c r="G170" s="439">
        <f>F170/F172</f>
        <v>0.33570811744386875</v>
      </c>
      <c r="H170" s="590">
        <v>2.5000000000000001E-2</v>
      </c>
      <c r="I170" s="586">
        <f>F170*H170</f>
        <v>38.875</v>
      </c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>
        <v>363</v>
      </c>
      <c r="E171" s="438">
        <v>1100</v>
      </c>
      <c r="F171" s="438">
        <f t="shared" si="57"/>
        <v>1463</v>
      </c>
      <c r="G171" s="439">
        <f>F171/F172</f>
        <v>0.31584628670120896</v>
      </c>
      <c r="H171" s="584"/>
      <c r="I171" s="586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1307</v>
      </c>
      <c r="E172" s="442">
        <f>SUM(E169:E171)</f>
        <v>3325</v>
      </c>
      <c r="F172" s="443">
        <f>D172+E172</f>
        <v>4632</v>
      </c>
      <c r="G172" s="444">
        <f>SUM(G169:G171)</f>
        <v>1</v>
      </c>
      <c r="H172" s="585" t="s">
        <v>21</v>
      </c>
      <c r="I172" s="591">
        <f>SUM(I169:I171)</f>
        <v>50.818600000000004</v>
      </c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63</v>
      </c>
      <c r="E175" s="447" t="s">
        <v>68</v>
      </c>
      <c r="F175" s="447" t="s">
        <v>249</v>
      </c>
      <c r="G175" s="448" t="s">
        <v>197</v>
      </c>
      <c r="H175" s="447" t="s">
        <v>130</v>
      </c>
      <c r="I175" s="448" t="s">
        <v>64</v>
      </c>
      <c r="J175" s="447" t="s">
        <v>174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58</v>
      </c>
      <c r="D176" s="438"/>
      <c r="E176" s="438">
        <v>783</v>
      </c>
      <c r="F176" s="438"/>
      <c r="G176" s="438">
        <v>247</v>
      </c>
      <c r="H176" s="438"/>
      <c r="I176" s="438">
        <v>363</v>
      </c>
      <c r="J176" s="438"/>
      <c r="K176" s="451">
        <f>D176+E176+F176+G176+H176+I176+J176</f>
        <v>1393</v>
      </c>
      <c r="L176" s="452">
        <f>K176/K180</f>
        <v>0.14233544571532503</v>
      </c>
      <c r="M176" s="401"/>
    </row>
    <row r="177" spans="2:13" ht="15.6">
      <c r="B177" s="396"/>
      <c r="C177" s="450" t="s">
        <v>148</v>
      </c>
      <c r="D177" s="438"/>
      <c r="E177" s="438">
        <v>897</v>
      </c>
      <c r="F177" s="438"/>
      <c r="G177" s="438">
        <v>1145.51</v>
      </c>
      <c r="H177" s="438">
        <v>250</v>
      </c>
      <c r="I177" s="438">
        <v>944</v>
      </c>
      <c r="J177" s="438"/>
      <c r="K177" s="451">
        <f t="shared" ref="K177:K179" si="58">D177+E177+F177+G177+H177+I177+J177</f>
        <v>3236.51</v>
      </c>
      <c r="L177" s="452">
        <f>K177/K180</f>
        <v>0.33070358464616412</v>
      </c>
      <c r="M177" s="401"/>
    </row>
    <row r="178" spans="2:13" ht="15.6">
      <c r="B178" s="396"/>
      <c r="C178" s="450" t="s">
        <v>61</v>
      </c>
      <c r="D178" s="438"/>
      <c r="E178" s="438">
        <v>150</v>
      </c>
      <c r="F178" s="438"/>
      <c r="G178" s="438"/>
      <c r="H178" s="438">
        <v>50</v>
      </c>
      <c r="I178" s="438">
        <v>290</v>
      </c>
      <c r="J178" s="438"/>
      <c r="K178" s="451">
        <f t="shared" si="58"/>
        <v>490</v>
      </c>
      <c r="L178" s="452">
        <f>K178/K180</f>
        <v>5.0067744723983676E-2</v>
      </c>
      <c r="M178" s="401"/>
    </row>
    <row r="179" spans="2:13" ht="15.6">
      <c r="B179" s="396"/>
      <c r="C179" s="450" t="s">
        <v>62</v>
      </c>
      <c r="D179" s="438"/>
      <c r="E179" s="438">
        <v>1155</v>
      </c>
      <c r="F179" s="438"/>
      <c r="G179" s="438">
        <v>1615.6</v>
      </c>
      <c r="H179" s="438">
        <v>155.53</v>
      </c>
      <c r="I179" s="601">
        <v>1741.1</v>
      </c>
      <c r="J179" s="438"/>
      <c r="K179" s="451">
        <f t="shared" si="58"/>
        <v>4667.2299999999996</v>
      </c>
      <c r="L179" s="452">
        <f>K179/K180</f>
        <v>0.47689322491452718</v>
      </c>
      <c r="M179" s="401"/>
    </row>
    <row r="180" spans="2:13" ht="15.6">
      <c r="B180" s="397"/>
      <c r="C180" s="450" t="s">
        <v>199</v>
      </c>
      <c r="D180" s="552">
        <f>SUM(D176:D179)</f>
        <v>0</v>
      </c>
      <c r="E180" s="552">
        <f t="shared" ref="E180:F180" si="59">SUM(E176:E179)</f>
        <v>2985</v>
      </c>
      <c r="F180" s="552">
        <f t="shared" si="59"/>
        <v>0</v>
      </c>
      <c r="G180" s="552">
        <f>SUM(G176:G179)</f>
        <v>3008.1099999999997</v>
      </c>
      <c r="H180" s="552">
        <f>SUM(H176:H179)</f>
        <v>455.53</v>
      </c>
      <c r="I180" s="552">
        <f>SUM(I176:I179)</f>
        <v>3338.1</v>
      </c>
      <c r="J180" s="552">
        <f t="shared" ref="J180" si="60">SUM(J176:J179)</f>
        <v>0</v>
      </c>
      <c r="K180" s="550">
        <f>D180+E180+F180+G180+H180+I180+J180</f>
        <v>9786.74</v>
      </c>
      <c r="L180" s="452">
        <f>SUM(L176:L179)</f>
        <v>1</v>
      </c>
      <c r="M180" s="401"/>
    </row>
    <row r="181" spans="2:13" ht="15.6">
      <c r="B181" s="397"/>
      <c r="C181" s="547" t="s">
        <v>193</v>
      </c>
      <c r="D181" s="553"/>
      <c r="E181" s="553">
        <v>3000.54</v>
      </c>
      <c r="F181" s="548"/>
      <c r="G181" s="548">
        <v>3012.62</v>
      </c>
      <c r="H181" s="548">
        <v>455.53</v>
      </c>
      <c r="I181" s="548">
        <v>3338.1</v>
      </c>
      <c r="J181" s="548"/>
      <c r="K181" s="549">
        <f t="shared" ref="K181" si="61">D181+E181+F181+G181+H181+I181+J181</f>
        <v>9806.7899999999991</v>
      </c>
      <c r="L181" s="452"/>
      <c r="M181" s="401"/>
    </row>
    <row r="182" spans="2:13" ht="15.6">
      <c r="B182" s="397"/>
      <c r="C182" s="460" t="s">
        <v>147</v>
      </c>
      <c r="D182" s="461">
        <f t="shared" ref="D182:H182" si="62">D181-D180</f>
        <v>0</v>
      </c>
      <c r="E182" s="461">
        <f t="shared" si="62"/>
        <v>15.539999999999964</v>
      </c>
      <c r="F182" s="461">
        <f t="shared" si="62"/>
        <v>0</v>
      </c>
      <c r="G182" s="461">
        <f t="shared" si="62"/>
        <v>4.5100000000002183</v>
      </c>
      <c r="H182" s="461">
        <f t="shared" si="62"/>
        <v>0</v>
      </c>
      <c r="I182" s="461">
        <f>I181-I180</f>
        <v>0</v>
      </c>
      <c r="J182" s="461">
        <f t="shared" ref="J182" si="63">J181-J180</f>
        <v>0</v>
      </c>
      <c r="K182" s="542">
        <f>D182+E182+F182+G182+H182+I182+J182</f>
        <v>20.050000000000182</v>
      </c>
      <c r="L182" s="452"/>
      <c r="M182" s="401"/>
    </row>
    <row r="183" spans="2:13" ht="15.6">
      <c r="B183" s="396"/>
      <c r="C183" s="402" t="s">
        <v>65</v>
      </c>
      <c r="D183" s="462">
        <f>D181/K181</f>
        <v>0</v>
      </c>
      <c r="E183" s="462">
        <f>E181/K181</f>
        <v>0.30596556059628077</v>
      </c>
      <c r="F183" s="462">
        <f>F181/K181</f>
        <v>0</v>
      </c>
      <c r="G183" s="462">
        <f>G181/K181</f>
        <v>0.3071973601963538</v>
      </c>
      <c r="H183" s="462">
        <f>H181/K181</f>
        <v>4.6450469521627361E-2</v>
      </c>
      <c r="I183" s="462">
        <f>I181/K181</f>
        <v>0.3403866096857382</v>
      </c>
      <c r="J183" s="462">
        <f>J181/K181</f>
        <v>0</v>
      </c>
      <c r="K183" s="520">
        <f>D183+E183+F183+G183+H183+I183+J183</f>
        <v>1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7.4181599996063596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596">
        <v>1540888.8629999999</v>
      </c>
      <c r="E191" s="596">
        <v>1541720.9720000001</v>
      </c>
      <c r="F191" s="526">
        <f t="shared" ref="F191:F194" si="64">E191-D191</f>
        <v>832.10900000017136</v>
      </c>
      <c r="G191" s="592">
        <v>6.48</v>
      </c>
      <c r="H191" s="410">
        <f>F191*G191</f>
        <v>5392.0663200011104</v>
      </c>
      <c r="I191" s="531">
        <f>F191+F195+F196</f>
        <v>1170.1390000001411</v>
      </c>
      <c r="J191" s="411">
        <f>I191/I195</f>
        <v>0.60838936869684068</v>
      </c>
      <c r="K191" s="186"/>
      <c r="L191" s="359"/>
      <c r="M191" s="401"/>
    </row>
    <row r="192" spans="2:13" ht="15.6">
      <c r="B192" s="396"/>
      <c r="C192" s="412" t="s">
        <v>43</v>
      </c>
      <c r="D192" s="596">
        <v>593608.152</v>
      </c>
      <c r="E192" s="596">
        <v>593861.25300000003</v>
      </c>
      <c r="F192" s="527">
        <f t="shared" si="64"/>
        <v>253.10100000002421</v>
      </c>
      <c r="G192" s="593">
        <v>6.48</v>
      </c>
      <c r="H192" s="413">
        <f>G192*F192</f>
        <v>1640.0944800001571</v>
      </c>
      <c r="I192" s="532">
        <f>F192</f>
        <v>253.10100000002421</v>
      </c>
      <c r="J192" s="414">
        <f>I192/I195</f>
        <v>0.13159458628977858</v>
      </c>
      <c r="K192" s="186"/>
      <c r="L192" s="359"/>
      <c r="M192" s="401"/>
    </row>
    <row r="193" spans="2:13" ht="16.2" customHeight="1">
      <c r="B193" s="396"/>
      <c r="C193" s="415" t="s">
        <v>44</v>
      </c>
      <c r="D193" s="597">
        <v>346606.96299999999</v>
      </c>
      <c r="E193" s="597">
        <v>346895.52299999999</v>
      </c>
      <c r="F193" s="528">
        <f t="shared" si="64"/>
        <v>288.55999999999767</v>
      </c>
      <c r="G193" s="594">
        <v>4.58</v>
      </c>
      <c r="H193" s="416">
        <f>G193*F193</f>
        <v>1321.6047999999894</v>
      </c>
      <c r="I193" s="533">
        <f>F193</f>
        <v>288.55999999999767</v>
      </c>
      <c r="J193" s="417">
        <f>I193/I195</f>
        <v>0.15003075380885325</v>
      </c>
      <c r="K193" s="186"/>
      <c r="L193" s="359"/>
      <c r="M193" s="401"/>
    </row>
    <row r="194" spans="2:13" ht="15.6">
      <c r="B194" s="397"/>
      <c r="C194" s="183" t="s">
        <v>139</v>
      </c>
      <c r="D194" s="597">
        <v>395956.83399999997</v>
      </c>
      <c r="E194" s="597">
        <v>396168.37300000002</v>
      </c>
      <c r="F194" s="529">
        <f t="shared" si="64"/>
        <v>211.53900000004796</v>
      </c>
      <c r="G194" s="595">
        <v>6.28</v>
      </c>
      <c r="H194" s="418">
        <f>G194*F194</f>
        <v>1328.4649200003012</v>
      </c>
      <c r="I194" s="534">
        <f>F194</f>
        <v>211.53900000004796</v>
      </c>
      <c r="J194" s="419">
        <f>I194/I195</f>
        <v>0.10998529120452752</v>
      </c>
      <c r="K194" s="186"/>
      <c r="L194" s="359"/>
      <c r="M194" s="401"/>
    </row>
    <row r="195" spans="2:13" ht="16.2" thickBot="1">
      <c r="B195" s="397"/>
      <c r="C195" s="420" t="s">
        <v>45</v>
      </c>
      <c r="D195" s="597">
        <v>369308.66200000001</v>
      </c>
      <c r="E195" s="597">
        <v>369308.66200000001</v>
      </c>
      <c r="F195" s="526">
        <f>E195-D195</f>
        <v>0</v>
      </c>
      <c r="G195" s="884">
        <v>6.48</v>
      </c>
      <c r="H195" s="421">
        <f>G195*F195</f>
        <v>0</v>
      </c>
      <c r="I195" s="535">
        <f t="shared" ref="I195" si="65">SUM(I191:I194)</f>
        <v>1923.3390000002109</v>
      </c>
      <c r="J195" s="422">
        <f t="shared" ref="J195" si="66">SUM(J191:J194)</f>
        <v>1</v>
      </c>
      <c r="K195" s="186"/>
      <c r="L195" s="359"/>
      <c r="M195" s="401"/>
    </row>
    <row r="196" spans="2:13" ht="15.6">
      <c r="B196" s="397"/>
      <c r="C196" s="420" t="s">
        <v>46</v>
      </c>
      <c r="D196" s="597">
        <v>330941.092</v>
      </c>
      <c r="E196" s="597">
        <v>331279.12199999997</v>
      </c>
      <c r="F196" s="526">
        <f t="shared" ref="F196" si="67">E196-D196</f>
        <v>338.02999999996973</v>
      </c>
      <c r="G196" s="885"/>
      <c r="H196" s="423">
        <f>G195*F196</f>
        <v>2190.4343999998041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1923.3390000002109</v>
      </c>
      <c r="G197" s="525">
        <f>H197/F197</f>
        <v>6.1729445095222735</v>
      </c>
      <c r="H197" s="428">
        <f>SUM(H191:H196)</f>
        <v>11872.664920001362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 t="s">
        <v>131</v>
      </c>
      <c r="E199" s="433" t="s">
        <v>132</v>
      </c>
      <c r="F199" s="434" t="s">
        <v>1</v>
      </c>
      <c r="G199" s="554" t="s">
        <v>65</v>
      </c>
      <c r="H199" s="861" t="s">
        <v>243</v>
      </c>
      <c r="I199" s="862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>
        <v>159</v>
      </c>
      <c r="E200" s="438">
        <v>527</v>
      </c>
      <c r="F200" s="438">
        <f>D200+E200</f>
        <v>686</v>
      </c>
      <c r="G200" s="439">
        <f>F200/F203</f>
        <v>0.19018574993069032</v>
      </c>
      <c r="H200" s="590">
        <v>7.4000000000000003E-3</v>
      </c>
      <c r="I200" s="586">
        <f>F200*H200</f>
        <v>5.0764000000000005</v>
      </c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>
        <v>327</v>
      </c>
      <c r="E201" s="438">
        <v>1191</v>
      </c>
      <c r="F201" s="438">
        <f t="shared" ref="F201:F202" si="68">D201+E201</f>
        <v>1518</v>
      </c>
      <c r="G201" s="439">
        <f>F201/F203</f>
        <v>0.42084835042971996</v>
      </c>
      <c r="H201" s="590">
        <v>2.5000000000000001E-2</v>
      </c>
      <c r="I201" s="586">
        <f>F201*H201</f>
        <v>37.950000000000003</v>
      </c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>
        <v>494</v>
      </c>
      <c r="E202" s="438">
        <v>909</v>
      </c>
      <c r="F202" s="438">
        <f t="shared" si="68"/>
        <v>1403</v>
      </c>
      <c r="G202" s="439">
        <f>F202/F203</f>
        <v>0.38896589963958966</v>
      </c>
      <c r="H202" s="584"/>
      <c r="I202" s="586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f>SUM(D200:D202)</f>
        <v>980</v>
      </c>
      <c r="E203" s="442">
        <f>SUM(E200:E202)</f>
        <v>2627</v>
      </c>
      <c r="F203" s="443">
        <f>D203+E203</f>
        <v>3607</v>
      </c>
      <c r="G203" s="444">
        <f>SUM(G200:G202)</f>
        <v>1</v>
      </c>
      <c r="H203" s="585" t="s">
        <v>21</v>
      </c>
      <c r="I203" s="591">
        <f>SUM(I200:I202)</f>
        <v>43.026400000000002</v>
      </c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63</v>
      </c>
      <c r="E206" s="447" t="s">
        <v>68</v>
      </c>
      <c r="F206" s="447" t="s">
        <v>249</v>
      </c>
      <c r="G206" s="448" t="s">
        <v>197</v>
      </c>
      <c r="H206" s="447" t="s">
        <v>130</v>
      </c>
      <c r="I206" s="448" t="s">
        <v>64</v>
      </c>
      <c r="J206" s="447" t="s">
        <v>174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58</v>
      </c>
      <c r="D207" s="438"/>
      <c r="E207" s="438">
        <v>451.5</v>
      </c>
      <c r="F207" s="438">
        <v>494</v>
      </c>
      <c r="G207" s="438">
        <v>218</v>
      </c>
      <c r="H207" s="438"/>
      <c r="I207" s="438"/>
      <c r="J207" s="438"/>
      <c r="K207" s="451">
        <f>D207+E207+F207+G207+H207+I207+J207</f>
        <v>1163.5</v>
      </c>
      <c r="L207" s="452">
        <f>K207/K211</f>
        <v>9.8276300418867368E-2</v>
      </c>
      <c r="M207" s="401"/>
    </row>
    <row r="208" spans="2:13" ht="15.6">
      <c r="B208" s="396"/>
      <c r="C208" s="450" t="s">
        <v>148</v>
      </c>
      <c r="D208" s="438"/>
      <c r="E208" s="438">
        <v>879</v>
      </c>
      <c r="F208" s="438">
        <v>486</v>
      </c>
      <c r="G208" s="438">
        <v>669.59</v>
      </c>
      <c r="H208" s="438">
        <v>409.61</v>
      </c>
      <c r="I208" s="438"/>
      <c r="J208" s="438"/>
      <c r="K208" s="451">
        <f t="shared" ref="K208:K210" si="69">D208+E208+F208+G208+H208+I208+J208</f>
        <v>2444.2000000000003</v>
      </c>
      <c r="L208" s="452">
        <f>K208/K211</f>
        <v>0.20645202705955792</v>
      </c>
      <c r="M208" s="401"/>
    </row>
    <row r="209" spans="2:13" ht="15.6">
      <c r="B209" s="396"/>
      <c r="C209" s="450" t="s">
        <v>61</v>
      </c>
      <c r="D209" s="438"/>
      <c r="E209" s="438">
        <v>1795</v>
      </c>
      <c r="F209" s="438">
        <v>633</v>
      </c>
      <c r="G209" s="438">
        <v>1374</v>
      </c>
      <c r="H209" s="438">
        <v>394.7</v>
      </c>
      <c r="I209" s="438"/>
      <c r="J209" s="438"/>
      <c r="K209" s="451">
        <f t="shared" si="69"/>
        <v>4196.7</v>
      </c>
      <c r="L209" s="452">
        <f>K209/K211</f>
        <v>0.35447885686966968</v>
      </c>
      <c r="M209" s="401"/>
    </row>
    <row r="210" spans="2:13" ht="15.6">
      <c r="B210" s="396"/>
      <c r="C210" s="450" t="s">
        <v>62</v>
      </c>
      <c r="D210" s="438"/>
      <c r="E210" s="438">
        <v>1832</v>
      </c>
      <c r="F210" s="438">
        <v>1137</v>
      </c>
      <c r="G210" s="438">
        <v>946</v>
      </c>
      <c r="H210" s="438">
        <v>119.67</v>
      </c>
      <c r="I210" s="601"/>
      <c r="J210" s="438"/>
      <c r="K210" s="451">
        <f t="shared" si="69"/>
        <v>4034.67</v>
      </c>
      <c r="L210" s="452">
        <f>K210/K211</f>
        <v>0.34079281565190511</v>
      </c>
      <c r="M210" s="401"/>
    </row>
    <row r="211" spans="2:13" ht="15.6">
      <c r="B211" s="397"/>
      <c r="C211" s="450" t="s">
        <v>199</v>
      </c>
      <c r="D211" s="552">
        <f>SUM(D207:D210)</f>
        <v>0</v>
      </c>
      <c r="E211" s="552">
        <f t="shared" ref="E211:F211" si="70">SUM(E207:E210)</f>
        <v>4957.5</v>
      </c>
      <c r="F211" s="552">
        <f t="shared" si="70"/>
        <v>2750</v>
      </c>
      <c r="G211" s="552">
        <f>SUM(G207:G210)</f>
        <v>3207.59</v>
      </c>
      <c r="H211" s="552">
        <f>SUM(H207:H210)</f>
        <v>923.9799999999999</v>
      </c>
      <c r="I211" s="552">
        <f>SUM(I207:I210)</f>
        <v>0</v>
      </c>
      <c r="J211" s="552">
        <f t="shared" ref="J211" si="71">SUM(J207:J210)</f>
        <v>0</v>
      </c>
      <c r="K211" s="550">
        <f>D211+E211+F211+G211+H211+I211+J211</f>
        <v>11839.07</v>
      </c>
      <c r="L211" s="452">
        <f>SUM(L207:L210)</f>
        <v>1</v>
      </c>
      <c r="M211" s="401"/>
    </row>
    <row r="212" spans="2:13" ht="15.6">
      <c r="B212" s="397"/>
      <c r="C212" s="547" t="s">
        <v>193</v>
      </c>
      <c r="D212" s="553"/>
      <c r="E212" s="553">
        <v>4957.5</v>
      </c>
      <c r="F212" s="548">
        <v>2753.11</v>
      </c>
      <c r="G212" s="548">
        <v>3230.32</v>
      </c>
      <c r="H212" s="548">
        <v>923.98</v>
      </c>
      <c r="I212" s="548"/>
      <c r="J212" s="548"/>
      <c r="K212" s="549">
        <f t="shared" ref="K212" si="72">D212+E212+F212+G212+H212+I212+J212</f>
        <v>11864.91</v>
      </c>
      <c r="L212" s="452"/>
      <c r="M212" s="401"/>
    </row>
    <row r="213" spans="2:13" ht="15.6">
      <c r="B213" s="397"/>
      <c r="C213" s="460" t="s">
        <v>147</v>
      </c>
      <c r="D213" s="461">
        <f t="shared" ref="D213:H213" si="73">D212-D211</f>
        <v>0</v>
      </c>
      <c r="E213" s="461">
        <f t="shared" si="73"/>
        <v>0</v>
      </c>
      <c r="F213" s="461">
        <f t="shared" si="73"/>
        <v>3.1100000000001273</v>
      </c>
      <c r="G213" s="461">
        <f t="shared" si="73"/>
        <v>22.730000000000018</v>
      </c>
      <c r="H213" s="461">
        <f t="shared" si="73"/>
        <v>0</v>
      </c>
      <c r="I213" s="461">
        <f>I212-I211</f>
        <v>0</v>
      </c>
      <c r="J213" s="461">
        <f t="shared" ref="J213" si="74">J212-J211</f>
        <v>0</v>
      </c>
      <c r="K213" s="542">
        <f>D213+E213+F213+G213+H213+I213+J213</f>
        <v>25.840000000000146</v>
      </c>
      <c r="L213" s="452"/>
      <c r="M213" s="401"/>
    </row>
    <row r="214" spans="2:13" ht="15.6">
      <c r="B214" s="396"/>
      <c r="C214" s="402" t="s">
        <v>65</v>
      </c>
      <c r="D214" s="462">
        <f>D212/K212</f>
        <v>0</v>
      </c>
      <c r="E214" s="462">
        <f>E212/K212</f>
        <v>0.41782870666528443</v>
      </c>
      <c r="F214" s="462">
        <f>F212/K212</f>
        <v>0.23203800113106632</v>
      </c>
      <c r="G214" s="462">
        <f>G212/K212</f>
        <v>0.27225828093091309</v>
      </c>
      <c r="H214" s="462">
        <f>H212/K212</f>
        <v>7.7875011272736161E-2</v>
      </c>
      <c r="I214" s="462">
        <f>I212/K212</f>
        <v>0</v>
      </c>
      <c r="J214" s="462">
        <f>J212/K212</f>
        <v>0</v>
      </c>
      <c r="K214" s="520">
        <f>D214+E214+F214+G214+H214+I214+J214</f>
        <v>1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7.7549200013618247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28.8" customHeight="1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596">
        <v>1541720.9720000001</v>
      </c>
      <c r="E222" s="596">
        <v>1542487.7120000001</v>
      </c>
      <c r="F222" s="526">
        <f t="shared" ref="F222:F225" si="75">E222-D222</f>
        <v>766.73999999999069</v>
      </c>
      <c r="G222" s="592">
        <v>6.48</v>
      </c>
      <c r="H222" s="410">
        <f>F222*G222</f>
        <v>4968.4751999999398</v>
      </c>
      <c r="I222" s="531">
        <f>F222+F226+F227</f>
        <v>1063.0400000000373</v>
      </c>
      <c r="J222" s="411">
        <f>I222/I226</f>
        <v>0.53161010791331964</v>
      </c>
      <c r="K222" s="186"/>
      <c r="L222" s="359"/>
      <c r="M222" s="401"/>
    </row>
    <row r="223" spans="2:13" ht="15.6">
      <c r="B223" s="396"/>
      <c r="C223" s="412" t="s">
        <v>43</v>
      </c>
      <c r="D223" s="596">
        <v>593861.25300000003</v>
      </c>
      <c r="E223" s="596">
        <v>594119.82299999997</v>
      </c>
      <c r="F223" s="527">
        <f t="shared" si="75"/>
        <v>258.56999999994878</v>
      </c>
      <c r="G223" s="593">
        <v>6.48</v>
      </c>
      <c r="H223" s="413">
        <f>G223*F223</f>
        <v>1675.5335999996682</v>
      </c>
      <c r="I223" s="532">
        <f>F223</f>
        <v>258.56999999994878</v>
      </c>
      <c r="J223" s="414">
        <f>I223/I226</f>
        <v>0.12930691752249679</v>
      </c>
      <c r="K223" s="186"/>
      <c r="L223" s="359"/>
      <c r="M223" s="401"/>
    </row>
    <row r="224" spans="2:13" ht="15.6">
      <c r="B224" s="396"/>
      <c r="C224" s="415" t="s">
        <v>44</v>
      </c>
      <c r="D224" s="597">
        <v>346895.52299999999</v>
      </c>
      <c r="E224" s="597">
        <v>347122.473</v>
      </c>
      <c r="F224" s="528">
        <f t="shared" si="75"/>
        <v>226.95000000001164</v>
      </c>
      <c r="G224" s="594">
        <v>4.58</v>
      </c>
      <c r="H224" s="416">
        <f>G224*F224</f>
        <v>1039.4310000000532</v>
      </c>
      <c r="I224" s="533">
        <f>F224</f>
        <v>226.95000000001164</v>
      </c>
      <c r="J224" s="417">
        <f>I224/I226</f>
        <v>0.11349423727322569</v>
      </c>
      <c r="K224" s="186"/>
      <c r="L224" s="359"/>
      <c r="M224" s="401"/>
    </row>
    <row r="225" spans="2:13" ht="15.6">
      <c r="B225" s="397"/>
      <c r="C225" s="183" t="s">
        <v>139</v>
      </c>
      <c r="D225" s="597">
        <v>396168.37300000002</v>
      </c>
      <c r="E225" s="597">
        <v>396619.47399999999</v>
      </c>
      <c r="F225" s="529">
        <f t="shared" si="75"/>
        <v>451.10099999996601</v>
      </c>
      <c r="G225" s="595">
        <v>6.28</v>
      </c>
      <c r="H225" s="418">
        <f>G225*F225</f>
        <v>2832.9142799997867</v>
      </c>
      <c r="I225" s="534">
        <f>F225</f>
        <v>451.10099999996601</v>
      </c>
      <c r="J225" s="419">
        <f>I225/I226</f>
        <v>0.22558873729095791</v>
      </c>
      <c r="K225" s="186"/>
      <c r="L225" s="359"/>
      <c r="M225" s="401"/>
    </row>
    <row r="226" spans="2:13" ht="16.2" thickBot="1">
      <c r="B226" s="397"/>
      <c r="C226" s="420" t="s">
        <v>45</v>
      </c>
      <c r="D226" s="597">
        <v>369308.66200000001</v>
      </c>
      <c r="E226" s="597">
        <v>369308.66200000001</v>
      </c>
      <c r="F226" s="526">
        <f>E226-D226</f>
        <v>0</v>
      </c>
      <c r="G226" s="884">
        <v>6.48</v>
      </c>
      <c r="H226" s="421">
        <f>G226*F226</f>
        <v>0</v>
      </c>
      <c r="I226" s="535">
        <f t="shared" ref="I226" si="76">SUM(I222:I225)</f>
        <v>1999.6609999999637</v>
      </c>
      <c r="J226" s="422">
        <f t="shared" ref="J226" si="77">SUM(J222:J225)</f>
        <v>1</v>
      </c>
      <c r="K226" s="186"/>
      <c r="L226" s="359"/>
      <c r="M226" s="401"/>
    </row>
    <row r="227" spans="2:13" ht="15.6">
      <c r="B227" s="397"/>
      <c r="C227" s="420" t="s">
        <v>46</v>
      </c>
      <c r="D227" s="597">
        <v>331279.12199999997</v>
      </c>
      <c r="E227" s="597">
        <v>331575.42200000002</v>
      </c>
      <c r="F227" s="526">
        <f t="shared" ref="F227" si="78">E227-D227</f>
        <v>296.30000000004657</v>
      </c>
      <c r="G227" s="885"/>
      <c r="H227" s="423">
        <f>G226*F227</f>
        <v>1920.0240000003018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1999.6609999999637</v>
      </c>
      <c r="G228" s="525">
        <f>H228/F228</f>
        <v>6.21924320172268</v>
      </c>
      <c r="H228" s="428">
        <f>SUM(H222:H227)</f>
        <v>12436.378079999749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 t="s">
        <v>131</v>
      </c>
      <c r="E230" s="433" t="s">
        <v>132</v>
      </c>
      <c r="F230" s="434" t="s">
        <v>1</v>
      </c>
      <c r="G230" s="554" t="s">
        <v>65</v>
      </c>
      <c r="H230" s="861" t="s">
        <v>243</v>
      </c>
      <c r="I230" s="862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>
        <v>623</v>
      </c>
      <c r="E231" s="438">
        <v>345</v>
      </c>
      <c r="F231" s="438">
        <f>D231+E231</f>
        <v>968</v>
      </c>
      <c r="G231" s="439">
        <f>F231/F234</f>
        <v>0.35865932551297919</v>
      </c>
      <c r="H231" s="590">
        <v>7.4000000000000003E-3</v>
      </c>
      <c r="I231" s="586">
        <f>F231*H231</f>
        <v>7.1632000000000007</v>
      </c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>
        <v>545</v>
      </c>
      <c r="E232" s="438">
        <v>367</v>
      </c>
      <c r="F232" s="438">
        <f t="shared" ref="F232:F233" si="79">D232+E232</f>
        <v>912</v>
      </c>
      <c r="G232" s="439">
        <f>F232/F234</f>
        <v>0.33791043891305472</v>
      </c>
      <c r="H232" s="590">
        <v>2.5000000000000001E-2</v>
      </c>
      <c r="I232" s="586">
        <f>F232*H232</f>
        <v>22.8</v>
      </c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>
        <v>532.94000000000005</v>
      </c>
      <c r="E233" s="438">
        <v>286</v>
      </c>
      <c r="F233" s="438">
        <f t="shared" si="79"/>
        <v>818.94</v>
      </c>
      <c r="G233" s="439">
        <f>F233/F234</f>
        <v>0.30343023557396609</v>
      </c>
      <c r="H233" s="584"/>
      <c r="I233" s="586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1700.94</v>
      </c>
      <c r="E234" s="442">
        <f>SUM(E231:E233)</f>
        <v>998</v>
      </c>
      <c r="F234" s="443">
        <f>D234+E234</f>
        <v>2698.94</v>
      </c>
      <c r="G234" s="444">
        <f>SUM(G231:G233)</f>
        <v>1</v>
      </c>
      <c r="H234" s="585" t="s">
        <v>21</v>
      </c>
      <c r="I234" s="591">
        <f>SUM(I231:I233)</f>
        <v>29.963200000000001</v>
      </c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63</v>
      </c>
      <c r="E237" s="447" t="s">
        <v>68</v>
      </c>
      <c r="F237" s="447" t="s">
        <v>249</v>
      </c>
      <c r="G237" s="448" t="s">
        <v>197</v>
      </c>
      <c r="H237" s="447" t="s">
        <v>130</v>
      </c>
      <c r="I237" s="448" t="s">
        <v>64</v>
      </c>
      <c r="J237" s="447" t="s">
        <v>174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58</v>
      </c>
      <c r="D238" s="438"/>
      <c r="E238" s="438"/>
      <c r="F238" s="438">
        <v>286</v>
      </c>
      <c r="G238" s="438"/>
      <c r="H238" s="438"/>
      <c r="I238" s="438">
        <v>526.94000000000005</v>
      </c>
      <c r="J238" s="438"/>
      <c r="K238" s="451">
        <f>D238+E238+F238+G238+H238+I238+J238</f>
        <v>812.94</v>
      </c>
      <c r="L238" s="452">
        <f>K238/K242</f>
        <v>8.0188362852983072E-2</v>
      </c>
      <c r="M238" s="401"/>
    </row>
    <row r="239" spans="2:13" ht="15.6">
      <c r="B239" s="396"/>
      <c r="C239" s="450" t="s">
        <v>148</v>
      </c>
      <c r="D239" s="438"/>
      <c r="E239" s="438"/>
      <c r="F239" s="438">
        <v>712</v>
      </c>
      <c r="G239" s="438"/>
      <c r="H239" s="438">
        <v>165</v>
      </c>
      <c r="I239" s="438">
        <v>1003</v>
      </c>
      <c r="J239" s="438"/>
      <c r="K239" s="451">
        <f t="shared" ref="K239:K241" si="80">D239+E239+F239+G239+H239+I239+J239</f>
        <v>1880</v>
      </c>
      <c r="L239" s="452">
        <f>K239/K242</f>
        <v>0.18544311039388903</v>
      </c>
      <c r="M239" s="401"/>
    </row>
    <row r="240" spans="2:13" ht="15.6">
      <c r="B240" s="396"/>
      <c r="C240" s="450" t="s">
        <v>61</v>
      </c>
      <c r="D240" s="438"/>
      <c r="E240" s="438"/>
      <c r="F240" s="438">
        <v>800</v>
      </c>
      <c r="G240" s="438">
        <v>403.28</v>
      </c>
      <c r="H240" s="438"/>
      <c r="I240" s="438">
        <v>2418</v>
      </c>
      <c r="J240" s="438"/>
      <c r="K240" s="451">
        <f t="shared" si="80"/>
        <v>3621.2799999999997</v>
      </c>
      <c r="L240" s="452">
        <f>K240/K242</f>
        <v>0.35720288659956512</v>
      </c>
      <c r="M240" s="401"/>
    </row>
    <row r="241" spans="2:13" ht="18" customHeight="1">
      <c r="B241" s="396"/>
      <c r="C241" s="450" t="s">
        <v>62</v>
      </c>
      <c r="D241" s="438"/>
      <c r="E241" s="438"/>
      <c r="F241" s="438">
        <v>904.3</v>
      </c>
      <c r="G241" s="438">
        <v>2028.85</v>
      </c>
      <c r="H241" s="438">
        <v>126.51</v>
      </c>
      <c r="I241" s="438">
        <v>764</v>
      </c>
      <c r="J241" s="438"/>
      <c r="K241" s="451">
        <f t="shared" si="80"/>
        <v>3823.66</v>
      </c>
      <c r="L241" s="452">
        <f>K241/K242</f>
        <v>0.37716564015356263</v>
      </c>
      <c r="M241" s="401"/>
    </row>
    <row r="242" spans="2:13" ht="15.6">
      <c r="B242" s="397"/>
      <c r="C242" s="450" t="s">
        <v>199</v>
      </c>
      <c r="D242" s="552">
        <f>SUM(D238:D241)</f>
        <v>0</v>
      </c>
      <c r="E242" s="552">
        <f t="shared" ref="E242:F242" si="81">SUM(E238:E241)</f>
        <v>0</v>
      </c>
      <c r="F242" s="552">
        <f t="shared" si="81"/>
        <v>2702.3</v>
      </c>
      <c r="G242" s="552">
        <f>SUM(G238:G241)</f>
        <v>2432.13</v>
      </c>
      <c r="H242" s="552">
        <f>SUM(H238:H241)</f>
        <v>291.51</v>
      </c>
      <c r="I242" s="552">
        <f>SUM(I238:I241)</f>
        <v>4711.9400000000005</v>
      </c>
      <c r="J242" s="552">
        <f t="shared" ref="J242" si="82">SUM(J238:J241)</f>
        <v>0</v>
      </c>
      <c r="K242" s="550">
        <f>D242+E242+F242+G242+H242+I242+J242</f>
        <v>10137.880000000001</v>
      </c>
      <c r="L242" s="452">
        <f>SUM(L238:L241)</f>
        <v>0.99999999999999978</v>
      </c>
      <c r="M242" s="401"/>
    </row>
    <row r="243" spans="2:13" ht="15.6">
      <c r="B243" s="397"/>
      <c r="C243" s="547" t="s">
        <v>193</v>
      </c>
      <c r="D243" s="553"/>
      <c r="E243" s="553"/>
      <c r="F243" s="548">
        <v>2707.81</v>
      </c>
      <c r="G243" s="548">
        <v>4437.07</v>
      </c>
      <c r="H243" s="548">
        <v>291.51</v>
      </c>
      <c r="I243" s="548">
        <v>4987.34</v>
      </c>
      <c r="J243" s="548"/>
      <c r="K243" s="549">
        <f t="shared" ref="K243" si="83">D243+E243+F243+G243+H243+I243+J243</f>
        <v>12423.73</v>
      </c>
      <c r="L243" s="452"/>
      <c r="M243" s="401"/>
    </row>
    <row r="244" spans="2:13" ht="15.6">
      <c r="B244" s="397"/>
      <c r="C244" s="460" t="s">
        <v>147</v>
      </c>
      <c r="D244" s="461">
        <f t="shared" ref="D244:H244" si="84">D243-D242</f>
        <v>0</v>
      </c>
      <c r="E244" s="461">
        <f t="shared" si="84"/>
        <v>0</v>
      </c>
      <c r="F244" s="461">
        <f t="shared" si="84"/>
        <v>5.5099999999997635</v>
      </c>
      <c r="G244" s="461">
        <f t="shared" si="84"/>
        <v>2004.9399999999996</v>
      </c>
      <c r="H244" s="461">
        <f t="shared" si="84"/>
        <v>0</v>
      </c>
      <c r="I244" s="461">
        <f>I243-I242</f>
        <v>275.39999999999964</v>
      </c>
      <c r="J244" s="461">
        <f t="shared" ref="J244" si="85">J243-J242</f>
        <v>0</v>
      </c>
      <c r="K244" s="542">
        <f>D244+E244+F244+G244+H244+I244+J244</f>
        <v>2285.849999999999</v>
      </c>
      <c r="L244" s="452"/>
      <c r="M244" s="401"/>
    </row>
    <row r="245" spans="2:13" ht="15.6">
      <c r="B245" s="396"/>
      <c r="C245" s="402" t="s">
        <v>65</v>
      </c>
      <c r="D245" s="462">
        <f>D243/K243</f>
        <v>0</v>
      </c>
      <c r="E245" s="462">
        <f>E243/K243</f>
        <v>0</v>
      </c>
      <c r="F245" s="462">
        <f>F243/K243</f>
        <v>0.21795467222806678</v>
      </c>
      <c r="G245" s="462">
        <f>G243/K243</f>
        <v>0.35714475443365234</v>
      </c>
      <c r="H245" s="462">
        <f>H243/K243</f>
        <v>2.3463967745596531E-2</v>
      </c>
      <c r="I245" s="462">
        <f>I243/K243</f>
        <v>0.40143660559268435</v>
      </c>
      <c r="J245" s="462">
        <f>J243/K243</f>
        <v>0</v>
      </c>
      <c r="K245" s="520">
        <f>D245+E245+F245+G245+H245+I245+J245</f>
        <v>1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12.648079999749825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596">
        <v>1542487.7120000001</v>
      </c>
      <c r="E253" s="596">
        <v>1543147.652</v>
      </c>
      <c r="F253" s="526">
        <f t="shared" ref="F253:F256" si="86">E253-D253</f>
        <v>659.93999999994412</v>
      </c>
      <c r="G253" s="592">
        <v>6.48</v>
      </c>
      <c r="H253" s="410">
        <f>F253*G253</f>
        <v>4276.4111999996385</v>
      </c>
      <c r="I253" s="531">
        <f>F253+F257+F258</f>
        <v>810.92999999993481</v>
      </c>
      <c r="J253" s="411">
        <f>I253/I257</f>
        <v>0.49569363366846725</v>
      </c>
      <c r="K253" s="186"/>
      <c r="L253" s="359"/>
      <c r="M253" s="401"/>
    </row>
    <row r="254" spans="2:13" ht="15.6">
      <c r="B254" s="396"/>
      <c r="C254" s="412" t="s">
        <v>43</v>
      </c>
      <c r="D254" s="596">
        <v>594119.82299999997</v>
      </c>
      <c r="E254" s="596">
        <v>594409.89300000004</v>
      </c>
      <c r="F254" s="527">
        <f t="shared" si="86"/>
        <v>290.07000000006519</v>
      </c>
      <c r="G254" s="593">
        <v>6.48</v>
      </c>
      <c r="H254" s="413">
        <f>G254*F254</f>
        <v>1879.6536000004226</v>
      </c>
      <c r="I254" s="532">
        <f>F254</f>
        <v>290.07000000006519</v>
      </c>
      <c r="J254" s="414">
        <f>I254/I257</f>
        <v>0.17730981998231188</v>
      </c>
      <c r="K254" s="186"/>
      <c r="L254" s="359"/>
      <c r="M254" s="401"/>
    </row>
    <row r="255" spans="2:13" ht="15.6">
      <c r="B255" s="396"/>
      <c r="C255" s="415" t="s">
        <v>44</v>
      </c>
      <c r="D255" s="597">
        <v>347122.473</v>
      </c>
      <c r="E255" s="597">
        <v>347340.98300000001</v>
      </c>
      <c r="F255" s="528">
        <f t="shared" si="86"/>
        <v>218.51000000000931</v>
      </c>
      <c r="G255" s="594">
        <v>4.58</v>
      </c>
      <c r="H255" s="416">
        <f>G255*F255</f>
        <v>1000.7758000000426</v>
      </c>
      <c r="I255" s="533">
        <f>F255</f>
        <v>218.51000000000931</v>
      </c>
      <c r="J255" s="417">
        <f>I255/I257</f>
        <v>0.13356765182310448</v>
      </c>
      <c r="K255" s="186"/>
      <c r="L255" s="359"/>
      <c r="M255" s="401"/>
    </row>
    <row r="256" spans="2:13" ht="15.6">
      <c r="B256" s="397"/>
      <c r="C256" s="183" t="s">
        <v>139</v>
      </c>
      <c r="D256" s="597">
        <v>396619.47399999999</v>
      </c>
      <c r="E256" s="597">
        <v>396935.91399999999</v>
      </c>
      <c r="F256" s="529">
        <f t="shared" si="86"/>
        <v>316.44000000000233</v>
      </c>
      <c r="G256" s="595">
        <v>6.28</v>
      </c>
      <c r="H256" s="418">
        <f>G256*F256</f>
        <v>1987.2432000000147</v>
      </c>
      <c r="I256" s="534">
        <f>F256</f>
        <v>316.44000000000233</v>
      </c>
      <c r="J256" s="419">
        <f>I256/I257</f>
        <v>0.19342889452611636</v>
      </c>
      <c r="K256" s="186"/>
      <c r="L256" s="359"/>
      <c r="M256" s="401"/>
    </row>
    <row r="257" spans="2:13" ht="16.2" thickBot="1">
      <c r="B257" s="397"/>
      <c r="C257" s="420" t="s">
        <v>45</v>
      </c>
      <c r="D257" s="597">
        <v>369308.66200000001</v>
      </c>
      <c r="E257" s="597">
        <v>369308.66200000001</v>
      </c>
      <c r="F257" s="526">
        <f>E257-D257</f>
        <v>0</v>
      </c>
      <c r="G257" s="884">
        <v>6.48</v>
      </c>
      <c r="H257" s="421">
        <f>G257*F257</f>
        <v>0</v>
      </c>
      <c r="I257" s="535">
        <f t="shared" ref="I257" si="87">SUM(I253:I256)</f>
        <v>1635.9500000000116</v>
      </c>
      <c r="J257" s="422">
        <f t="shared" ref="J257" si="88">SUM(J253:J256)</f>
        <v>1</v>
      </c>
      <c r="K257" s="186"/>
      <c r="L257" s="359"/>
      <c r="M257" s="401"/>
    </row>
    <row r="258" spans="2:13" ht="15.6">
      <c r="B258" s="397"/>
      <c r="C258" s="420" t="s">
        <v>46</v>
      </c>
      <c r="D258" s="597">
        <v>331575.42200000002</v>
      </c>
      <c r="E258" s="597">
        <v>331726.41200000001</v>
      </c>
      <c r="F258" s="526">
        <f t="shared" ref="F258" si="89">E258-D258</f>
        <v>150.98999999999069</v>
      </c>
      <c r="G258" s="885"/>
      <c r="H258" s="423">
        <f>G257*F258</f>
        <v>978.41519999993966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1635.9500000000116</v>
      </c>
      <c r="G259" s="525">
        <f>H259/F259</f>
        <v>6.1875356826308785</v>
      </c>
      <c r="H259" s="428">
        <f>SUM(H253:H258)</f>
        <v>10122.499000000058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 t="s">
        <v>131</v>
      </c>
      <c r="E261" s="433" t="s">
        <v>132</v>
      </c>
      <c r="F261" s="434" t="s">
        <v>1</v>
      </c>
      <c r="G261" s="554" t="s">
        <v>65</v>
      </c>
      <c r="H261" s="861" t="s">
        <v>243</v>
      </c>
      <c r="I261" s="862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>
        <v>987</v>
      </c>
      <c r="E262" s="438">
        <v>362</v>
      </c>
      <c r="F262" s="438">
        <f>D262+E262</f>
        <v>1349</v>
      </c>
      <c r="G262" s="439">
        <f>F262/F265</f>
        <v>0.40903577926015766</v>
      </c>
      <c r="H262" s="590">
        <v>7.4000000000000003E-3</v>
      </c>
      <c r="I262" s="586">
        <f>F262*H262</f>
        <v>9.9825999999999997</v>
      </c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>
        <v>524</v>
      </c>
      <c r="E263" s="438">
        <v>116</v>
      </c>
      <c r="F263" s="438">
        <f t="shared" ref="F263:F264" si="90">D263+E263</f>
        <v>640</v>
      </c>
      <c r="G263" s="439">
        <f>F263/F265</f>
        <v>0.19405700424499697</v>
      </c>
      <c r="H263" s="590">
        <v>2.5000000000000001E-2</v>
      </c>
      <c r="I263" s="586">
        <f>F263*H263</f>
        <v>16</v>
      </c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>
        <v>743</v>
      </c>
      <c r="E264" s="438">
        <v>566</v>
      </c>
      <c r="F264" s="438">
        <f t="shared" si="90"/>
        <v>1309</v>
      </c>
      <c r="G264" s="439">
        <f>F264/F265</f>
        <v>0.39690721649484534</v>
      </c>
      <c r="H264" s="584"/>
      <c r="I264" s="586"/>
      <c r="J264" s="431"/>
      <c r="K264" s="184"/>
      <c r="L264" s="188"/>
      <c r="M264" s="401"/>
    </row>
    <row r="265" spans="2:13" ht="16.2" customHeight="1" thickBot="1">
      <c r="B265" s="397"/>
      <c r="C265" s="441" t="s">
        <v>1</v>
      </c>
      <c r="D265" s="442">
        <f>SUM(D262:D264)</f>
        <v>2254</v>
      </c>
      <c r="E265" s="442">
        <f>SUM(E262:E264)</f>
        <v>1044</v>
      </c>
      <c r="F265" s="443">
        <f>D265+E265</f>
        <v>3298</v>
      </c>
      <c r="G265" s="444">
        <f>SUM(G262:G264)</f>
        <v>1</v>
      </c>
      <c r="H265" s="585" t="s">
        <v>21</v>
      </c>
      <c r="I265" s="591">
        <f>SUM(I262:I264)</f>
        <v>25.982599999999998</v>
      </c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63</v>
      </c>
      <c r="E268" s="447" t="s">
        <v>68</v>
      </c>
      <c r="F268" s="447" t="s">
        <v>249</v>
      </c>
      <c r="G268" s="448" t="s">
        <v>197</v>
      </c>
      <c r="H268" s="447" t="s">
        <v>130</v>
      </c>
      <c r="I268" s="448" t="s">
        <v>64</v>
      </c>
      <c r="J268" s="447" t="s">
        <v>174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58</v>
      </c>
      <c r="D269" s="438"/>
      <c r="E269" s="438">
        <v>426</v>
      </c>
      <c r="F269" s="438">
        <v>566</v>
      </c>
      <c r="G269" s="438"/>
      <c r="H269" s="438"/>
      <c r="I269" s="438">
        <v>189</v>
      </c>
      <c r="J269" s="438"/>
      <c r="K269" s="451">
        <f>D269+E269+F269+G269+H269+I269+J269</f>
        <v>1181</v>
      </c>
      <c r="L269" s="452">
        <f>K269/K273</f>
        <v>0.11791605096050163</v>
      </c>
      <c r="M269" s="401"/>
    </row>
    <row r="270" spans="2:13" ht="15.6">
      <c r="B270" s="396"/>
      <c r="C270" s="450" t="s">
        <v>148</v>
      </c>
      <c r="D270" s="438"/>
      <c r="E270" s="438">
        <v>1002</v>
      </c>
      <c r="F270" s="438">
        <v>478.5</v>
      </c>
      <c r="G270" s="438"/>
      <c r="H270" s="438">
        <v>200</v>
      </c>
      <c r="I270" s="438">
        <v>443</v>
      </c>
      <c r="J270" s="438"/>
      <c r="K270" s="451">
        <f t="shared" ref="K270:K272" si="91">D270+E270+F270+G270+H270+I270+J270</f>
        <v>2123.5</v>
      </c>
      <c r="L270" s="452">
        <f>K270/K273</f>
        <v>0.21201924997004676</v>
      </c>
      <c r="M270" s="401"/>
    </row>
    <row r="271" spans="2:13" ht="15.6">
      <c r="B271" s="396"/>
      <c r="C271" s="450" t="s">
        <v>61</v>
      </c>
      <c r="D271" s="438"/>
      <c r="E271" s="438">
        <v>470</v>
      </c>
      <c r="F271" s="438">
        <v>326</v>
      </c>
      <c r="G271" s="438"/>
      <c r="H271" s="438"/>
      <c r="I271" s="438">
        <v>2413</v>
      </c>
      <c r="J271" s="438"/>
      <c r="K271" s="451">
        <f t="shared" si="91"/>
        <v>3209</v>
      </c>
      <c r="L271" s="452">
        <f>K271/K273</f>
        <v>0.32040017572586771</v>
      </c>
      <c r="M271" s="401"/>
    </row>
    <row r="272" spans="2:13" ht="15.6">
      <c r="B272" s="396"/>
      <c r="C272" s="450" t="s">
        <v>62</v>
      </c>
      <c r="D272" s="438"/>
      <c r="E272" s="438">
        <v>1413.78</v>
      </c>
      <c r="F272" s="438">
        <v>1542.75</v>
      </c>
      <c r="G272" s="438"/>
      <c r="H272" s="438">
        <v>27.57</v>
      </c>
      <c r="I272" s="438">
        <v>518</v>
      </c>
      <c r="J272" s="438"/>
      <c r="K272" s="451">
        <f t="shared" si="91"/>
        <v>3502.1</v>
      </c>
      <c r="L272" s="452">
        <f>K272/K273</f>
        <v>0.34966452334358405</v>
      </c>
      <c r="M272" s="401"/>
    </row>
    <row r="273" spans="2:13" ht="15.6">
      <c r="B273" s="397"/>
      <c r="C273" s="450" t="s">
        <v>199</v>
      </c>
      <c r="D273" s="552">
        <f>SUM(D269:D272)</f>
        <v>0</v>
      </c>
      <c r="E273" s="552">
        <f t="shared" ref="E273:F273" si="92">SUM(E269:E272)</f>
        <v>3311.7799999999997</v>
      </c>
      <c r="F273" s="552">
        <f t="shared" si="92"/>
        <v>2913.25</v>
      </c>
      <c r="G273" s="552">
        <f>SUM(G269:G272)</f>
        <v>0</v>
      </c>
      <c r="H273" s="552">
        <f>SUM(H269:H272)</f>
        <v>227.57</v>
      </c>
      <c r="I273" s="552">
        <f>SUM(I269:I272)</f>
        <v>3563</v>
      </c>
      <c r="J273" s="552">
        <f t="shared" ref="J273" si="93">SUM(J269:J272)</f>
        <v>0</v>
      </c>
      <c r="K273" s="550">
        <f>D273+E273+F273+G273+H273+I273+J273</f>
        <v>10015.599999999999</v>
      </c>
      <c r="L273" s="452">
        <f>SUM(L269:L272)</f>
        <v>1.0000000000000002</v>
      </c>
      <c r="M273" s="401"/>
    </row>
    <row r="274" spans="2:13" ht="15.6">
      <c r="B274" s="397"/>
      <c r="C274" s="547" t="s">
        <v>193</v>
      </c>
      <c r="D274" s="553"/>
      <c r="E274" s="553">
        <v>3311.78</v>
      </c>
      <c r="F274" s="548">
        <v>2917.94</v>
      </c>
      <c r="G274" s="548"/>
      <c r="H274" s="548">
        <v>227.57</v>
      </c>
      <c r="I274" s="548">
        <v>3665.73</v>
      </c>
      <c r="J274" s="548"/>
      <c r="K274" s="549">
        <f t="shared" ref="K274" si="94">D274+E274+F274+G274+H274+I274+J274</f>
        <v>10123.02</v>
      </c>
      <c r="L274" s="452"/>
      <c r="M274" s="401"/>
    </row>
    <row r="275" spans="2:13" ht="15.6">
      <c r="B275" s="397"/>
      <c r="C275" s="460" t="s">
        <v>147</v>
      </c>
      <c r="D275" s="461">
        <f t="shared" ref="D275:H275" si="95">D274-D273</f>
        <v>0</v>
      </c>
      <c r="E275" s="461">
        <f t="shared" si="95"/>
        <v>0</v>
      </c>
      <c r="F275" s="461">
        <f t="shared" si="95"/>
        <v>4.6900000000000546</v>
      </c>
      <c r="G275" s="461">
        <f t="shared" si="95"/>
        <v>0</v>
      </c>
      <c r="H275" s="461">
        <f t="shared" si="95"/>
        <v>0</v>
      </c>
      <c r="I275" s="461">
        <f>I274-I273</f>
        <v>102.73000000000002</v>
      </c>
      <c r="J275" s="461">
        <f t="shared" ref="J275" si="96">J274-J273</f>
        <v>0</v>
      </c>
      <c r="K275" s="542">
        <f>D275+E275+F275+G275+H275+I275+J275</f>
        <v>107.42000000000007</v>
      </c>
      <c r="L275" s="452"/>
      <c r="M275" s="401"/>
    </row>
    <row r="276" spans="2:13" ht="15.6">
      <c r="B276" s="396"/>
      <c r="C276" s="402" t="s">
        <v>65</v>
      </c>
      <c r="D276" s="462">
        <f>D274/K274</f>
        <v>0</v>
      </c>
      <c r="E276" s="462">
        <f>E274/K274</f>
        <v>0.32715335937299345</v>
      </c>
      <c r="F276" s="462">
        <f>F274/K274</f>
        <v>0.28824797343085362</v>
      </c>
      <c r="G276" s="462">
        <f>G274/K274</f>
        <v>0</v>
      </c>
      <c r="H276" s="462">
        <f>H274/K274</f>
        <v>2.2480445558736423E-2</v>
      </c>
      <c r="I276" s="462">
        <f>I274/K274</f>
        <v>0.36211822163741647</v>
      </c>
      <c r="J276" s="462">
        <f>J274/K274</f>
        <v>0</v>
      </c>
      <c r="K276" s="520">
        <f>D276+E276+F276+G276+H276+I276+J276</f>
        <v>0.99999999999999989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-0.52099999994243262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596">
        <v>1543147.652</v>
      </c>
      <c r="E284" s="596">
        <v>1543764.5830000001</v>
      </c>
      <c r="F284" s="526">
        <f t="shared" ref="F284:F287" si="97">E284-D284</f>
        <v>616.93100000009872</v>
      </c>
      <c r="G284" s="592">
        <v>6.48</v>
      </c>
      <c r="H284" s="410">
        <f>F284*G284</f>
        <v>3997.7128800006399</v>
      </c>
      <c r="I284" s="531">
        <f>F284+F288+F289</f>
        <v>773.98100000008708</v>
      </c>
      <c r="J284" s="411">
        <f>I284/I288</f>
        <v>0.50557584150399482</v>
      </c>
      <c r="K284" s="186"/>
      <c r="L284" s="359"/>
      <c r="M284" s="401"/>
    </row>
    <row r="285" spans="2:13" ht="15.6">
      <c r="B285" s="396"/>
      <c r="C285" s="412" t="s">
        <v>43</v>
      </c>
      <c r="D285" s="596">
        <v>594409.89300000004</v>
      </c>
      <c r="E285" s="596">
        <v>594625.74300000002</v>
      </c>
      <c r="F285" s="527">
        <f t="shared" si="97"/>
        <v>215.84999999997672</v>
      </c>
      <c r="G285" s="593">
        <v>6.48</v>
      </c>
      <c r="H285" s="413">
        <f>G285*F285</f>
        <v>1398.7079999998491</v>
      </c>
      <c r="I285" s="532">
        <f>F285</f>
        <v>215.84999999997672</v>
      </c>
      <c r="J285" s="414">
        <f>I285/I288</f>
        <v>0.14099641385074468</v>
      </c>
      <c r="K285" s="186"/>
      <c r="L285" s="359"/>
      <c r="M285" s="401"/>
    </row>
    <row r="286" spans="2:13" ht="15.6">
      <c r="B286" s="396"/>
      <c r="C286" s="415" t="s">
        <v>44</v>
      </c>
      <c r="D286" s="597">
        <v>347340.98300000001</v>
      </c>
      <c r="E286" s="597">
        <v>347579.15299999999</v>
      </c>
      <c r="F286" s="528">
        <f t="shared" si="97"/>
        <v>238.1699999999837</v>
      </c>
      <c r="G286" s="594">
        <v>4.58</v>
      </c>
      <c r="H286" s="416">
        <f>G286*F286</f>
        <v>1090.8185999999255</v>
      </c>
      <c r="I286" s="533">
        <f>F286</f>
        <v>238.1699999999837</v>
      </c>
      <c r="J286" s="417">
        <f>I286/I288</f>
        <v>0.15557616811134209</v>
      </c>
      <c r="K286" s="186"/>
      <c r="L286" s="359"/>
      <c r="M286" s="401"/>
    </row>
    <row r="287" spans="2:13" ht="15.6">
      <c r="B287" s="397"/>
      <c r="C287" s="183" t="s">
        <v>139</v>
      </c>
      <c r="D287" s="597">
        <v>396935.91399999999</v>
      </c>
      <c r="E287" s="597">
        <v>397238.80300000001</v>
      </c>
      <c r="F287" s="529">
        <f t="shared" si="97"/>
        <v>302.88900000002468</v>
      </c>
      <c r="G287" s="595">
        <v>6.28</v>
      </c>
      <c r="H287" s="418">
        <f>G287*F287</f>
        <v>1902.1429200001551</v>
      </c>
      <c r="I287" s="534">
        <f>F287</f>
        <v>302.88900000002468</v>
      </c>
      <c r="J287" s="419">
        <f>I287/I288</f>
        <v>0.19785157653391844</v>
      </c>
      <c r="K287" s="186"/>
      <c r="L287" s="359"/>
      <c r="M287" s="401"/>
    </row>
    <row r="288" spans="2:13" ht="16.2" thickBot="1">
      <c r="B288" s="397"/>
      <c r="C288" s="420" t="s">
        <v>45</v>
      </c>
      <c r="D288" s="597">
        <v>369308.66200000001</v>
      </c>
      <c r="E288" s="597">
        <v>369308.66200000001</v>
      </c>
      <c r="F288" s="526">
        <f>E288-D288</f>
        <v>0</v>
      </c>
      <c r="G288" s="884">
        <v>6.48</v>
      </c>
      <c r="H288" s="421">
        <f>G288*F288</f>
        <v>0</v>
      </c>
      <c r="I288" s="535">
        <f t="shared" ref="I288:J288" si="98">SUM(I284:I287)</f>
        <v>1530.8900000000722</v>
      </c>
      <c r="J288" s="422">
        <f t="shared" si="98"/>
        <v>1</v>
      </c>
      <c r="K288" s="186"/>
      <c r="L288" s="359"/>
      <c r="M288" s="401"/>
    </row>
    <row r="289" spans="2:13" ht="13.8" customHeight="1">
      <c r="B289" s="397"/>
      <c r="C289" s="420" t="s">
        <v>46</v>
      </c>
      <c r="D289" s="597">
        <v>331726.41200000001</v>
      </c>
      <c r="E289" s="597">
        <v>331883.462</v>
      </c>
      <c r="F289" s="526">
        <f t="shared" ref="F289" si="99">E289-D289</f>
        <v>157.04999999998836</v>
      </c>
      <c r="G289" s="885"/>
      <c r="H289" s="423">
        <f>G288*F289</f>
        <v>1017.6839999999246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1530.8900000000722</v>
      </c>
      <c r="G290" s="525">
        <f>H290/F290</f>
        <v>6.1448349652816665</v>
      </c>
      <c r="H290" s="428">
        <f>SUM(H284:H289)</f>
        <v>9407.0664000004945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 t="s">
        <v>131</v>
      </c>
      <c r="E292" s="433" t="s">
        <v>132</v>
      </c>
      <c r="F292" s="434" t="s">
        <v>1</v>
      </c>
      <c r="G292" s="554" t="s">
        <v>65</v>
      </c>
      <c r="H292" s="861" t="s">
        <v>243</v>
      </c>
      <c r="I292" s="862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>
        <v>284.95</v>
      </c>
      <c r="E293" s="438">
        <v>190</v>
      </c>
      <c r="F293" s="438">
        <f>D293+E293</f>
        <v>474.95</v>
      </c>
      <c r="G293" s="439">
        <f>F293/F296</f>
        <v>0.19082343960304546</v>
      </c>
      <c r="H293" s="590">
        <v>7.4000000000000003E-3</v>
      </c>
      <c r="I293" s="586">
        <f>F293*H293</f>
        <v>3.5146299999999999</v>
      </c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>
        <v>849</v>
      </c>
      <c r="E294" s="438">
        <v>218</v>
      </c>
      <c r="F294" s="438">
        <f t="shared" ref="F294:F295" si="100">D294+E294</f>
        <v>1067</v>
      </c>
      <c r="G294" s="439">
        <f>F294/F296</f>
        <v>0.42869483115369938</v>
      </c>
      <c r="H294" s="590">
        <v>2.5000000000000001E-2</v>
      </c>
      <c r="I294" s="586">
        <f>F294*H294</f>
        <v>26.675000000000001</v>
      </c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>
        <v>744</v>
      </c>
      <c r="E295" s="438">
        <v>203</v>
      </c>
      <c r="F295" s="438">
        <f t="shared" si="100"/>
        <v>947</v>
      </c>
      <c r="G295" s="439">
        <f>F295/F296</f>
        <v>0.38048172924325524</v>
      </c>
      <c r="H295" s="584"/>
      <c r="I295" s="586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1877.95</v>
      </c>
      <c r="E296" s="442">
        <f>SUM(E293:E295)</f>
        <v>611</v>
      </c>
      <c r="F296" s="443">
        <f>D296+E296</f>
        <v>2488.9499999999998</v>
      </c>
      <c r="G296" s="444">
        <f>SUM(G293:G295)</f>
        <v>1</v>
      </c>
      <c r="H296" s="585" t="s">
        <v>21</v>
      </c>
      <c r="I296" s="591">
        <f>SUM(I293:I295)</f>
        <v>30.189630000000001</v>
      </c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63</v>
      </c>
      <c r="E299" s="447" t="s">
        <v>68</v>
      </c>
      <c r="F299" s="447" t="s">
        <v>249</v>
      </c>
      <c r="G299" s="448" t="s">
        <v>197</v>
      </c>
      <c r="H299" s="447" t="s">
        <v>130</v>
      </c>
      <c r="I299" s="448" t="s">
        <v>64</v>
      </c>
      <c r="J299" s="447" t="s">
        <v>174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58</v>
      </c>
      <c r="D300" s="438"/>
      <c r="E300" s="438">
        <v>575</v>
      </c>
      <c r="F300" s="438">
        <v>45</v>
      </c>
      <c r="G300" s="438">
        <v>169</v>
      </c>
      <c r="H300" s="438"/>
      <c r="I300" s="438">
        <v>158</v>
      </c>
      <c r="J300" s="438"/>
      <c r="K300" s="451">
        <f>D300+E300+F300+G300+H300+I300+J300</f>
        <v>947</v>
      </c>
      <c r="L300" s="452">
        <f>K300/K304</f>
        <v>0.10083296332853126</v>
      </c>
      <c r="M300" s="401"/>
    </row>
    <row r="301" spans="2:13" ht="15.6">
      <c r="B301" s="396"/>
      <c r="C301" s="450" t="s">
        <v>148</v>
      </c>
      <c r="D301" s="438"/>
      <c r="E301" s="438">
        <v>757</v>
      </c>
      <c r="F301" s="438">
        <v>93</v>
      </c>
      <c r="G301" s="438">
        <v>376</v>
      </c>
      <c r="H301" s="438"/>
      <c r="I301" s="438">
        <v>315</v>
      </c>
      <c r="J301" s="438"/>
      <c r="K301" s="451">
        <f t="shared" ref="K301:K303" si="101">D301+E301+F301+G301+H301+I301+J301</f>
        <v>1541</v>
      </c>
      <c r="L301" s="452">
        <f>K301/K304</f>
        <v>0.16407982733819076</v>
      </c>
      <c r="M301" s="401"/>
    </row>
    <row r="302" spans="2:13" ht="15.6">
      <c r="B302" s="396"/>
      <c r="C302" s="450" t="s">
        <v>61</v>
      </c>
      <c r="D302" s="438"/>
      <c r="E302" s="438">
        <v>2313</v>
      </c>
      <c r="F302" s="438"/>
      <c r="G302" s="438">
        <v>1126</v>
      </c>
      <c r="H302" s="438"/>
      <c r="I302" s="438">
        <v>370</v>
      </c>
      <c r="J302" s="438"/>
      <c r="K302" s="451">
        <f t="shared" si="101"/>
        <v>3809</v>
      </c>
      <c r="L302" s="452">
        <f>K302/K304</f>
        <v>0.40556785355689073</v>
      </c>
      <c r="M302" s="401"/>
    </row>
    <row r="303" spans="2:13" ht="15.6">
      <c r="B303" s="396"/>
      <c r="C303" s="450" t="s">
        <v>62</v>
      </c>
      <c r="D303" s="438"/>
      <c r="E303" s="438">
        <v>1306</v>
      </c>
      <c r="F303" s="438">
        <v>94.38</v>
      </c>
      <c r="G303" s="438">
        <v>1195</v>
      </c>
      <c r="H303" s="438"/>
      <c r="I303" s="438">
        <v>499.39</v>
      </c>
      <c r="J303" s="438"/>
      <c r="K303" s="451">
        <f t="shared" si="101"/>
        <v>3094.77</v>
      </c>
      <c r="L303" s="452">
        <f>K303/K304</f>
        <v>0.32951935577638719</v>
      </c>
      <c r="M303" s="401"/>
    </row>
    <row r="304" spans="2:13" ht="15.6">
      <c r="B304" s="397"/>
      <c r="C304" s="450" t="s">
        <v>199</v>
      </c>
      <c r="D304" s="552">
        <f>SUM(D300:D303)</f>
        <v>0</v>
      </c>
      <c r="E304" s="552">
        <f t="shared" ref="E304:F304" si="102">SUM(E300:E303)</f>
        <v>4951</v>
      </c>
      <c r="F304" s="552">
        <f t="shared" si="102"/>
        <v>232.38</v>
      </c>
      <c r="G304" s="552">
        <f>SUM(G300:G303)</f>
        <v>2866</v>
      </c>
      <c r="H304" s="552">
        <f>SUM(H300:H303)</f>
        <v>0</v>
      </c>
      <c r="I304" s="552">
        <f>SUM(I300:I303)</f>
        <v>1342.3899999999999</v>
      </c>
      <c r="J304" s="552">
        <f t="shared" ref="J304" si="103">SUM(J300:J303)</f>
        <v>0</v>
      </c>
      <c r="K304" s="550">
        <f>D304+E304+F304+G304+H304+I304+J304</f>
        <v>9391.77</v>
      </c>
      <c r="L304" s="452">
        <f>SUM(L300:L303)</f>
        <v>1</v>
      </c>
      <c r="M304" s="401"/>
    </row>
    <row r="305" spans="2:13" ht="15.6">
      <c r="B305" s="397"/>
      <c r="C305" s="547" t="s">
        <v>193</v>
      </c>
      <c r="D305" s="553"/>
      <c r="E305" s="553">
        <v>4958.0600000000004</v>
      </c>
      <c r="F305" s="548">
        <v>232.38</v>
      </c>
      <c r="G305" s="548">
        <v>2869.42</v>
      </c>
      <c r="H305" s="548"/>
      <c r="I305" s="548">
        <v>1342.39</v>
      </c>
      <c r="J305" s="548"/>
      <c r="K305" s="549">
        <f t="shared" ref="K305" si="104">D305+E305+F305+G305+H305+I305+J305</f>
        <v>9402.25</v>
      </c>
      <c r="L305" s="452"/>
      <c r="M305" s="401"/>
    </row>
    <row r="306" spans="2:13" ht="15.6">
      <c r="B306" s="397"/>
      <c r="C306" s="460" t="s">
        <v>147</v>
      </c>
      <c r="D306" s="461">
        <f t="shared" ref="D306:H306" si="105">D305-D304</f>
        <v>0</v>
      </c>
      <c r="E306" s="461">
        <f t="shared" si="105"/>
        <v>7.0600000000004002</v>
      </c>
      <c r="F306" s="461">
        <f t="shared" si="105"/>
        <v>0</v>
      </c>
      <c r="G306" s="461">
        <f t="shared" si="105"/>
        <v>3.4200000000000728</v>
      </c>
      <c r="H306" s="461">
        <f t="shared" si="105"/>
        <v>0</v>
      </c>
      <c r="I306" s="461">
        <f>I305-I304</f>
        <v>0</v>
      </c>
      <c r="J306" s="461">
        <f t="shared" ref="J306" si="106">J305-J304</f>
        <v>0</v>
      </c>
      <c r="K306" s="542">
        <f>D306+E306+F306+G306+H306+I306+J306</f>
        <v>10.480000000000473</v>
      </c>
      <c r="L306" s="452"/>
      <c r="M306" s="401"/>
    </row>
    <row r="307" spans="2:13" ht="15.6">
      <c r="B307" s="396"/>
      <c r="C307" s="402" t="s">
        <v>65</v>
      </c>
      <c r="D307" s="462">
        <f>D305/K305</f>
        <v>0</v>
      </c>
      <c r="E307" s="462">
        <f>E305/K305</f>
        <v>0.52732696960833847</v>
      </c>
      <c r="F307" s="462">
        <f>F305/K305</f>
        <v>2.4715360684942435E-2</v>
      </c>
      <c r="G307" s="462">
        <f>G305/K305</f>
        <v>0.30518439735169772</v>
      </c>
      <c r="H307" s="462">
        <f>H305/K305</f>
        <v>0</v>
      </c>
      <c r="I307" s="462">
        <f>I305/K305</f>
        <v>0.14277327235502141</v>
      </c>
      <c r="J307" s="462">
        <f>J305/K305</f>
        <v>0</v>
      </c>
      <c r="K307" s="520">
        <f>D307+E307+F307+G307+H307+I307+J307</f>
        <v>1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4.8164000004944683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8.8" customHeight="1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596">
        <v>1543764.5830000001</v>
      </c>
      <c r="E315" s="596">
        <v>1544385.162</v>
      </c>
      <c r="F315" s="526">
        <f t="shared" ref="F315:F318" si="107">E315-D315</f>
        <v>620.57899999991059</v>
      </c>
      <c r="G315" s="592">
        <v>6.48</v>
      </c>
      <c r="H315" s="410">
        <f>F315*G315</f>
        <v>4021.3519199994207</v>
      </c>
      <c r="I315" s="531">
        <f>F315+F319+F320</f>
        <v>880.83799999993062</v>
      </c>
      <c r="J315" s="411">
        <f>I315/I319</f>
        <v>0.44796998201686761</v>
      </c>
      <c r="K315" s="186"/>
      <c r="L315" s="359"/>
      <c r="M315" s="401"/>
    </row>
    <row r="316" spans="2:13" ht="15.6">
      <c r="B316" s="396"/>
      <c r="C316" s="412" t="s">
        <v>43</v>
      </c>
      <c r="D316" s="596">
        <v>594625.74300000002</v>
      </c>
      <c r="E316" s="596">
        <v>594970.34299999999</v>
      </c>
      <c r="F316" s="527">
        <f t="shared" si="107"/>
        <v>344.59999999997672</v>
      </c>
      <c r="G316" s="593">
        <v>6.48</v>
      </c>
      <c r="H316" s="413">
        <f>G316*F316</f>
        <v>2233.0079999998493</v>
      </c>
      <c r="I316" s="532">
        <f>F316</f>
        <v>344.59999999997672</v>
      </c>
      <c r="J316" s="414">
        <f>I316/I319</f>
        <v>0.17525408282001265</v>
      </c>
      <c r="K316" s="186"/>
      <c r="L316" s="359"/>
      <c r="M316" s="401"/>
    </row>
    <row r="317" spans="2:13" ht="15.6">
      <c r="B317" s="396"/>
      <c r="C317" s="415" t="s">
        <v>44</v>
      </c>
      <c r="D317" s="597">
        <v>347579.15299999999</v>
      </c>
      <c r="E317" s="597">
        <v>347921.67300000001</v>
      </c>
      <c r="F317" s="528">
        <f t="shared" si="107"/>
        <v>342.52000000001863</v>
      </c>
      <c r="G317" s="594">
        <v>4.58</v>
      </c>
      <c r="H317" s="416">
        <f>G317*F317</f>
        <v>1568.7416000000853</v>
      </c>
      <c r="I317" s="533">
        <f>F317</f>
        <v>342.52000000001863</v>
      </c>
      <c r="J317" s="417">
        <f>I317/I319</f>
        <v>0.1741962520241383</v>
      </c>
      <c r="K317" s="186"/>
      <c r="L317" s="359"/>
      <c r="M317" s="401"/>
    </row>
    <row r="318" spans="2:13" ht="15.6">
      <c r="B318" s="397"/>
      <c r="C318" s="183" t="s">
        <v>139</v>
      </c>
      <c r="D318" s="597">
        <v>397238.80300000001</v>
      </c>
      <c r="E318" s="597">
        <v>397637.13299999997</v>
      </c>
      <c r="F318" s="529">
        <f t="shared" si="107"/>
        <v>398.32999999995809</v>
      </c>
      <c r="G318" s="595">
        <v>6.28</v>
      </c>
      <c r="H318" s="418">
        <f>G318*F318</f>
        <v>2501.5123999997368</v>
      </c>
      <c r="I318" s="534">
        <f>F318</f>
        <v>398.32999999995809</v>
      </c>
      <c r="J318" s="419">
        <f>I318/I319</f>
        <v>0.20257968313898145</v>
      </c>
      <c r="K318" s="186"/>
      <c r="L318" s="359"/>
      <c r="M318" s="401"/>
    </row>
    <row r="319" spans="2:13" ht="16.2" thickBot="1">
      <c r="B319" s="397"/>
      <c r="C319" s="420" t="s">
        <v>45</v>
      </c>
      <c r="D319" s="597">
        <v>369308.66200000001</v>
      </c>
      <c r="E319" s="597">
        <v>369308.66200000001</v>
      </c>
      <c r="F319" s="526">
        <f>E319-D319</f>
        <v>0</v>
      </c>
      <c r="G319" s="884">
        <v>6.48</v>
      </c>
      <c r="H319" s="421">
        <f>G319*F319</f>
        <v>0</v>
      </c>
      <c r="I319" s="535">
        <f t="shared" ref="I319:J319" si="108">SUM(I315:I318)</f>
        <v>1966.2879999998841</v>
      </c>
      <c r="J319" s="422">
        <f t="shared" si="108"/>
        <v>1</v>
      </c>
      <c r="K319" s="186"/>
      <c r="L319" s="359"/>
      <c r="M319" s="401"/>
    </row>
    <row r="320" spans="2:13" ht="15.6">
      <c r="B320" s="397"/>
      <c r="C320" s="420" t="s">
        <v>46</v>
      </c>
      <c r="D320" s="597">
        <v>331883.462</v>
      </c>
      <c r="E320" s="597">
        <v>332143.72100000002</v>
      </c>
      <c r="F320" s="526">
        <f t="shared" ref="F320" si="109">E320-D320</f>
        <v>260.25900000002002</v>
      </c>
      <c r="G320" s="885"/>
      <c r="H320" s="423">
        <f>G319*F320</f>
        <v>1686.4783200001298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1966.2879999998841</v>
      </c>
      <c r="G321" s="525">
        <f>H321/F321</f>
        <v>6.10851118452634</v>
      </c>
      <c r="H321" s="428">
        <f>SUM(H315:H320)</f>
        <v>12011.09223999922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 t="s">
        <v>131</v>
      </c>
      <c r="E323" s="433" t="s">
        <v>132</v>
      </c>
      <c r="F323" s="434" t="s">
        <v>1</v>
      </c>
      <c r="G323" s="554" t="s">
        <v>65</v>
      </c>
      <c r="H323" s="861" t="s">
        <v>243</v>
      </c>
      <c r="I323" s="862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>
        <v>338</v>
      </c>
      <c r="E324" s="438">
        <v>730</v>
      </c>
      <c r="F324" s="438">
        <f>D324+E324</f>
        <v>1068</v>
      </c>
      <c r="G324" s="439">
        <f>F324/F327</f>
        <v>0.26112469437652813</v>
      </c>
      <c r="H324" s="590">
        <v>7.4000000000000003E-3</v>
      </c>
      <c r="I324" s="586">
        <f>F324*H324</f>
        <v>7.9032</v>
      </c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>
        <v>270</v>
      </c>
      <c r="E325" s="438">
        <v>1430</v>
      </c>
      <c r="F325" s="438">
        <f t="shared" ref="F325:F326" si="110">D325+E325</f>
        <v>1700</v>
      </c>
      <c r="G325" s="439">
        <f>F325/F327</f>
        <v>0.41564792176039123</v>
      </c>
      <c r="H325" s="590">
        <v>2.5000000000000001E-2</v>
      </c>
      <c r="I325" s="586">
        <f>F325*H325</f>
        <v>42.5</v>
      </c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>
        <v>180</v>
      </c>
      <c r="E326" s="438">
        <v>1142</v>
      </c>
      <c r="F326" s="438">
        <f t="shared" si="110"/>
        <v>1322</v>
      </c>
      <c r="G326" s="439">
        <f>F326/F327</f>
        <v>0.3232273838630807</v>
      </c>
      <c r="H326" s="584"/>
      <c r="I326" s="586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788</v>
      </c>
      <c r="E327" s="442">
        <f>SUM(E324:E326)</f>
        <v>3302</v>
      </c>
      <c r="F327" s="443">
        <f>D327+E327</f>
        <v>4090</v>
      </c>
      <c r="G327" s="444">
        <f>SUM(G324:G326)</f>
        <v>1</v>
      </c>
      <c r="H327" s="585" t="s">
        <v>21</v>
      </c>
      <c r="I327" s="591">
        <f>SUM(I324:I326)</f>
        <v>50.403199999999998</v>
      </c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63</v>
      </c>
      <c r="E330" s="447" t="s">
        <v>68</v>
      </c>
      <c r="F330" s="447" t="s">
        <v>249</v>
      </c>
      <c r="G330" s="448" t="s">
        <v>197</v>
      </c>
      <c r="H330" s="447" t="s">
        <v>130</v>
      </c>
      <c r="I330" s="448" t="s">
        <v>64</v>
      </c>
      <c r="J330" s="447" t="s">
        <v>174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58</v>
      </c>
      <c r="D331" s="438"/>
      <c r="E331" s="438">
        <v>849</v>
      </c>
      <c r="F331" s="438"/>
      <c r="G331" s="438">
        <v>117</v>
      </c>
      <c r="H331" s="438"/>
      <c r="I331" s="438">
        <v>180</v>
      </c>
      <c r="J331" s="438"/>
      <c r="K331" s="451">
        <f>D331+E331+F331+G331+H331+I331+J331</f>
        <v>1146</v>
      </c>
      <c r="L331" s="452">
        <f>K331/K335</f>
        <v>9.5532082857826411E-2</v>
      </c>
      <c r="M331" s="401"/>
    </row>
    <row r="332" spans="2:13" ht="15.6">
      <c r="B332" s="396"/>
      <c r="C332" s="450" t="s">
        <v>148</v>
      </c>
      <c r="D332" s="438"/>
      <c r="E332" s="438">
        <v>1594.04</v>
      </c>
      <c r="F332" s="438"/>
      <c r="G332" s="438">
        <v>511.32</v>
      </c>
      <c r="H332" s="438">
        <v>216</v>
      </c>
      <c r="I332" s="438">
        <v>608</v>
      </c>
      <c r="J332" s="438"/>
      <c r="K332" s="451">
        <f t="shared" ref="K332:K334" si="111">D332+E332+F332+G332+H332+I332+J332</f>
        <v>2929.36</v>
      </c>
      <c r="L332" s="452">
        <f>K332/K335</f>
        <v>0.24419534226911202</v>
      </c>
      <c r="M332" s="401"/>
    </row>
    <row r="333" spans="2:13" ht="15.6">
      <c r="B333" s="396"/>
      <c r="C333" s="450" t="s">
        <v>61</v>
      </c>
      <c r="D333" s="438"/>
      <c r="E333" s="438">
        <v>603</v>
      </c>
      <c r="F333" s="438"/>
      <c r="G333" s="438">
        <v>2547.4699999999998</v>
      </c>
      <c r="H333" s="438"/>
      <c r="I333" s="438">
        <v>529</v>
      </c>
      <c r="J333" s="438"/>
      <c r="K333" s="451">
        <f t="shared" si="111"/>
        <v>3679.47</v>
      </c>
      <c r="L333" s="452">
        <f>K333/K335</f>
        <v>0.30672550864998827</v>
      </c>
      <c r="M333" s="401"/>
    </row>
    <row r="334" spans="2:13" ht="15.6">
      <c r="B334" s="396"/>
      <c r="C334" s="450" t="s">
        <v>62</v>
      </c>
      <c r="D334" s="438"/>
      <c r="E334" s="438">
        <v>1400.71</v>
      </c>
      <c r="F334" s="438"/>
      <c r="G334" s="438">
        <v>1710</v>
      </c>
      <c r="H334" s="438">
        <v>186.26</v>
      </c>
      <c r="I334" s="438">
        <v>944.17</v>
      </c>
      <c r="J334" s="438"/>
      <c r="K334" s="451">
        <f t="shared" si="111"/>
        <v>4241.1400000000003</v>
      </c>
      <c r="L334" s="452">
        <f>K334/K335</f>
        <v>0.35354706622307325</v>
      </c>
      <c r="M334" s="401"/>
    </row>
    <row r="335" spans="2:13" ht="15.6">
      <c r="B335" s="397"/>
      <c r="C335" s="450" t="s">
        <v>199</v>
      </c>
      <c r="D335" s="552">
        <f>SUM(D331:D334)</f>
        <v>0</v>
      </c>
      <c r="E335" s="552">
        <f t="shared" ref="E335:F335" si="112">SUM(E331:E334)</f>
        <v>4446.75</v>
      </c>
      <c r="F335" s="552">
        <f t="shared" si="112"/>
        <v>0</v>
      </c>
      <c r="G335" s="552">
        <f>SUM(G331:G334)</f>
        <v>4885.79</v>
      </c>
      <c r="H335" s="552">
        <f>SUM(H331:H334)</f>
        <v>402.26</v>
      </c>
      <c r="I335" s="552">
        <f>SUM(I331:I334)</f>
        <v>2261.17</v>
      </c>
      <c r="J335" s="552">
        <f t="shared" ref="J335" si="113">SUM(J331:J334)</f>
        <v>0</v>
      </c>
      <c r="K335" s="550">
        <f>D335+E335+F335+G335+H335+I335+J335</f>
        <v>11995.970000000001</v>
      </c>
      <c r="L335" s="452">
        <f>SUM(L331:L334)</f>
        <v>1</v>
      </c>
      <c r="M335" s="401"/>
    </row>
    <row r="336" spans="2:13" ht="15.6">
      <c r="B336" s="397"/>
      <c r="C336" s="547" t="s">
        <v>193</v>
      </c>
      <c r="D336" s="553"/>
      <c r="E336" s="553">
        <v>4446.75</v>
      </c>
      <c r="F336" s="548"/>
      <c r="G336" s="548">
        <v>4895.63</v>
      </c>
      <c r="H336" s="548">
        <v>402.26</v>
      </c>
      <c r="I336" s="548">
        <v>2261.17</v>
      </c>
      <c r="J336" s="548"/>
      <c r="K336" s="549">
        <f t="shared" ref="K336" si="114">D336+E336+F336+G336+H336+I336+J336</f>
        <v>12005.810000000001</v>
      </c>
      <c r="L336" s="452"/>
      <c r="M336" s="401"/>
    </row>
    <row r="337" spans="2:13" ht="20.399999999999999" customHeight="1">
      <c r="B337" s="397"/>
      <c r="C337" s="460" t="s">
        <v>147</v>
      </c>
      <c r="D337" s="461">
        <f t="shared" ref="D337:H337" si="115">D336-D335</f>
        <v>0</v>
      </c>
      <c r="E337" s="461">
        <f t="shared" si="115"/>
        <v>0</v>
      </c>
      <c r="F337" s="461">
        <f t="shared" si="115"/>
        <v>0</v>
      </c>
      <c r="G337" s="461">
        <f t="shared" si="115"/>
        <v>9.8400000000001455</v>
      </c>
      <c r="H337" s="461">
        <f t="shared" si="115"/>
        <v>0</v>
      </c>
      <c r="I337" s="461">
        <f>I336-I335</f>
        <v>0</v>
      </c>
      <c r="J337" s="461">
        <f t="shared" ref="J337" si="116">J336-J335</f>
        <v>0</v>
      </c>
      <c r="K337" s="542">
        <f>D337+E337+F337+G337+H337+I337+J337</f>
        <v>9.8400000000001455</v>
      </c>
      <c r="L337" s="452"/>
      <c r="M337" s="401"/>
    </row>
    <row r="338" spans="2:13" ht="15.6">
      <c r="B338" s="396"/>
      <c r="C338" s="402" t="s">
        <v>65</v>
      </c>
      <c r="D338" s="462">
        <f>D336/K336</f>
        <v>0</v>
      </c>
      <c r="E338" s="462">
        <f>E336/K336</f>
        <v>0.37038317281382926</v>
      </c>
      <c r="F338" s="462">
        <f>F336/K336</f>
        <v>0</v>
      </c>
      <c r="G338" s="462">
        <f>G336/K336</f>
        <v>0.40777173718391341</v>
      </c>
      <c r="H338" s="462">
        <f>H336/K336</f>
        <v>3.3505444447313425E-2</v>
      </c>
      <c r="I338" s="462">
        <f>I336/K336</f>
        <v>0.18833964555494381</v>
      </c>
      <c r="J338" s="462">
        <f>J336/K336</f>
        <v>0</v>
      </c>
      <c r="K338" s="520">
        <f>D338+E338+F338+G338+H338+I338+J338</f>
        <v>1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5.2822399992182909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596">
        <v>1544385.162</v>
      </c>
      <c r="E346" s="596">
        <v>1545053.202</v>
      </c>
      <c r="F346" s="526">
        <f t="shared" ref="F346:F349" si="117">E346-D346</f>
        <v>668.04000000003725</v>
      </c>
      <c r="G346" s="592">
        <v>6.48</v>
      </c>
      <c r="H346" s="410">
        <f>F346*G346</f>
        <v>4328.8992000002418</v>
      </c>
      <c r="I346" s="531">
        <f>F346+F350+F351</f>
        <v>949.21100000001024</v>
      </c>
      <c r="J346" s="411">
        <f>I346/I350</f>
        <v>0.6773005618418555</v>
      </c>
      <c r="K346" s="186"/>
      <c r="L346" s="359"/>
      <c r="M346" s="401"/>
    </row>
    <row r="347" spans="2:13" ht="15.6">
      <c r="B347" s="396"/>
      <c r="C347" s="412" t="s">
        <v>43</v>
      </c>
      <c r="D347" s="596">
        <v>594970.34299999999</v>
      </c>
      <c r="E347" s="596">
        <v>595191.66299999994</v>
      </c>
      <c r="F347" s="527">
        <f t="shared" si="117"/>
        <v>221.31999999994878</v>
      </c>
      <c r="G347" s="593">
        <v>6.48</v>
      </c>
      <c r="H347" s="413">
        <f>G347*F347</f>
        <v>1434.1535999996681</v>
      </c>
      <c r="I347" s="532">
        <f>F347</f>
        <v>221.31999999994878</v>
      </c>
      <c r="J347" s="414">
        <f>I347/I350</f>
        <v>0.15792079985040539</v>
      </c>
      <c r="K347" s="186"/>
      <c r="L347" s="359"/>
      <c r="M347" s="401"/>
    </row>
    <row r="348" spans="2:13" ht="15.6">
      <c r="B348" s="396"/>
      <c r="C348" s="415" t="s">
        <v>44</v>
      </c>
      <c r="D348" s="597">
        <v>347921.67300000001</v>
      </c>
      <c r="E348" s="597">
        <v>348120.48300000001</v>
      </c>
      <c r="F348" s="528">
        <f t="shared" si="117"/>
        <v>198.80999999999767</v>
      </c>
      <c r="G348" s="594">
        <v>4.58</v>
      </c>
      <c r="H348" s="416">
        <f>G348*F348</f>
        <v>910.54979999998932</v>
      </c>
      <c r="I348" s="533">
        <f>F348</f>
        <v>198.80999999999767</v>
      </c>
      <c r="J348" s="417">
        <f>I348/I350</f>
        <v>0.14185900152840231</v>
      </c>
      <c r="K348" s="186"/>
      <c r="L348" s="359"/>
      <c r="M348" s="401"/>
    </row>
    <row r="349" spans="2:13" ht="15.6">
      <c r="B349" s="397"/>
      <c r="C349" s="183" t="s">
        <v>139</v>
      </c>
      <c r="D349" s="597">
        <v>397637.13299999997</v>
      </c>
      <c r="E349" s="597">
        <v>397669.25400000002</v>
      </c>
      <c r="F349" s="529">
        <f t="shared" si="117"/>
        <v>32.121000000042841</v>
      </c>
      <c r="G349" s="595">
        <v>6.28</v>
      </c>
      <c r="H349" s="418">
        <f>G349*F349</f>
        <v>201.71988000026906</v>
      </c>
      <c r="I349" s="534">
        <f>F349</f>
        <v>32.121000000042841</v>
      </c>
      <c r="J349" s="419">
        <f>I349/I350</f>
        <v>2.2919636779336758E-2</v>
      </c>
      <c r="K349" s="186"/>
      <c r="L349" s="359"/>
      <c r="M349" s="401"/>
    </row>
    <row r="350" spans="2:13" ht="16.2" thickBot="1">
      <c r="B350" s="397"/>
      <c r="C350" s="420" t="s">
        <v>45</v>
      </c>
      <c r="D350" s="597">
        <v>369308.66200000001</v>
      </c>
      <c r="E350" s="597">
        <v>369419.07199999999</v>
      </c>
      <c r="F350" s="526">
        <f>E350-D350</f>
        <v>110.40999999997439</v>
      </c>
      <c r="G350" s="884">
        <v>6.48</v>
      </c>
      <c r="H350" s="421">
        <f>G350*F350</f>
        <v>715.45679999983406</v>
      </c>
      <c r="I350" s="535">
        <f t="shared" ref="I350:J350" si="118">SUM(I346:I349)</f>
        <v>1401.4619999999995</v>
      </c>
      <c r="J350" s="422">
        <f t="shared" si="118"/>
        <v>1</v>
      </c>
      <c r="K350" s="186"/>
      <c r="L350" s="359"/>
      <c r="M350" s="401"/>
    </row>
    <row r="351" spans="2:13" ht="15.6">
      <c r="B351" s="397"/>
      <c r="C351" s="420" t="s">
        <v>46</v>
      </c>
      <c r="D351" s="597">
        <v>332143.72100000002</v>
      </c>
      <c r="E351" s="597">
        <v>332314.48200000002</v>
      </c>
      <c r="F351" s="526">
        <f t="shared" ref="F351" si="119">E351-D351</f>
        <v>170.7609999999986</v>
      </c>
      <c r="G351" s="885"/>
      <c r="H351" s="423">
        <f>G350*F351</f>
        <v>1106.5312799999911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1401.4619999999995</v>
      </c>
      <c r="G352" s="525">
        <f>H352/F352</f>
        <v>6.2058839697401691</v>
      </c>
      <c r="H352" s="428">
        <f>SUM(H346:H351)</f>
        <v>8697.3105599999944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 t="s">
        <v>131</v>
      </c>
      <c r="E354" s="433" t="s">
        <v>254</v>
      </c>
      <c r="F354" s="434" t="s">
        <v>1</v>
      </c>
      <c r="G354" s="554" t="s">
        <v>65</v>
      </c>
      <c r="H354" s="861" t="s">
        <v>243</v>
      </c>
      <c r="I354" s="862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/>
      <c r="E355" s="438">
        <v>1378.23</v>
      </c>
      <c r="F355" s="438">
        <f>D355+E355</f>
        <v>1378.23</v>
      </c>
      <c r="G355" s="439">
        <f>F355/F358</f>
        <v>0.400891820902816</v>
      </c>
      <c r="H355" s="590">
        <v>7.4000000000000003E-3</v>
      </c>
      <c r="I355" s="586">
        <f>F355*H355</f>
        <v>10.198902</v>
      </c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/>
      <c r="E356" s="438">
        <v>1142.68</v>
      </c>
      <c r="F356" s="438">
        <f t="shared" ref="F356:F357" si="120">D356+E356</f>
        <v>1142.68</v>
      </c>
      <c r="G356" s="439">
        <f>F356/F358</f>
        <v>0.33237635656547149</v>
      </c>
      <c r="H356" s="590">
        <v>2.5000000000000001E-2</v>
      </c>
      <c r="I356" s="586">
        <f>F356*H356</f>
        <v>28.567000000000004</v>
      </c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/>
      <c r="E357" s="438">
        <v>917</v>
      </c>
      <c r="F357" s="438">
        <f t="shared" si="120"/>
        <v>917</v>
      </c>
      <c r="G357" s="439">
        <f>F357/F358</f>
        <v>0.26673182253171257</v>
      </c>
      <c r="H357" s="584"/>
      <c r="I357" s="586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0</v>
      </c>
      <c r="E358" s="442">
        <f>SUM(E355:E357)</f>
        <v>3437.91</v>
      </c>
      <c r="F358" s="443">
        <f>D358+E358</f>
        <v>3437.91</v>
      </c>
      <c r="G358" s="444">
        <f>SUM(G355:G357)</f>
        <v>1</v>
      </c>
      <c r="H358" s="585" t="s">
        <v>21</v>
      </c>
      <c r="I358" s="591">
        <f>SUM(I355:I357)</f>
        <v>38.765902000000004</v>
      </c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21.6" customHeight="1">
      <c r="B361" s="396"/>
      <c r="C361" s="446"/>
      <c r="D361" s="447" t="s">
        <v>63</v>
      </c>
      <c r="E361" s="447" t="s">
        <v>68</v>
      </c>
      <c r="F361" s="447" t="s">
        <v>249</v>
      </c>
      <c r="G361" s="448" t="s">
        <v>197</v>
      </c>
      <c r="H361" s="447" t="s">
        <v>130</v>
      </c>
      <c r="I361" s="448" t="s">
        <v>64</v>
      </c>
      <c r="J361" s="447" t="s">
        <v>174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58</v>
      </c>
      <c r="D362" s="438"/>
      <c r="E362" s="438">
        <v>399</v>
      </c>
      <c r="F362" s="438">
        <v>63</v>
      </c>
      <c r="G362" s="438">
        <v>215</v>
      </c>
      <c r="H362" s="438">
        <v>455</v>
      </c>
      <c r="I362" s="438">
        <v>60</v>
      </c>
      <c r="J362" s="438"/>
      <c r="K362" s="451">
        <f>D362+E362+F362+G362+H362+I362+J362</f>
        <v>1192</v>
      </c>
      <c r="L362" s="452">
        <f>K362/K366</f>
        <v>0.13734855075386149</v>
      </c>
      <c r="M362" s="401"/>
    </row>
    <row r="363" spans="2:13" ht="15.6">
      <c r="B363" s="396"/>
      <c r="C363" s="450" t="s">
        <v>148</v>
      </c>
      <c r="D363" s="438"/>
      <c r="E363" s="438">
        <v>679</v>
      </c>
      <c r="F363" s="438">
        <v>509</v>
      </c>
      <c r="G363" s="438">
        <v>44</v>
      </c>
      <c r="H363" s="438">
        <v>1242.4100000000001</v>
      </c>
      <c r="I363" s="438"/>
      <c r="J363" s="438"/>
      <c r="K363" s="451">
        <f t="shared" ref="K363:K365" si="121">D363+E363+F363+G363+H363+I363+J363</f>
        <v>2474.41</v>
      </c>
      <c r="L363" s="452">
        <f>K363/K366</f>
        <v>0.28511462036146173</v>
      </c>
      <c r="M363" s="401"/>
    </row>
    <row r="364" spans="2:13" ht="15.6">
      <c r="B364" s="396"/>
      <c r="C364" s="450" t="s">
        <v>61</v>
      </c>
      <c r="D364" s="438"/>
      <c r="E364" s="438">
        <v>180</v>
      </c>
      <c r="F364" s="438">
        <v>80</v>
      </c>
      <c r="G364" s="438"/>
      <c r="H364" s="438">
        <v>583</v>
      </c>
      <c r="I364" s="438">
        <v>520</v>
      </c>
      <c r="J364" s="438"/>
      <c r="K364" s="451">
        <f t="shared" si="121"/>
        <v>1363</v>
      </c>
      <c r="L364" s="452">
        <f>K364/K366</f>
        <v>0.15705207607173927</v>
      </c>
      <c r="M364" s="401"/>
    </row>
    <row r="365" spans="2:13" ht="15.6">
      <c r="B365" s="396"/>
      <c r="C365" s="450" t="s">
        <v>62</v>
      </c>
      <c r="D365" s="438"/>
      <c r="E365" s="438">
        <v>570</v>
      </c>
      <c r="F365" s="438">
        <v>783.57</v>
      </c>
      <c r="G365" s="438">
        <v>267.75</v>
      </c>
      <c r="H365" s="438">
        <v>433.42</v>
      </c>
      <c r="I365" s="438">
        <v>1594.5</v>
      </c>
      <c r="J365" s="438"/>
      <c r="K365" s="451">
        <f t="shared" si="121"/>
        <v>3649.2400000000002</v>
      </c>
      <c r="L365" s="452">
        <f>K365/K366</f>
        <v>0.42048475281293757</v>
      </c>
      <c r="M365" s="401"/>
    </row>
    <row r="366" spans="2:13" ht="15.6">
      <c r="B366" s="397"/>
      <c r="C366" s="450" t="s">
        <v>199</v>
      </c>
      <c r="D366" s="552">
        <f>SUM(D362:D365)</f>
        <v>0</v>
      </c>
      <c r="E366" s="552">
        <f t="shared" ref="E366:F366" si="122">SUM(E362:E365)</f>
        <v>1828</v>
      </c>
      <c r="F366" s="552">
        <f t="shared" si="122"/>
        <v>1435.5700000000002</v>
      </c>
      <c r="G366" s="552">
        <f>SUM(G362:G365)</f>
        <v>526.75</v>
      </c>
      <c r="H366" s="552">
        <f>SUM(H362:H365)</f>
        <v>2713.83</v>
      </c>
      <c r="I366" s="552">
        <f>SUM(I362:I365)</f>
        <v>2174.5</v>
      </c>
      <c r="J366" s="552">
        <f t="shared" ref="J366" si="123">SUM(J362:J365)</f>
        <v>0</v>
      </c>
      <c r="K366" s="550">
        <f>D366+E366+F366+G366+H366+I366+J366</f>
        <v>8678.65</v>
      </c>
      <c r="L366" s="452">
        <f>SUM(L362:L365)</f>
        <v>1</v>
      </c>
      <c r="M366" s="401"/>
    </row>
    <row r="367" spans="2:13" ht="15.6">
      <c r="B367" s="397"/>
      <c r="C367" s="547" t="s">
        <v>193</v>
      </c>
      <c r="D367" s="553"/>
      <c r="E367" s="553">
        <v>1841.87</v>
      </c>
      <c r="F367" s="548">
        <v>1435.57</v>
      </c>
      <c r="G367" s="548">
        <v>526.75</v>
      </c>
      <c r="H367" s="548">
        <v>2713.83</v>
      </c>
      <c r="I367" s="548">
        <v>2174.5</v>
      </c>
      <c r="J367" s="548"/>
      <c r="K367" s="549">
        <f t="shared" ref="K367" si="124">D367+E367+F367+G367+H367+I367+J367</f>
        <v>8692.52</v>
      </c>
      <c r="L367" s="452"/>
      <c r="M367" s="401"/>
    </row>
    <row r="368" spans="2:13" ht="15.6">
      <c r="B368" s="397"/>
      <c r="C368" s="460" t="s">
        <v>147</v>
      </c>
      <c r="D368" s="461">
        <f t="shared" ref="D368:H368" si="125">D367-D366</f>
        <v>0</v>
      </c>
      <c r="E368" s="461">
        <f t="shared" si="125"/>
        <v>13.869999999999891</v>
      </c>
      <c r="F368" s="461">
        <f t="shared" si="125"/>
        <v>0</v>
      </c>
      <c r="G368" s="461">
        <f t="shared" si="125"/>
        <v>0</v>
      </c>
      <c r="H368" s="461">
        <f t="shared" si="125"/>
        <v>0</v>
      </c>
      <c r="I368" s="461">
        <f>I367-I366</f>
        <v>0</v>
      </c>
      <c r="J368" s="461">
        <f t="shared" ref="J368" si="126">J367-J366</f>
        <v>0</v>
      </c>
      <c r="K368" s="542">
        <f>D368+E368+F368+G368+H368+I368+J368</f>
        <v>13.869999999999891</v>
      </c>
      <c r="L368" s="452"/>
      <c r="M368" s="401"/>
    </row>
    <row r="369" spans="2:13" ht="15.6">
      <c r="B369" s="396"/>
      <c r="C369" s="402" t="s">
        <v>65</v>
      </c>
      <c r="D369" s="462">
        <f>D367/K367</f>
        <v>0</v>
      </c>
      <c r="E369" s="462">
        <f>E367/K367</f>
        <v>0.21189137327265278</v>
      </c>
      <c r="F369" s="462">
        <f>F367/K367</f>
        <v>0.165150037043343</v>
      </c>
      <c r="G369" s="462">
        <f>G367/K367</f>
        <v>6.0598077427489377E-2</v>
      </c>
      <c r="H369" s="462">
        <f>H367/K367</f>
        <v>0.31220290548655621</v>
      </c>
      <c r="I369" s="462">
        <f>I367/K367</f>
        <v>0.25015760676995852</v>
      </c>
      <c r="J369" s="462">
        <f>J367/K367</f>
        <v>0</v>
      </c>
      <c r="K369" s="520">
        <f>D369+E369+F369+G369+H369+I369+J369</f>
        <v>0.99999999999999978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4.7905599999940023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596">
        <v>1545053.202</v>
      </c>
      <c r="E377" s="596">
        <v>1545609.673</v>
      </c>
      <c r="F377" s="526">
        <f t="shared" ref="F377:F380" si="127">E377-D377</f>
        <v>556.47099999990314</v>
      </c>
      <c r="G377" s="592">
        <v>6.48</v>
      </c>
      <c r="H377" s="410">
        <f>F377*G377</f>
        <v>3605.9320799993725</v>
      </c>
      <c r="I377" s="531">
        <f>F377+F381+F382</f>
        <v>869.80199999990873</v>
      </c>
      <c r="J377" s="411">
        <f>I377/I381</f>
        <v>0.60079073770409153</v>
      </c>
      <c r="K377" s="186"/>
      <c r="L377" s="359"/>
      <c r="M377" s="401"/>
    </row>
    <row r="378" spans="2:13" ht="15.6">
      <c r="B378" s="396"/>
      <c r="C378" s="412" t="s">
        <v>43</v>
      </c>
      <c r="D378" s="596">
        <v>595191.66299999994</v>
      </c>
      <c r="E378" s="596">
        <v>595417.95299999998</v>
      </c>
      <c r="F378" s="527">
        <f t="shared" si="127"/>
        <v>226.29000000003725</v>
      </c>
      <c r="G378" s="593">
        <v>6.48</v>
      </c>
      <c r="H378" s="413">
        <f>G378*F378</f>
        <v>1466.3592000002416</v>
      </c>
      <c r="I378" s="532">
        <f>F378</f>
        <v>226.29000000003725</v>
      </c>
      <c r="J378" s="414">
        <f>I378/I381</f>
        <v>0.15630331504767236</v>
      </c>
      <c r="K378" s="186"/>
      <c r="L378" s="359"/>
      <c r="M378" s="401"/>
    </row>
    <row r="379" spans="2:13" ht="15.6">
      <c r="B379" s="396"/>
      <c r="C379" s="415" t="s">
        <v>44</v>
      </c>
      <c r="D379" s="597">
        <v>348120.48300000001</v>
      </c>
      <c r="E379" s="597">
        <v>348444.25300000003</v>
      </c>
      <c r="F379" s="528">
        <f t="shared" si="127"/>
        <v>323.77000000001863</v>
      </c>
      <c r="G379" s="594">
        <v>4.58</v>
      </c>
      <c r="H379" s="416">
        <f>G379*F379</f>
        <v>1482.8666000000853</v>
      </c>
      <c r="I379" s="533">
        <f>F379</f>
        <v>323.77000000001863</v>
      </c>
      <c r="J379" s="417">
        <f>I379/I381</f>
        <v>0.22363482395589493</v>
      </c>
      <c r="K379" s="186"/>
      <c r="L379" s="359"/>
      <c r="M379" s="401"/>
    </row>
    <row r="380" spans="2:13" ht="15.6">
      <c r="B380" s="397"/>
      <c r="C380" s="183" t="s">
        <v>139</v>
      </c>
      <c r="D380" s="597">
        <v>397669.25400000002</v>
      </c>
      <c r="E380" s="597">
        <v>397697.15399999998</v>
      </c>
      <c r="F380" s="529">
        <f t="shared" si="127"/>
        <v>27.899999999965075</v>
      </c>
      <c r="G380" s="595">
        <v>6.28</v>
      </c>
      <c r="H380" s="418">
        <f>G380*F380</f>
        <v>175.21199999978069</v>
      </c>
      <c r="I380" s="534">
        <f>F380</f>
        <v>27.899999999965075</v>
      </c>
      <c r="J380" s="419">
        <f>I380/I381</f>
        <v>1.9271123292341166E-2</v>
      </c>
      <c r="K380" s="186"/>
      <c r="L380" s="359"/>
      <c r="M380" s="401"/>
    </row>
    <row r="381" spans="2:13" ht="16.2" thickBot="1">
      <c r="B381" s="397"/>
      <c r="C381" s="420" t="s">
        <v>45</v>
      </c>
      <c r="D381" s="597">
        <v>369419.07199999999</v>
      </c>
      <c r="E381" s="597">
        <v>369449.96299999999</v>
      </c>
      <c r="F381" s="526">
        <f>E381-D381</f>
        <v>30.89100000000326</v>
      </c>
      <c r="G381" s="884">
        <v>6.48</v>
      </c>
      <c r="H381" s="421">
        <f>G381*F381</f>
        <v>200.17368000002114</v>
      </c>
      <c r="I381" s="535">
        <f t="shared" ref="I381:J381" si="128">SUM(I377:I380)</f>
        <v>1447.7619999999297</v>
      </c>
      <c r="J381" s="422">
        <f t="shared" si="128"/>
        <v>1</v>
      </c>
      <c r="K381" s="186"/>
      <c r="L381" s="359"/>
      <c r="M381" s="401"/>
    </row>
    <row r="382" spans="2:13" ht="15.6">
      <c r="B382" s="397"/>
      <c r="C382" s="420" t="s">
        <v>46</v>
      </c>
      <c r="D382" s="597">
        <v>332314.48200000002</v>
      </c>
      <c r="E382" s="597">
        <v>332596.92200000002</v>
      </c>
      <c r="F382" s="526">
        <f t="shared" ref="F382" si="129">E382-D382</f>
        <v>282.44000000000233</v>
      </c>
      <c r="G382" s="885"/>
      <c r="H382" s="423">
        <f>G381*F382</f>
        <v>1830.2112000000152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1447.7619999999297</v>
      </c>
      <c r="G383" s="525">
        <f>H383/F383</f>
        <v>6.0512396098253314</v>
      </c>
      <c r="H383" s="428">
        <f>SUM(H377:H382)</f>
        <v>8760.754759999516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6.2" customHeight="1">
      <c r="B385" s="397"/>
      <c r="C385" s="432"/>
      <c r="D385" s="433" t="s">
        <v>131</v>
      </c>
      <c r="E385" s="433" t="s">
        <v>254</v>
      </c>
      <c r="F385" s="434" t="s">
        <v>1</v>
      </c>
      <c r="G385" s="554" t="s">
        <v>65</v>
      </c>
      <c r="H385" s="861" t="s">
        <v>243</v>
      </c>
      <c r="I385" s="862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/>
      <c r="E386" s="438">
        <v>1455</v>
      </c>
      <c r="F386" s="438">
        <f>D386+E386</f>
        <v>1455</v>
      </c>
      <c r="G386" s="439">
        <f>F386/F389</f>
        <v>0.4072208228379513</v>
      </c>
      <c r="H386" s="590">
        <v>7.4000000000000003E-3</v>
      </c>
      <c r="I386" s="586">
        <f>F386*H386</f>
        <v>10.767000000000001</v>
      </c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/>
      <c r="E387" s="438">
        <v>953</v>
      </c>
      <c r="F387" s="438">
        <f t="shared" ref="F387:F388" si="130">D387+E387</f>
        <v>953</v>
      </c>
      <c r="G387" s="439">
        <f>F387/F389</f>
        <v>0.26672264203750351</v>
      </c>
      <c r="H387" s="590">
        <v>2.5000000000000001E-2</v>
      </c>
      <c r="I387" s="586">
        <f>F387*H387</f>
        <v>23.825000000000003</v>
      </c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/>
      <c r="E388" s="438">
        <v>1165</v>
      </c>
      <c r="F388" s="438">
        <f t="shared" si="130"/>
        <v>1165</v>
      </c>
      <c r="G388" s="439">
        <f>F388/F389</f>
        <v>0.32605653512454519</v>
      </c>
      <c r="H388" s="584"/>
      <c r="I388" s="586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0</v>
      </c>
      <c r="E389" s="442">
        <f>SUM(E386:E388)</f>
        <v>3573</v>
      </c>
      <c r="F389" s="443">
        <f>D389+E389</f>
        <v>3573</v>
      </c>
      <c r="G389" s="444">
        <f>SUM(G386:G388)</f>
        <v>1</v>
      </c>
      <c r="H389" s="585" t="s">
        <v>21</v>
      </c>
      <c r="I389" s="591">
        <f>SUM(I386:I388)</f>
        <v>34.592000000000006</v>
      </c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63</v>
      </c>
      <c r="E392" s="447" t="s">
        <v>68</v>
      </c>
      <c r="F392" s="447" t="s">
        <v>249</v>
      </c>
      <c r="G392" s="448" t="s">
        <v>197</v>
      </c>
      <c r="H392" s="447" t="s">
        <v>130</v>
      </c>
      <c r="I392" s="448" t="s">
        <v>64</v>
      </c>
      <c r="J392" s="447" t="s">
        <v>174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58</v>
      </c>
      <c r="D393" s="438"/>
      <c r="E393" s="438">
        <v>593.29999999999995</v>
      </c>
      <c r="F393" s="438">
        <v>30</v>
      </c>
      <c r="G393" s="438">
        <v>542.95000000000005</v>
      </c>
      <c r="H393" s="438"/>
      <c r="I393" s="438"/>
      <c r="J393" s="438"/>
      <c r="K393" s="451">
        <f>D393+E393+F393+G393+H393+I393+J393</f>
        <v>1166.25</v>
      </c>
      <c r="L393" s="452">
        <f>K393/K397</f>
        <v>0.1349974823620653</v>
      </c>
      <c r="M393" s="401"/>
    </row>
    <row r="394" spans="2:13" ht="15.6">
      <c r="B394" s="396"/>
      <c r="C394" s="450" t="s">
        <v>148</v>
      </c>
      <c r="D394" s="438"/>
      <c r="E394" s="438">
        <v>1057</v>
      </c>
      <c r="F394" s="438">
        <v>317.99</v>
      </c>
      <c r="G394" s="438">
        <v>1033</v>
      </c>
      <c r="H394" s="438"/>
      <c r="I394" s="438"/>
      <c r="J394" s="438"/>
      <c r="K394" s="451">
        <f t="shared" ref="K394:K396" si="131">D394+E394+F394+G394+H394+I394+J394</f>
        <v>2407.9899999999998</v>
      </c>
      <c r="L394" s="452">
        <f>K394/K397</f>
        <v>0.27873319404332653</v>
      </c>
      <c r="M394" s="401"/>
    </row>
    <row r="395" spans="2:13" ht="15.6">
      <c r="B395" s="396"/>
      <c r="C395" s="450" t="s">
        <v>61</v>
      </c>
      <c r="D395" s="438"/>
      <c r="E395" s="438">
        <v>259</v>
      </c>
      <c r="F395" s="438"/>
      <c r="G395" s="438">
        <v>214</v>
      </c>
      <c r="H395" s="438"/>
      <c r="I395" s="438">
        <v>12</v>
      </c>
      <c r="J395" s="438"/>
      <c r="K395" s="451">
        <f t="shared" si="131"/>
        <v>485</v>
      </c>
      <c r="L395" s="452">
        <f>K395/K397</f>
        <v>5.6140432107697029E-2</v>
      </c>
      <c r="M395" s="401"/>
    </row>
    <row r="396" spans="2:13" ht="15.6">
      <c r="B396" s="396"/>
      <c r="C396" s="450" t="s">
        <v>62</v>
      </c>
      <c r="D396" s="438"/>
      <c r="E396" s="438">
        <v>979.5</v>
      </c>
      <c r="F396" s="438">
        <v>35.49</v>
      </c>
      <c r="G396" s="438">
        <v>876.52</v>
      </c>
      <c r="H396" s="438"/>
      <c r="I396" s="438">
        <v>2688.3</v>
      </c>
      <c r="J396" s="438"/>
      <c r="K396" s="451">
        <f t="shared" si="131"/>
        <v>4579.8100000000004</v>
      </c>
      <c r="L396" s="452">
        <f>K396/K397</f>
        <v>0.53012889148691122</v>
      </c>
      <c r="M396" s="401"/>
    </row>
    <row r="397" spans="2:13" ht="15.6">
      <c r="B397" s="397"/>
      <c r="C397" s="450" t="s">
        <v>199</v>
      </c>
      <c r="D397" s="552">
        <f>SUM(D393:D396)</f>
        <v>0</v>
      </c>
      <c r="E397" s="552">
        <f t="shared" ref="E397:F397" si="132">SUM(E393:E396)</f>
        <v>2888.8</v>
      </c>
      <c r="F397" s="552">
        <f t="shared" si="132"/>
        <v>383.48</v>
      </c>
      <c r="G397" s="552">
        <f>SUM(G393:G396)</f>
        <v>2666.4700000000003</v>
      </c>
      <c r="H397" s="552">
        <f>SUM(H393:H396)</f>
        <v>0</v>
      </c>
      <c r="I397" s="552">
        <f>SUM(I393:I396)</f>
        <v>2700.3</v>
      </c>
      <c r="J397" s="552">
        <f t="shared" ref="J397" si="133">SUM(J393:J396)</f>
        <v>0</v>
      </c>
      <c r="K397" s="550">
        <f>D397+E397+F397+G397+H397+I397+J397</f>
        <v>8639.0499999999993</v>
      </c>
      <c r="L397" s="452">
        <f>SUM(L393:L396)</f>
        <v>1</v>
      </c>
      <c r="M397" s="401"/>
    </row>
    <row r="398" spans="2:13" ht="15.6">
      <c r="B398" s="397"/>
      <c r="C398" s="547" t="s">
        <v>193</v>
      </c>
      <c r="D398" s="553"/>
      <c r="E398" s="553">
        <v>2888.8</v>
      </c>
      <c r="F398" s="548">
        <v>383.48</v>
      </c>
      <c r="G398" s="548">
        <v>2666.47</v>
      </c>
      <c r="H398" s="548"/>
      <c r="I398" s="548">
        <v>2700.3</v>
      </c>
      <c r="J398" s="548"/>
      <c r="K398" s="549">
        <f t="shared" ref="K398" si="134">D398+E398+F398+G398+H398+I398+J398</f>
        <v>8639.0499999999993</v>
      </c>
      <c r="L398" s="452"/>
      <c r="M398" s="401"/>
    </row>
    <row r="399" spans="2:13" ht="15.6">
      <c r="B399" s="397"/>
      <c r="C399" s="460" t="s">
        <v>147</v>
      </c>
      <c r="D399" s="461">
        <f t="shared" ref="D399:H399" si="135">D398-D397</f>
        <v>0</v>
      </c>
      <c r="E399" s="461">
        <f t="shared" si="135"/>
        <v>0</v>
      </c>
      <c r="F399" s="461">
        <f t="shared" si="135"/>
        <v>0</v>
      </c>
      <c r="G399" s="461">
        <f t="shared" si="135"/>
        <v>0</v>
      </c>
      <c r="H399" s="461">
        <f t="shared" si="135"/>
        <v>0</v>
      </c>
      <c r="I399" s="461">
        <f>I398-I397</f>
        <v>0</v>
      </c>
      <c r="J399" s="461">
        <f t="shared" ref="J399" si="136">J398-J397</f>
        <v>0</v>
      </c>
      <c r="K399" s="542">
        <f>D399+E399+F399+G399+H399+I399+J399</f>
        <v>0</v>
      </c>
      <c r="L399" s="452"/>
      <c r="M399" s="401"/>
    </row>
    <row r="400" spans="2:13" ht="15.6">
      <c r="B400" s="396"/>
      <c r="C400" s="402" t="s">
        <v>65</v>
      </c>
      <c r="D400" s="462">
        <f>D398/K398</f>
        <v>0</v>
      </c>
      <c r="E400" s="462">
        <f>E398/K398</f>
        <v>0.33438861911900042</v>
      </c>
      <c r="F400" s="462">
        <f>F398/K398</f>
        <v>4.4389140009607544E-2</v>
      </c>
      <c r="G400" s="462">
        <f>G398/K398</f>
        <v>0.30865315052002246</v>
      </c>
      <c r="H400" s="462">
        <f>H398/K398</f>
        <v>0</v>
      </c>
      <c r="I400" s="462">
        <f>I398/K398</f>
        <v>0.3125690903513697</v>
      </c>
      <c r="J400" s="462">
        <f>J398/K398</f>
        <v>0</v>
      </c>
      <c r="K400" s="520">
        <f>D400+E400+F400+G400+H400+I400+J400</f>
        <v>1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121.70475999951668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596">
        <v>1545609.673</v>
      </c>
      <c r="E408" s="596">
        <v>1546233.0020000001</v>
      </c>
      <c r="F408" s="526">
        <f t="shared" ref="F408:F411" si="137">E408-D408</f>
        <v>623.32900000014342</v>
      </c>
      <c r="G408" s="592">
        <v>6.48</v>
      </c>
      <c r="H408" s="410">
        <f>F408*G408</f>
        <v>4039.1719200009297</v>
      </c>
      <c r="I408" s="531">
        <f>F408+F412+F413</f>
        <v>758.02900000009686</v>
      </c>
      <c r="J408" s="411">
        <f>I408/I412</f>
        <v>0.49523685952661733</v>
      </c>
      <c r="K408" s="186"/>
      <c r="L408" s="359"/>
      <c r="M408" s="401"/>
    </row>
    <row r="409" spans="2:13" ht="18" customHeight="1">
      <c r="B409" s="396"/>
      <c r="C409" s="412" t="s">
        <v>43</v>
      </c>
      <c r="D409" s="596">
        <v>595417.95299999998</v>
      </c>
      <c r="E409" s="596">
        <v>595723.90300000005</v>
      </c>
      <c r="F409" s="527">
        <f t="shared" si="137"/>
        <v>305.95000000006985</v>
      </c>
      <c r="G409" s="593">
        <v>6.48</v>
      </c>
      <c r="H409" s="413">
        <f>G409*F409</f>
        <v>1982.5560000004527</v>
      </c>
      <c r="I409" s="532">
        <f>F409</f>
        <v>305.95000000006985</v>
      </c>
      <c r="J409" s="414">
        <f>I409/I412</f>
        <v>0.19988380018730656</v>
      </c>
      <c r="K409" s="186"/>
      <c r="L409" s="359"/>
      <c r="M409" s="401"/>
    </row>
    <row r="410" spans="2:13" ht="15.6">
      <c r="B410" s="396"/>
      <c r="C410" s="415" t="s">
        <v>44</v>
      </c>
      <c r="D410" s="597">
        <v>348444.25300000003</v>
      </c>
      <c r="E410" s="597">
        <v>348620.35330000002</v>
      </c>
      <c r="F410" s="528">
        <f t="shared" si="137"/>
        <v>176.10029999999097</v>
      </c>
      <c r="G410" s="594">
        <v>4.58</v>
      </c>
      <c r="H410" s="416">
        <f>G410*F410</f>
        <v>806.53937399995868</v>
      </c>
      <c r="I410" s="533">
        <f>F410</f>
        <v>176.10029999999097</v>
      </c>
      <c r="J410" s="417">
        <f>I410/I412</f>
        <v>0.11505016237331231</v>
      </c>
      <c r="K410" s="186"/>
      <c r="L410" s="359"/>
      <c r="M410" s="401"/>
    </row>
    <row r="411" spans="2:13" ht="15.6">
      <c r="B411" s="397"/>
      <c r="C411" s="183" t="s">
        <v>139</v>
      </c>
      <c r="D411" s="597">
        <v>397697.15399999998</v>
      </c>
      <c r="E411" s="597">
        <v>397987.71399999998</v>
      </c>
      <c r="F411" s="529">
        <f t="shared" si="137"/>
        <v>290.55999999999767</v>
      </c>
      <c r="G411" s="595">
        <v>6.28</v>
      </c>
      <c r="H411" s="418">
        <f>G411*F411</f>
        <v>1824.7167999999854</v>
      </c>
      <c r="I411" s="534">
        <f>F411</f>
        <v>290.55999999999767</v>
      </c>
      <c r="J411" s="419">
        <f>I411/I412</f>
        <v>0.18982917791276377</v>
      </c>
      <c r="K411" s="186"/>
      <c r="L411" s="359"/>
      <c r="M411" s="401"/>
    </row>
    <row r="412" spans="2:13" ht="16.2" thickBot="1">
      <c r="B412" s="397"/>
      <c r="C412" s="420" t="s">
        <v>45</v>
      </c>
      <c r="D412" s="597">
        <v>369449.96299999999</v>
      </c>
      <c r="E412" s="597">
        <v>369449.96299999999</v>
      </c>
      <c r="F412" s="526">
        <f>E412-D412</f>
        <v>0</v>
      </c>
      <c r="G412" s="884">
        <v>6.48</v>
      </c>
      <c r="H412" s="421">
        <f>G412*F412</f>
        <v>0</v>
      </c>
      <c r="I412" s="535">
        <f t="shared" ref="I412:J412" si="138">SUM(I408:I411)</f>
        <v>1530.6393000001553</v>
      </c>
      <c r="J412" s="422">
        <f t="shared" si="138"/>
        <v>1</v>
      </c>
      <c r="K412" s="186"/>
      <c r="L412" s="359"/>
      <c r="M412" s="401"/>
    </row>
    <row r="413" spans="2:13" ht="15.6">
      <c r="B413" s="397"/>
      <c r="C413" s="420" t="s">
        <v>46</v>
      </c>
      <c r="D413" s="597">
        <v>332596.92200000002</v>
      </c>
      <c r="E413" s="597">
        <v>332731.62199999997</v>
      </c>
      <c r="F413" s="526">
        <f t="shared" ref="F413" si="139">E413-D413</f>
        <v>134.69999999995343</v>
      </c>
      <c r="G413" s="885"/>
      <c r="H413" s="423">
        <f>G412*F413</f>
        <v>872.85599999969827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1530.6393000001553</v>
      </c>
      <c r="G414" s="525">
        <f>H414/F414</f>
        <v>6.2234388559081548</v>
      </c>
      <c r="H414" s="428">
        <f>SUM(H408:H413)</f>
        <v>9525.8400940010251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 t="s">
        <v>131</v>
      </c>
      <c r="E416" s="433" t="s">
        <v>254</v>
      </c>
      <c r="F416" s="434" t="s">
        <v>1</v>
      </c>
      <c r="G416" s="554" t="s">
        <v>65</v>
      </c>
      <c r="H416" s="861" t="s">
        <v>243</v>
      </c>
      <c r="I416" s="862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/>
      <c r="E417" s="438">
        <v>748</v>
      </c>
      <c r="F417" s="438">
        <f>D417+E417</f>
        <v>748</v>
      </c>
      <c r="G417" s="439">
        <f>F417/F420</f>
        <v>0.26135569531795949</v>
      </c>
      <c r="H417" s="590">
        <v>7.0000000000000001E-3</v>
      </c>
      <c r="I417" s="586">
        <f>F417*H417</f>
        <v>5.2359999999999998</v>
      </c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/>
      <c r="E418" s="438">
        <v>644</v>
      </c>
      <c r="F418" s="438">
        <f t="shared" ref="F418:F419" si="140">D418+E418</f>
        <v>644</v>
      </c>
      <c r="G418" s="439">
        <f>F418/F420</f>
        <v>0.22501747030048916</v>
      </c>
      <c r="H418" s="590">
        <v>2.5000000000000001E-2</v>
      </c>
      <c r="I418" s="586">
        <f>F418*H418</f>
        <v>16.100000000000001</v>
      </c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/>
      <c r="E419" s="438">
        <v>1470</v>
      </c>
      <c r="F419" s="438">
        <f t="shared" si="140"/>
        <v>1470</v>
      </c>
      <c r="G419" s="439">
        <f>F419/F420</f>
        <v>0.51362683438155132</v>
      </c>
      <c r="H419" s="584"/>
      <c r="I419" s="586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0</v>
      </c>
      <c r="E420" s="442">
        <f>SUM(E417:E419)</f>
        <v>2862</v>
      </c>
      <c r="F420" s="443">
        <f>D420+E420</f>
        <v>2862</v>
      </c>
      <c r="G420" s="444">
        <f>SUM(G417:G419)</f>
        <v>1</v>
      </c>
      <c r="H420" s="585" t="s">
        <v>21</v>
      </c>
      <c r="I420" s="591">
        <f>SUM(I417:I419)</f>
        <v>21.336000000000002</v>
      </c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63</v>
      </c>
      <c r="E423" s="447" t="s">
        <v>68</v>
      </c>
      <c r="F423" s="447" t="s">
        <v>249</v>
      </c>
      <c r="G423" s="448" t="s">
        <v>197</v>
      </c>
      <c r="H423" s="447" t="s">
        <v>130</v>
      </c>
      <c r="I423" s="448" t="s">
        <v>64</v>
      </c>
      <c r="J423" s="447" t="s">
        <v>174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58</v>
      </c>
      <c r="D424" s="438"/>
      <c r="E424" s="438">
        <v>935</v>
      </c>
      <c r="F424" s="438"/>
      <c r="G424" s="438">
        <v>485</v>
      </c>
      <c r="H424" s="438"/>
      <c r="I424" s="438"/>
      <c r="J424" s="438"/>
      <c r="K424" s="451">
        <f>D424+E424+F424+G424+H424+I424+J424</f>
        <v>1420</v>
      </c>
      <c r="L424" s="452">
        <f>K424/K428</f>
        <v>0.14809499772642892</v>
      </c>
      <c r="M424" s="401"/>
    </row>
    <row r="425" spans="2:13" ht="15.6">
      <c r="B425" s="396"/>
      <c r="C425" s="450" t="s">
        <v>148</v>
      </c>
      <c r="D425" s="438"/>
      <c r="E425" s="438">
        <v>529</v>
      </c>
      <c r="F425" s="438"/>
      <c r="G425" s="438">
        <v>833.47</v>
      </c>
      <c r="H425" s="438">
        <v>80</v>
      </c>
      <c r="I425" s="438"/>
      <c r="J425" s="438"/>
      <c r="K425" s="451">
        <f t="shared" ref="K425:K427" si="141">D425+E425+F425+G425+H425+I425+J425</f>
        <v>1442.47</v>
      </c>
      <c r="L425" s="452">
        <f>K425/K428</f>
        <v>0.15043844462707179</v>
      </c>
      <c r="M425" s="401"/>
    </row>
    <row r="426" spans="2:13" ht="15.6">
      <c r="B426" s="396"/>
      <c r="C426" s="450" t="s">
        <v>61</v>
      </c>
      <c r="D426" s="438"/>
      <c r="E426" s="438">
        <v>1953</v>
      </c>
      <c r="F426" s="438"/>
      <c r="G426" s="438">
        <v>1321</v>
      </c>
      <c r="H426" s="438"/>
      <c r="I426" s="438">
        <v>212</v>
      </c>
      <c r="J426" s="438"/>
      <c r="K426" s="451">
        <f t="shared" si="141"/>
        <v>3486</v>
      </c>
      <c r="L426" s="452">
        <f>K426/K428</f>
        <v>0.36356279019319104</v>
      </c>
      <c r="M426" s="401"/>
    </row>
    <row r="427" spans="2:13" ht="15.6">
      <c r="B427" s="396"/>
      <c r="C427" s="450" t="s">
        <v>62</v>
      </c>
      <c r="D427" s="438"/>
      <c r="E427" s="438">
        <v>749.5</v>
      </c>
      <c r="F427" s="438"/>
      <c r="G427" s="438">
        <v>1171.07</v>
      </c>
      <c r="H427" s="438">
        <v>30.15</v>
      </c>
      <c r="I427" s="438">
        <v>1189.2</v>
      </c>
      <c r="J427" s="438">
        <v>100.05</v>
      </c>
      <c r="K427" s="451">
        <f t="shared" si="141"/>
        <v>3239.9700000000003</v>
      </c>
      <c r="L427" s="452">
        <f>K427/K428</f>
        <v>0.33790376745330841</v>
      </c>
      <c r="M427" s="401"/>
    </row>
    <row r="428" spans="2:13" ht="15.6">
      <c r="B428" s="397"/>
      <c r="C428" s="450" t="s">
        <v>199</v>
      </c>
      <c r="D428" s="552">
        <f>SUM(D424:D427)</f>
        <v>0</v>
      </c>
      <c r="E428" s="552">
        <f t="shared" ref="E428:F428" si="142">SUM(E424:E427)</f>
        <v>4166.5</v>
      </c>
      <c r="F428" s="552">
        <f t="shared" si="142"/>
        <v>0</v>
      </c>
      <c r="G428" s="552">
        <f>SUM(G424:G427)</f>
        <v>3810.54</v>
      </c>
      <c r="H428" s="552">
        <f>SUM(H424:H427)</f>
        <v>110.15</v>
      </c>
      <c r="I428" s="552">
        <f>SUM(I424:I427)</f>
        <v>1401.2</v>
      </c>
      <c r="J428" s="552">
        <f t="shared" ref="J428" si="143">SUM(J424:J427)</f>
        <v>100.05</v>
      </c>
      <c r="K428" s="550">
        <f>D428+E428+F428+G428+H428+I428+J428</f>
        <v>9588.4399999999987</v>
      </c>
      <c r="L428" s="452">
        <f>SUM(L424:L427)</f>
        <v>1</v>
      </c>
      <c r="M428" s="401"/>
    </row>
    <row r="429" spans="2:13" ht="15.6">
      <c r="B429" s="397"/>
      <c r="C429" s="547" t="s">
        <v>193</v>
      </c>
      <c r="D429" s="553"/>
      <c r="E429" s="553">
        <v>4166.5</v>
      </c>
      <c r="F429" s="548"/>
      <c r="G429" s="548">
        <v>3810.54</v>
      </c>
      <c r="H429" s="548">
        <v>110.15</v>
      </c>
      <c r="I429" s="548">
        <v>1401.2</v>
      </c>
      <c r="J429" s="548">
        <v>100.05</v>
      </c>
      <c r="K429" s="549">
        <f t="shared" ref="K429" si="144">D429+E429+F429+G429+H429+I429+J429</f>
        <v>9588.4399999999987</v>
      </c>
      <c r="L429" s="452"/>
      <c r="M429" s="401"/>
    </row>
    <row r="430" spans="2:13" ht="15.6">
      <c r="B430" s="397"/>
      <c r="C430" s="460" t="s">
        <v>147</v>
      </c>
      <c r="D430" s="461">
        <f t="shared" ref="D430:H430" si="145">D429-D428</f>
        <v>0</v>
      </c>
      <c r="E430" s="461">
        <f t="shared" si="145"/>
        <v>0</v>
      </c>
      <c r="F430" s="461">
        <f t="shared" si="145"/>
        <v>0</v>
      </c>
      <c r="G430" s="461">
        <f t="shared" si="145"/>
        <v>0</v>
      </c>
      <c r="H430" s="461">
        <f t="shared" si="145"/>
        <v>0</v>
      </c>
      <c r="I430" s="461">
        <f>I429-I428</f>
        <v>0</v>
      </c>
      <c r="J430" s="461">
        <f t="shared" ref="J430" si="146">J429-J428</f>
        <v>0</v>
      </c>
      <c r="K430" s="542">
        <f>D430+E430+F430+G430+H430+I430+J430</f>
        <v>0</v>
      </c>
      <c r="L430" s="452"/>
      <c r="M430" s="401"/>
    </row>
    <row r="431" spans="2:13" ht="15.6">
      <c r="B431" s="396"/>
      <c r="C431" s="402" t="s">
        <v>65</v>
      </c>
      <c r="D431" s="462">
        <f>D429/K429</f>
        <v>0</v>
      </c>
      <c r="E431" s="462">
        <f>E429/K429</f>
        <v>0.43453366762476486</v>
      </c>
      <c r="F431" s="462">
        <f>F429/K429</f>
        <v>0</v>
      </c>
      <c r="G431" s="462">
        <f>G429/K429</f>
        <v>0.3974097976313144</v>
      </c>
      <c r="H431" s="462">
        <f>H429/K429</f>
        <v>1.1487791548990245E-2</v>
      </c>
      <c r="I431" s="462">
        <f>I429/K429</f>
        <v>0.14613430339033254</v>
      </c>
      <c r="J431" s="462">
        <f>J429/K429</f>
        <v>1.0434439804598038E-2</v>
      </c>
      <c r="K431" s="520">
        <f>D431+E431+F431+G431+H431+I431+J431</f>
        <v>1.0000000000000002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-62.599905998973554</v>
      </c>
      <c r="M432" s="401"/>
    </row>
    <row r="433" spans="2:13" ht="28.8" customHeight="1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596">
        <v>1546233.0020000001</v>
      </c>
      <c r="E439" s="596">
        <v>1546839.3629999999</v>
      </c>
      <c r="F439" s="526">
        <f t="shared" ref="F439:F442" si="147">E439-D439</f>
        <v>606.3609999998007</v>
      </c>
      <c r="G439" s="592">
        <v>6.48</v>
      </c>
      <c r="H439" s="410">
        <f>F439*G439</f>
        <v>3929.2192799987088</v>
      </c>
      <c r="I439" s="531">
        <f>F439+F443+F444</f>
        <v>977.46999999985565</v>
      </c>
      <c r="J439" s="411">
        <f>I439/I443</f>
        <v>0.41010053876065472</v>
      </c>
      <c r="K439" s="186"/>
      <c r="L439" s="359"/>
      <c r="M439" s="401"/>
    </row>
    <row r="440" spans="2:13" ht="15.6">
      <c r="B440" s="396"/>
      <c r="C440" s="412" t="s">
        <v>43</v>
      </c>
      <c r="D440" s="596">
        <v>595723.90300000005</v>
      </c>
      <c r="E440" s="596">
        <v>595949.08299999998</v>
      </c>
      <c r="F440" s="527">
        <f t="shared" si="147"/>
        <v>225.17999999993481</v>
      </c>
      <c r="G440" s="593">
        <v>6.48</v>
      </c>
      <c r="H440" s="413">
        <f>G440*F440</f>
        <v>1459.1663999995776</v>
      </c>
      <c r="I440" s="532">
        <f>F440</f>
        <v>225.17999999993481</v>
      </c>
      <c r="J440" s="414">
        <f>I440/I443</f>
        <v>9.4474960170758321E-2</v>
      </c>
      <c r="K440" s="186"/>
      <c r="L440" s="359"/>
      <c r="M440" s="401"/>
    </row>
    <row r="441" spans="2:13" ht="15.6">
      <c r="B441" s="396"/>
      <c r="C441" s="415" t="s">
        <v>44</v>
      </c>
      <c r="D441" s="597">
        <v>348620.35330000002</v>
      </c>
      <c r="E441" s="597">
        <v>348968.15299999999</v>
      </c>
      <c r="F441" s="528">
        <f t="shared" si="147"/>
        <v>347.79969999997411</v>
      </c>
      <c r="G441" s="594">
        <v>4.58</v>
      </c>
      <c r="H441" s="416">
        <f>G441*F441</f>
        <v>1592.9226259998813</v>
      </c>
      <c r="I441" s="533">
        <f>F441</f>
        <v>347.79969999997411</v>
      </c>
      <c r="J441" s="417">
        <f>I441/I443</f>
        <v>0.14592043167647553</v>
      </c>
      <c r="K441" s="186"/>
      <c r="L441" s="359"/>
      <c r="M441" s="401"/>
    </row>
    <row r="442" spans="2:13" ht="15.6">
      <c r="B442" s="397"/>
      <c r="C442" s="183" t="s">
        <v>139</v>
      </c>
      <c r="D442" s="597">
        <v>397987.71399999998</v>
      </c>
      <c r="E442" s="597">
        <v>398820.75300000003</v>
      </c>
      <c r="F442" s="529">
        <f t="shared" si="147"/>
        <v>833.03900000004796</v>
      </c>
      <c r="G442" s="595">
        <v>6.28</v>
      </c>
      <c r="H442" s="418">
        <f>G442*F442</f>
        <v>5231.4849200003018</v>
      </c>
      <c r="I442" s="534">
        <f>F442</f>
        <v>833.03900000004796</v>
      </c>
      <c r="J442" s="419">
        <f>I442/I443</f>
        <v>0.34950406939211143</v>
      </c>
      <c r="K442" s="186"/>
      <c r="L442" s="359"/>
      <c r="M442" s="401"/>
    </row>
    <row r="443" spans="2:13" ht="16.2" thickBot="1">
      <c r="B443" s="397"/>
      <c r="C443" s="420" t="s">
        <v>45</v>
      </c>
      <c r="D443" s="597">
        <v>369449.96299999999</v>
      </c>
      <c r="E443" s="597">
        <v>369455.11200000002</v>
      </c>
      <c r="F443" s="526">
        <f>E443-D443</f>
        <v>5.1490000000339933</v>
      </c>
      <c r="G443" s="884">
        <v>6.48</v>
      </c>
      <c r="H443" s="421">
        <f>G443*F443</f>
        <v>33.365520000220279</v>
      </c>
      <c r="I443" s="535">
        <f t="shared" ref="I443:J443" si="148">SUM(I439:I442)</f>
        <v>2383.4886999998125</v>
      </c>
      <c r="J443" s="422">
        <f t="shared" si="148"/>
        <v>1</v>
      </c>
      <c r="K443" s="186"/>
      <c r="L443" s="359"/>
      <c r="M443" s="401"/>
    </row>
    <row r="444" spans="2:13" ht="15.6">
      <c r="B444" s="397"/>
      <c r="C444" s="420" t="s">
        <v>46</v>
      </c>
      <c r="D444" s="597">
        <v>332731.62199999997</v>
      </c>
      <c r="E444" s="597">
        <v>333097.58199999999</v>
      </c>
      <c r="F444" s="526">
        <f t="shared" ref="F444" si="149">E444-D444</f>
        <v>365.96000000002095</v>
      </c>
      <c r="G444" s="885"/>
      <c r="H444" s="423">
        <f>G443*F444</f>
        <v>2371.4208000001358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2383.4886999998125</v>
      </c>
      <c r="G445" s="525">
        <f>H445/F445</f>
        <v>6.1328503659362745</v>
      </c>
      <c r="H445" s="428">
        <f>SUM(H439:H444)</f>
        <v>14617.579545998826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.6">
      <c r="B447" s="397"/>
      <c r="C447" s="432"/>
      <c r="D447" s="433" t="s">
        <v>131</v>
      </c>
      <c r="E447" s="433" t="s">
        <v>254</v>
      </c>
      <c r="F447" s="434" t="s">
        <v>1</v>
      </c>
      <c r="G447" s="554" t="s">
        <v>65</v>
      </c>
      <c r="H447" s="861" t="s">
        <v>243</v>
      </c>
      <c r="I447" s="862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/>
      <c r="E448" s="438">
        <v>1360</v>
      </c>
      <c r="F448" s="438">
        <f>D448+E448</f>
        <v>1360</v>
      </c>
      <c r="G448" s="439">
        <f>F448/F451</f>
        <v>0.30222222222222223</v>
      </c>
      <c r="H448" s="590">
        <v>7.0000000000000001E-3</v>
      </c>
      <c r="I448" s="586">
        <f>F448*H448</f>
        <v>9.52</v>
      </c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/>
      <c r="E449" s="438">
        <v>2009</v>
      </c>
      <c r="F449" s="438">
        <f t="shared" ref="F449:F450" si="150">D449+E449</f>
        <v>2009</v>
      </c>
      <c r="G449" s="439">
        <f>F449/F451</f>
        <v>0.44644444444444442</v>
      </c>
      <c r="H449" s="590">
        <v>2.5000000000000001E-2</v>
      </c>
      <c r="I449" s="586">
        <f>F449*H449</f>
        <v>50.225000000000001</v>
      </c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/>
      <c r="E450" s="438">
        <v>1131</v>
      </c>
      <c r="F450" s="438">
        <f t="shared" si="150"/>
        <v>1131</v>
      </c>
      <c r="G450" s="439">
        <f>F450/F451</f>
        <v>0.25133333333333335</v>
      </c>
      <c r="H450" s="584"/>
      <c r="I450" s="586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0</v>
      </c>
      <c r="E451" s="442">
        <f>SUM(E448:E450)</f>
        <v>4500</v>
      </c>
      <c r="F451" s="443">
        <f>D451+E451</f>
        <v>4500</v>
      </c>
      <c r="G451" s="444">
        <f>SUM(G448:G450)</f>
        <v>1</v>
      </c>
      <c r="H451" s="585" t="s">
        <v>21</v>
      </c>
      <c r="I451" s="591">
        <f>SUM(I448:I450)</f>
        <v>59.745000000000005</v>
      </c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63</v>
      </c>
      <c r="E454" s="447" t="s">
        <v>68</v>
      </c>
      <c r="F454" s="447" t="s">
        <v>249</v>
      </c>
      <c r="G454" s="448" t="s">
        <v>197</v>
      </c>
      <c r="H454" s="447" t="s">
        <v>130</v>
      </c>
      <c r="I454" s="448" t="s">
        <v>64</v>
      </c>
      <c r="J454" s="447" t="s">
        <v>174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58</v>
      </c>
      <c r="D455" s="438"/>
      <c r="E455" s="438">
        <v>641</v>
      </c>
      <c r="F455" s="438"/>
      <c r="G455" s="438"/>
      <c r="H455" s="438"/>
      <c r="I455" s="438">
        <v>345</v>
      </c>
      <c r="J455" s="438"/>
      <c r="K455" s="451">
        <f>D455+E455+F455+G455+H455+I455+J455</f>
        <v>986</v>
      </c>
      <c r="L455" s="452">
        <f>K455/K459</f>
        <v>6.7586325079256271E-2</v>
      </c>
      <c r="M455" s="401"/>
    </row>
    <row r="456" spans="2:13" ht="15.6">
      <c r="B456" s="396"/>
      <c r="C456" s="450" t="s">
        <v>148</v>
      </c>
      <c r="D456" s="438"/>
      <c r="E456" s="438">
        <v>1695.97</v>
      </c>
      <c r="F456" s="438"/>
      <c r="G456" s="438"/>
      <c r="H456" s="438">
        <v>171</v>
      </c>
      <c r="I456" s="438">
        <v>1636.5</v>
      </c>
      <c r="J456" s="438"/>
      <c r="K456" s="451">
        <f t="shared" ref="K456:K458" si="151">D456+E456+F456+G456+H456+I456+J456</f>
        <v>3503.4700000000003</v>
      </c>
      <c r="L456" s="452">
        <f>K456/K459</f>
        <v>0.24014874475194931</v>
      </c>
      <c r="M456" s="401"/>
    </row>
    <row r="457" spans="2:13" ht="17.399999999999999" customHeight="1">
      <c r="B457" s="396"/>
      <c r="C457" s="450" t="s">
        <v>61</v>
      </c>
      <c r="D457" s="438"/>
      <c r="E457" s="438">
        <v>1974</v>
      </c>
      <c r="F457" s="438">
        <v>522</v>
      </c>
      <c r="G457" s="438"/>
      <c r="H457" s="438">
        <v>50</v>
      </c>
      <c r="I457" s="438">
        <v>3901</v>
      </c>
      <c r="J457" s="438"/>
      <c r="K457" s="451">
        <f t="shared" si="151"/>
        <v>6447</v>
      </c>
      <c r="L457" s="452">
        <f>K457/K459</f>
        <v>0.44191585982349413</v>
      </c>
      <c r="M457" s="401"/>
    </row>
    <row r="458" spans="2:13" ht="15.6">
      <c r="B458" s="396"/>
      <c r="C458" s="450" t="s">
        <v>62</v>
      </c>
      <c r="D458" s="438"/>
      <c r="E458" s="438">
        <v>933</v>
      </c>
      <c r="F458" s="438">
        <v>1932.14</v>
      </c>
      <c r="G458" s="438"/>
      <c r="H458" s="438">
        <v>159.62</v>
      </c>
      <c r="I458" s="438">
        <v>627.52</v>
      </c>
      <c r="J458" s="438"/>
      <c r="K458" s="451">
        <f t="shared" si="151"/>
        <v>3652.28</v>
      </c>
      <c r="L458" s="452">
        <f>K458/K459</f>
        <v>0.25034907034530035</v>
      </c>
      <c r="M458" s="401"/>
    </row>
    <row r="459" spans="2:13" ht="15.6">
      <c r="B459" s="397"/>
      <c r="C459" s="450" t="s">
        <v>199</v>
      </c>
      <c r="D459" s="552">
        <f>SUM(D455:D458)</f>
        <v>0</v>
      </c>
      <c r="E459" s="552">
        <f t="shared" ref="E459:F459" si="152">SUM(E455:E458)</f>
        <v>5243.97</v>
      </c>
      <c r="F459" s="552">
        <f t="shared" si="152"/>
        <v>2454.1400000000003</v>
      </c>
      <c r="G459" s="552">
        <f>SUM(G455:G458)</f>
        <v>0</v>
      </c>
      <c r="H459" s="552">
        <f>SUM(H455:H458)</f>
        <v>380.62</v>
      </c>
      <c r="I459" s="552">
        <f>SUM(I455:I458)</f>
        <v>6510.02</v>
      </c>
      <c r="J459" s="552">
        <f t="shared" ref="J459" si="153">SUM(J455:J458)</f>
        <v>0</v>
      </c>
      <c r="K459" s="550">
        <f>D459+E459+F459+G459+H459+I459+J459</f>
        <v>14588.75</v>
      </c>
      <c r="L459" s="452">
        <f>SUM(L455:L458)</f>
        <v>1</v>
      </c>
      <c r="M459" s="401"/>
    </row>
    <row r="460" spans="2:13" ht="15.6">
      <c r="B460" s="397"/>
      <c r="C460" s="547" t="s">
        <v>193</v>
      </c>
      <c r="D460" s="553"/>
      <c r="E460" s="553">
        <v>5263.12</v>
      </c>
      <c r="F460" s="548">
        <v>2454.14</v>
      </c>
      <c r="G460" s="548"/>
      <c r="H460" s="548">
        <v>380.62</v>
      </c>
      <c r="I460" s="548">
        <v>6510.02</v>
      </c>
      <c r="J460" s="548"/>
      <c r="K460" s="549">
        <f t="shared" ref="K460" si="154">D460+E460+F460+G460+H460+I460+J460</f>
        <v>14607.900000000001</v>
      </c>
      <c r="L460" s="452"/>
      <c r="M460" s="401"/>
    </row>
    <row r="461" spans="2:13" ht="15.6">
      <c r="B461" s="397"/>
      <c r="C461" s="460" t="s">
        <v>147</v>
      </c>
      <c r="D461" s="461">
        <f t="shared" ref="D461:H461" si="155">D460-D459</f>
        <v>0</v>
      </c>
      <c r="E461" s="461">
        <f t="shared" si="155"/>
        <v>19.149999999999636</v>
      </c>
      <c r="F461" s="461">
        <f t="shared" si="155"/>
        <v>0</v>
      </c>
      <c r="G461" s="461">
        <f t="shared" si="155"/>
        <v>0</v>
      </c>
      <c r="H461" s="461">
        <f t="shared" si="155"/>
        <v>0</v>
      </c>
      <c r="I461" s="461">
        <f>I460-I459</f>
        <v>0</v>
      </c>
      <c r="J461" s="461">
        <f t="shared" ref="J461" si="156">J460-J459</f>
        <v>0</v>
      </c>
      <c r="K461" s="542">
        <f>D461+E461+F461+G461+H461+I461+J461</f>
        <v>19.149999999999636</v>
      </c>
      <c r="L461" s="452"/>
      <c r="M461" s="401"/>
    </row>
    <row r="462" spans="2:13" ht="15.6">
      <c r="B462" s="396"/>
      <c r="C462" s="402" t="s">
        <v>65</v>
      </c>
      <c r="D462" s="462">
        <f>D460/K460</f>
        <v>0</v>
      </c>
      <c r="E462" s="462">
        <f>E460/K460</f>
        <v>0.36029271832364673</v>
      </c>
      <c r="F462" s="462">
        <f>F460/K460</f>
        <v>0.16800087623819984</v>
      </c>
      <c r="G462" s="462">
        <f>G460/K460</f>
        <v>0</v>
      </c>
      <c r="H462" s="462">
        <f>H460/K460</f>
        <v>2.6055764346689117E-2</v>
      </c>
      <c r="I462" s="462">
        <f>I460/K460</f>
        <v>0.44565064109146418</v>
      </c>
      <c r="J462" s="462">
        <f>J460/K460</f>
        <v>0</v>
      </c>
      <c r="K462" s="520">
        <f>D462+E462+F462+G462+H462+I462+J462</f>
        <v>0.99999999999999978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9.6795459988243238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596">
        <v>1537116.682</v>
      </c>
      <c r="E470" s="596">
        <v>1546839.3629999999</v>
      </c>
      <c r="F470" s="526">
        <f t="shared" ref="F470:F475" si="157">E470-D470</f>
        <v>9722.6809999998659</v>
      </c>
      <c r="G470" s="521">
        <v>6.48</v>
      </c>
      <c r="H470" s="410">
        <f>F470*G470</f>
        <v>63002.972879999135</v>
      </c>
      <c r="I470" s="531">
        <f>F470+F474+F475</f>
        <v>13703.560999999871</v>
      </c>
      <c r="J470" s="411">
        <f>I470/I474</f>
        <v>0.54285520402644449</v>
      </c>
      <c r="K470" s="186"/>
      <c r="L470" s="359"/>
      <c r="M470" s="148"/>
    </row>
    <row r="471" spans="2:13" ht="15.6">
      <c r="B471" s="543"/>
      <c r="C471" s="412" t="s">
        <v>43</v>
      </c>
      <c r="D471" s="596">
        <v>592014.23199999996</v>
      </c>
      <c r="E471" s="596">
        <v>595949.08299999998</v>
      </c>
      <c r="F471" s="527">
        <f t="shared" si="157"/>
        <v>3934.8510000000242</v>
      </c>
      <c r="G471" s="522">
        <v>6.48</v>
      </c>
      <c r="H471" s="413">
        <f>G471*F471</f>
        <v>25497.834480000158</v>
      </c>
      <c r="I471" s="532">
        <f>F471</f>
        <v>3934.8510000000242</v>
      </c>
      <c r="J471" s="414">
        <f>I471/I474</f>
        <v>0.15587585901348505</v>
      </c>
      <c r="K471" s="186"/>
      <c r="L471" s="359"/>
      <c r="M471" s="148"/>
    </row>
    <row r="472" spans="2:13" ht="15.6">
      <c r="B472" s="543"/>
      <c r="C472" s="415" t="s">
        <v>44</v>
      </c>
      <c r="D472" s="597">
        <v>345576.17300000001</v>
      </c>
      <c r="E472" s="597">
        <v>348968.15299999999</v>
      </c>
      <c r="F472" s="528">
        <f t="shared" si="157"/>
        <v>3391.9799999999814</v>
      </c>
      <c r="G472" s="523">
        <v>4.58</v>
      </c>
      <c r="H472" s="416">
        <f>G472*F472</f>
        <v>15535.268399999915</v>
      </c>
      <c r="I472" s="533">
        <f>F472</f>
        <v>3391.9799999999814</v>
      </c>
      <c r="J472" s="417">
        <f>I472/I474</f>
        <v>0.13437047457617962</v>
      </c>
      <c r="K472" s="186"/>
      <c r="L472" s="359"/>
      <c r="M472" s="148"/>
    </row>
    <row r="473" spans="2:13" ht="15.6">
      <c r="B473" s="544"/>
      <c r="C473" s="183" t="s">
        <v>139</v>
      </c>
      <c r="D473" s="597">
        <v>394607.65299999999</v>
      </c>
      <c r="E473" s="597">
        <v>398820.75300000003</v>
      </c>
      <c r="F473" s="529">
        <f t="shared" si="157"/>
        <v>4213.1000000000349</v>
      </c>
      <c r="G473" s="524">
        <v>6.28</v>
      </c>
      <c r="H473" s="418">
        <f>G473*F473</f>
        <v>26458.268000000222</v>
      </c>
      <c r="I473" s="534">
        <f>F473</f>
        <v>4213.1000000000349</v>
      </c>
      <c r="J473" s="419">
        <f>I473/I474</f>
        <v>0.16689846238389086</v>
      </c>
      <c r="K473" s="186"/>
      <c r="L473" s="359"/>
      <c r="M473" s="148"/>
    </row>
    <row r="474" spans="2:13" ht="16.2" thickBot="1">
      <c r="B474" s="544"/>
      <c r="C474" s="420" t="s">
        <v>45</v>
      </c>
      <c r="D474" s="597">
        <v>369308.66200000001</v>
      </c>
      <c r="E474" s="597">
        <v>369455.11200000002</v>
      </c>
      <c r="F474" s="526">
        <f t="shared" si="157"/>
        <v>146.45000000001164</v>
      </c>
      <c r="G474" s="859">
        <v>6.48</v>
      </c>
      <c r="H474" s="421">
        <f>G474*F474</f>
        <v>948.99600000007547</v>
      </c>
      <c r="I474" s="535">
        <f t="shared" ref="I474" si="158">SUM(I470:I473)</f>
        <v>25243.491999999911</v>
      </c>
      <c r="J474" s="422">
        <f t="shared" ref="J474" si="159">SUM(J470:J473)</f>
        <v>0.99999999999999989</v>
      </c>
      <c r="K474" s="186"/>
      <c r="L474" s="359"/>
      <c r="M474" s="148"/>
    </row>
    <row r="475" spans="2:13" ht="15.6">
      <c r="B475" s="544"/>
      <c r="C475" s="420" t="s">
        <v>46</v>
      </c>
      <c r="D475" s="597">
        <v>329263.152</v>
      </c>
      <c r="E475" s="597">
        <v>333097.58199999999</v>
      </c>
      <c r="F475" s="526">
        <f t="shared" si="157"/>
        <v>3834.429999999993</v>
      </c>
      <c r="G475" s="860"/>
      <c r="H475" s="423">
        <f>G474*F475</f>
        <v>24847.106399999957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25243.491999999911</v>
      </c>
      <c r="G476" s="525">
        <f>H476/F476</f>
        <v>6.1913164058284815</v>
      </c>
      <c r="H476" s="428">
        <f>SUM(H470:H475)</f>
        <v>156290.44615999947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131</v>
      </c>
      <c r="E478" s="433" t="s">
        <v>254</v>
      </c>
      <c r="F478" s="434" t="s">
        <v>1</v>
      </c>
      <c r="G478" s="435" t="s">
        <v>65</v>
      </c>
      <c r="H478" s="861" t="s">
        <v>138</v>
      </c>
      <c r="I478" s="862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7039.95</v>
      </c>
      <c r="E479" s="438">
        <f>E14+E45+E76+E107+E138+E169+E200+E231+E262+E293+E324+E355+E386+E417+E448</f>
        <v>11707.23</v>
      </c>
      <c r="F479" s="438">
        <f>D479+E479</f>
        <v>18747.18</v>
      </c>
      <c r="G479" s="439">
        <f>F479/F482</f>
        <v>0.34110887431331277</v>
      </c>
      <c r="H479" s="590">
        <v>7.0000000000000001E-3</v>
      </c>
      <c r="I479" s="586">
        <f>F479*H479</f>
        <v>131.23026000000002</v>
      </c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1" si="160">D15+D46+D77+D108+D139+D170+D201+D232+D263+D294+D325+D356+D387+D418+D449</f>
        <v>7156</v>
      </c>
      <c r="E480" s="438">
        <f t="shared" si="160"/>
        <v>11520.68</v>
      </c>
      <c r="F480" s="438">
        <f t="shared" ref="F480:F481" si="161">D480+E480</f>
        <v>18676.68</v>
      </c>
      <c r="G480" s="439">
        <f>F480/F482</f>
        <v>0.33982611201844554</v>
      </c>
      <c r="H480" s="590">
        <v>2.5000000000000001E-2</v>
      </c>
      <c r="I480" s="586">
        <f>F480*H480</f>
        <v>466.91700000000003</v>
      </c>
      <c r="J480" s="431"/>
      <c r="K480" s="184"/>
      <c r="L480" s="188"/>
      <c r="M480" s="148"/>
    </row>
    <row r="481" spans="2:13" ht="15" customHeight="1">
      <c r="B481" s="544"/>
      <c r="C481" s="437" t="s">
        <v>58</v>
      </c>
      <c r="D481" s="438">
        <f t="shared" si="160"/>
        <v>6479.66</v>
      </c>
      <c r="E481" s="438">
        <f t="shared" si="160"/>
        <v>11056</v>
      </c>
      <c r="F481" s="438">
        <f t="shared" si="161"/>
        <v>17535.66</v>
      </c>
      <c r="G481" s="439">
        <f>F481/F482</f>
        <v>0.31906501366824164</v>
      </c>
      <c r="H481" s="584"/>
      <c r="I481" s="586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20675.61</v>
      </c>
      <c r="E482" s="442">
        <f>SUM(E479:E481)</f>
        <v>34283.910000000003</v>
      </c>
      <c r="F482" s="443">
        <f>D482+E482</f>
        <v>54959.520000000004</v>
      </c>
      <c r="G482" s="444">
        <f>SUM(G479:G481)</f>
        <v>1</v>
      </c>
      <c r="H482" s="585" t="s">
        <v>21</v>
      </c>
      <c r="I482" s="591">
        <f>SUM(I479:I481)</f>
        <v>598.14726000000007</v>
      </c>
      <c r="J482" s="431"/>
      <c r="K482" s="184"/>
      <c r="L482" s="188"/>
      <c r="M482" s="148"/>
    </row>
    <row r="483" spans="2:13" ht="15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6.4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63</v>
      </c>
      <c r="E485" s="447" t="s">
        <v>68</v>
      </c>
      <c r="F485" s="447" t="s">
        <v>167</v>
      </c>
      <c r="G485" s="448" t="s">
        <v>197</v>
      </c>
      <c r="H485" s="447" t="s">
        <v>130</v>
      </c>
      <c r="I485" s="448" t="s">
        <v>64</v>
      </c>
      <c r="J485" s="447" t="s">
        <v>174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58</v>
      </c>
      <c r="D486" s="438">
        <f>D21+D52+D83+D114+D145+D176+D207+D238+D269+D300+D331+D362+D393+D424+D455</f>
        <v>0</v>
      </c>
      <c r="E486" s="438">
        <f t="shared" ref="E486:J486" si="162">E21+E52+E83+E114+E145+E176+E207+E238+E269+E300+E331+E362+E393+E424+E455</f>
        <v>7181.52</v>
      </c>
      <c r="F486" s="438">
        <f t="shared" si="162"/>
        <v>3119.08</v>
      </c>
      <c r="G486" s="438">
        <f t="shared" si="162"/>
        <v>2857.42</v>
      </c>
      <c r="H486" s="438">
        <f t="shared" si="162"/>
        <v>789</v>
      </c>
      <c r="I486" s="438">
        <f t="shared" si="162"/>
        <v>2805.94</v>
      </c>
      <c r="J486" s="438">
        <f t="shared" si="162"/>
        <v>0</v>
      </c>
      <c r="K486" s="451">
        <f>D486+E486+F486+G486+H486+I486+J486</f>
        <v>16752.96</v>
      </c>
      <c r="L486" s="452">
        <f>K486/K490</f>
        <v>0.10915643047129914</v>
      </c>
      <c r="M486" s="148"/>
    </row>
    <row r="487" spans="2:13" ht="15.6">
      <c r="B487" s="543"/>
      <c r="C487" s="450" t="s">
        <v>148</v>
      </c>
      <c r="D487" s="438">
        <f t="shared" ref="D487:J490" si="163">D22+D53+D84+D115+D146+D177+D208+D239+D270+D301+D332+D363+D394+D425+D456</f>
        <v>0</v>
      </c>
      <c r="E487" s="438">
        <f t="shared" si="163"/>
        <v>11920.01</v>
      </c>
      <c r="F487" s="438">
        <f t="shared" si="163"/>
        <v>6934.49</v>
      </c>
      <c r="G487" s="438">
        <f t="shared" si="163"/>
        <v>7945.89</v>
      </c>
      <c r="H487" s="438">
        <f t="shared" si="163"/>
        <v>3476.0200000000004</v>
      </c>
      <c r="I487" s="438">
        <f t="shared" si="163"/>
        <v>7347.5</v>
      </c>
      <c r="J487" s="438">
        <f t="shared" si="163"/>
        <v>0</v>
      </c>
      <c r="K487" s="451">
        <f t="shared" ref="K487:K489" si="164">D487+E487+F487+G487+H487+I487+J487</f>
        <v>37623.910000000003</v>
      </c>
      <c r="L487" s="452">
        <f>K487/K490</f>
        <v>0.24514424412004907</v>
      </c>
      <c r="M487" s="148"/>
    </row>
    <row r="488" spans="2:13" ht="15.6">
      <c r="B488" s="543"/>
      <c r="C488" s="450" t="s">
        <v>61</v>
      </c>
      <c r="D488" s="438">
        <f t="shared" si="163"/>
        <v>0</v>
      </c>
      <c r="E488" s="438">
        <f t="shared" si="163"/>
        <v>13218</v>
      </c>
      <c r="F488" s="438">
        <f t="shared" si="163"/>
        <v>4573.5599999999995</v>
      </c>
      <c r="G488" s="438">
        <f t="shared" si="163"/>
        <v>7959.75</v>
      </c>
      <c r="H488" s="438">
        <f t="shared" si="163"/>
        <v>3417.7</v>
      </c>
      <c r="I488" s="438">
        <f t="shared" si="163"/>
        <v>14757</v>
      </c>
      <c r="J488" s="438">
        <f t="shared" si="163"/>
        <v>0</v>
      </c>
      <c r="K488" s="451">
        <f t="shared" si="164"/>
        <v>43926.009999999995</v>
      </c>
      <c r="L488" s="452">
        <f>K488/K490</f>
        <v>0.28620652448561867</v>
      </c>
      <c r="M488" s="148"/>
    </row>
    <row r="489" spans="2:13" ht="15.6">
      <c r="B489" s="543"/>
      <c r="C489" s="450" t="s">
        <v>62</v>
      </c>
      <c r="D489" s="438">
        <f t="shared" si="163"/>
        <v>0</v>
      </c>
      <c r="E489" s="438">
        <f t="shared" si="163"/>
        <v>14859.73</v>
      </c>
      <c r="F489" s="438">
        <f t="shared" si="163"/>
        <v>10207.949999999999</v>
      </c>
      <c r="G489" s="438">
        <f t="shared" si="163"/>
        <v>14670.11</v>
      </c>
      <c r="H489" s="438">
        <f t="shared" si="163"/>
        <v>2230.7799999999997</v>
      </c>
      <c r="I489" s="438">
        <f t="shared" si="163"/>
        <v>13105.120000000003</v>
      </c>
      <c r="J489" s="438">
        <f t="shared" si="163"/>
        <v>100.05</v>
      </c>
      <c r="K489" s="451">
        <f t="shared" si="164"/>
        <v>55173.740000000005</v>
      </c>
      <c r="L489" s="452">
        <f>K489/K490</f>
        <v>0.35949280092303315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0</v>
      </c>
      <c r="E490" s="551">
        <f t="shared" si="163"/>
        <v>47179.26</v>
      </c>
      <c r="F490" s="551">
        <f t="shared" si="163"/>
        <v>24835.079999999998</v>
      </c>
      <c r="G490" s="551">
        <f t="shared" si="163"/>
        <v>33433.170000000006</v>
      </c>
      <c r="H490" s="551">
        <f t="shared" si="163"/>
        <v>9913.5</v>
      </c>
      <c r="I490" s="551">
        <f t="shared" si="163"/>
        <v>38015.56</v>
      </c>
      <c r="J490" s="551">
        <f t="shared" si="163"/>
        <v>100.05</v>
      </c>
      <c r="K490" s="550">
        <f>D490+E490+F490+G490+H490+I490+J490</f>
        <v>153476.62</v>
      </c>
      <c r="L490" s="452">
        <f>SUM(L486:L489)</f>
        <v>1</v>
      </c>
      <c r="M490" s="148"/>
    </row>
    <row r="491" spans="2:13" ht="15.6">
      <c r="B491" s="544"/>
      <c r="C491" s="547" t="s">
        <v>193</v>
      </c>
      <c r="D491" s="548">
        <f t="shared" ref="D491:J491" si="165">D26+D57+D88+D119+D150+D181+D212+D243+D274+D305+D336+D367+D398+D429+D460</f>
        <v>0</v>
      </c>
      <c r="E491" s="548">
        <f t="shared" si="165"/>
        <v>47394.850000000006</v>
      </c>
      <c r="F491" s="548">
        <f t="shared" si="165"/>
        <v>24869.66</v>
      </c>
      <c r="G491" s="548">
        <f t="shared" si="165"/>
        <v>35478.61</v>
      </c>
      <c r="H491" s="548">
        <f t="shared" si="165"/>
        <v>9913.5</v>
      </c>
      <c r="I491" s="548">
        <f t="shared" si="165"/>
        <v>38393.69</v>
      </c>
      <c r="J491" s="548">
        <f t="shared" si="165"/>
        <v>100.05</v>
      </c>
      <c r="K491" s="549">
        <f t="shared" ref="K491" si="166">D491+E491+F491+G491+H491+I491+J491</f>
        <v>156150.35999999999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67">D491-D490</f>
        <v>0</v>
      </c>
      <c r="E492" s="461">
        <f>E491-E490</f>
        <v>215.59000000000378</v>
      </c>
      <c r="F492" s="461">
        <f t="shared" ref="F492:H492" si="168">F491-F490</f>
        <v>34.580000000001746</v>
      </c>
      <c r="G492" s="461">
        <f t="shared" si="168"/>
        <v>2045.4399999999951</v>
      </c>
      <c r="H492" s="461">
        <f t="shared" si="168"/>
        <v>0</v>
      </c>
      <c r="I492" s="461">
        <f>I491-I490</f>
        <v>378.13000000000466</v>
      </c>
      <c r="J492" s="461">
        <f t="shared" ref="J492" si="169">J491-J490</f>
        <v>0</v>
      </c>
      <c r="K492" s="542">
        <f>D492+E492+F492+G492+H492+I492+J492</f>
        <v>2673.7400000000052</v>
      </c>
      <c r="L492" s="452"/>
      <c r="M492" s="148"/>
    </row>
    <row r="493" spans="2:13" ht="15.6">
      <c r="B493" s="543"/>
      <c r="C493" s="402" t="s">
        <v>65</v>
      </c>
      <c r="D493" s="462">
        <f>D491/K491</f>
        <v>0</v>
      </c>
      <c r="E493" s="462">
        <f>E491/K491</f>
        <v>0.30352059386862773</v>
      </c>
      <c r="F493" s="462">
        <f>F491/K491</f>
        <v>0.15926738817637054</v>
      </c>
      <c r="G493" s="462">
        <f>G491/K491</f>
        <v>0.22720799362870508</v>
      </c>
      <c r="H493" s="462">
        <f>H491/K491</f>
        <v>6.3486885332829215E-2</v>
      </c>
      <c r="I493" s="462">
        <f>I491/K491</f>
        <v>0.24587641040340866</v>
      </c>
      <c r="J493" s="462">
        <f>J491/K491</f>
        <v>6.4072859005896623E-4</v>
      </c>
      <c r="K493" s="520">
        <f>D493+E493+F493+G493+H493+I493+J493</f>
        <v>1.0000000000000002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140.08615999948233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596">
        <v>1546839.3629999999</v>
      </c>
      <c r="E503" s="596">
        <v>1547339.473</v>
      </c>
      <c r="F503" s="526">
        <f t="shared" ref="F503:F506" si="170">E503-D503</f>
        <v>500.11000000010245</v>
      </c>
      <c r="G503" s="592">
        <v>6.48</v>
      </c>
      <c r="H503" s="410">
        <f>F503*G503</f>
        <v>3240.7128000006642</v>
      </c>
      <c r="I503" s="531">
        <f>F503+F507+F508</f>
        <v>880.83000000013271</v>
      </c>
      <c r="J503" s="411">
        <f>I503/I507</f>
        <v>0.41003928943843643</v>
      </c>
      <c r="K503" s="186"/>
      <c r="L503" s="359"/>
      <c r="M503" s="401"/>
    </row>
    <row r="504" spans="2:13" ht="15.6">
      <c r="B504" s="396"/>
      <c r="C504" s="412" t="s">
        <v>43</v>
      </c>
      <c r="D504" s="596">
        <v>595949.08299999998</v>
      </c>
      <c r="E504" s="596">
        <v>596241.49300000002</v>
      </c>
      <c r="F504" s="527">
        <f t="shared" si="170"/>
        <v>292.4100000000326</v>
      </c>
      <c r="G504" s="593">
        <v>6.48</v>
      </c>
      <c r="H504" s="413">
        <f>G504*F504</f>
        <v>1894.8168000002113</v>
      </c>
      <c r="I504" s="532">
        <f>F504</f>
        <v>292.4100000000326</v>
      </c>
      <c r="J504" s="414">
        <f>I504/I507</f>
        <v>0.13612114553851309</v>
      </c>
      <c r="K504" s="186"/>
      <c r="L504" s="359"/>
      <c r="M504" s="401"/>
    </row>
    <row r="505" spans="2:13" ht="15" customHeight="1">
      <c r="B505" s="396"/>
      <c r="C505" s="415" t="s">
        <v>44</v>
      </c>
      <c r="D505" s="597">
        <v>348968.15299999999</v>
      </c>
      <c r="E505" s="597">
        <v>349241.87300000002</v>
      </c>
      <c r="F505" s="528">
        <f t="shared" si="170"/>
        <v>273.72000000003027</v>
      </c>
      <c r="G505" s="594">
        <v>4.58</v>
      </c>
      <c r="H505" s="416">
        <f>G505*F505</f>
        <v>1253.6376000001387</v>
      </c>
      <c r="I505" s="533">
        <f>F505</f>
        <v>273.72000000003027</v>
      </c>
      <c r="J505" s="417">
        <f>I505/I507</f>
        <v>0.12742067629972223</v>
      </c>
      <c r="K505" s="186"/>
      <c r="L505" s="359"/>
      <c r="M505" s="401"/>
    </row>
    <row r="506" spans="2:13" ht="15.6">
      <c r="B506" s="397"/>
      <c r="C506" s="183" t="s">
        <v>139</v>
      </c>
      <c r="D506" s="597">
        <v>398820.75300000003</v>
      </c>
      <c r="E506" s="597">
        <v>399521.95299999998</v>
      </c>
      <c r="F506" s="529">
        <f t="shared" si="170"/>
        <v>701.19999999995343</v>
      </c>
      <c r="G506" s="595">
        <v>6.28</v>
      </c>
      <c r="H506" s="418">
        <f>G506*F506</f>
        <v>4403.5359999997081</v>
      </c>
      <c r="I506" s="534">
        <f>F506</f>
        <v>701.19999999995343</v>
      </c>
      <c r="J506" s="419">
        <f>I506/I507</f>
        <v>0.32641888872332825</v>
      </c>
      <c r="K506" s="186"/>
      <c r="L506" s="359"/>
      <c r="M506" s="401"/>
    </row>
    <row r="507" spans="2:13" ht="16.2" thickBot="1">
      <c r="B507" s="397"/>
      <c r="C507" s="420" t="s">
        <v>45</v>
      </c>
      <c r="D507" s="597">
        <v>369455.11200000002</v>
      </c>
      <c r="E507" s="597">
        <v>369455.11200000002</v>
      </c>
      <c r="F507" s="526">
        <f>E507-D507</f>
        <v>0</v>
      </c>
      <c r="G507" s="884">
        <v>6.48</v>
      </c>
      <c r="H507" s="421">
        <f>G507*F507</f>
        <v>0</v>
      </c>
      <c r="I507" s="535">
        <f t="shared" ref="I507:J507" si="171">SUM(I503:I506)</f>
        <v>2148.160000000149</v>
      </c>
      <c r="J507" s="422">
        <f t="shared" si="171"/>
        <v>1</v>
      </c>
      <c r="K507" s="186"/>
      <c r="L507" s="359"/>
      <c r="M507" s="401"/>
    </row>
    <row r="508" spans="2:13" ht="15.6">
      <c r="B508" s="397"/>
      <c r="C508" s="420" t="s">
        <v>46</v>
      </c>
      <c r="D508" s="597">
        <v>333097.58199999999</v>
      </c>
      <c r="E508" s="597">
        <v>333478.30200000003</v>
      </c>
      <c r="F508" s="526">
        <f t="shared" ref="F508" si="172">E508-D508</f>
        <v>380.72000000003027</v>
      </c>
      <c r="G508" s="885"/>
      <c r="H508" s="423">
        <f>G507*F508</f>
        <v>2467.0656000001964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2148.160000000149</v>
      </c>
      <c r="G509" s="525">
        <f>H509/F509</f>
        <v>6.1726169372858637</v>
      </c>
      <c r="H509" s="428">
        <f>SUM(H503:H508)</f>
        <v>13259.76880000092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 t="s">
        <v>131</v>
      </c>
      <c r="E511" s="433" t="s">
        <v>254</v>
      </c>
      <c r="F511" s="434" t="s">
        <v>1</v>
      </c>
      <c r="G511" s="554" t="s">
        <v>65</v>
      </c>
      <c r="H511" s="861" t="s">
        <v>243</v>
      </c>
      <c r="I511" s="862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/>
      <c r="E512" s="438">
        <v>1500</v>
      </c>
      <c r="F512" s="438">
        <f>D512+E512</f>
        <v>1500</v>
      </c>
      <c r="G512" s="439">
        <f>F512/F515</f>
        <v>0.41006014215418263</v>
      </c>
      <c r="H512" s="590">
        <v>7.0000000000000001E-3</v>
      </c>
      <c r="I512" s="586">
        <f>F512*H512</f>
        <v>10.5</v>
      </c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/>
      <c r="E513" s="438">
        <v>655</v>
      </c>
      <c r="F513" s="438">
        <f t="shared" ref="F513:F514" si="173">D513+E513</f>
        <v>655</v>
      </c>
      <c r="G513" s="439">
        <f>F513/F515</f>
        <v>0.17905959540732641</v>
      </c>
      <c r="H513" s="590">
        <v>2.5000000000000001E-2</v>
      </c>
      <c r="I513" s="586">
        <f>F513*H513</f>
        <v>16.375</v>
      </c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/>
      <c r="E514" s="438">
        <v>1503</v>
      </c>
      <c r="F514" s="438">
        <f t="shared" si="173"/>
        <v>1503</v>
      </c>
      <c r="G514" s="439">
        <f>F514/F515</f>
        <v>0.41088026243849096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SUM(D512:D514)</f>
        <v>0</v>
      </c>
      <c r="E515" s="442">
        <f>SUM(E512:E514)</f>
        <v>3658</v>
      </c>
      <c r="F515" s="443">
        <f>D515+E515</f>
        <v>3658</v>
      </c>
      <c r="G515" s="444">
        <f>SUM(G512:G514)</f>
        <v>1</v>
      </c>
      <c r="H515" s="585" t="s">
        <v>21</v>
      </c>
      <c r="I515" s="591">
        <f>SUM(I512:I514)</f>
        <v>26.875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63</v>
      </c>
      <c r="E518" s="447" t="s">
        <v>68</v>
      </c>
      <c r="F518" s="447" t="s">
        <v>249</v>
      </c>
      <c r="G518" s="448" t="s">
        <v>197</v>
      </c>
      <c r="H518" s="447" t="s">
        <v>130</v>
      </c>
      <c r="I518" s="448" t="s">
        <v>64</v>
      </c>
      <c r="J518" s="447" t="s">
        <v>174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/>
      <c r="E519" s="438">
        <v>567.5</v>
      </c>
      <c r="F519" s="438"/>
      <c r="G519" s="438">
        <v>695.18</v>
      </c>
      <c r="H519" s="438"/>
      <c r="I519" s="438"/>
      <c r="J519" s="438"/>
      <c r="K519" s="451">
        <f>D519+E519+F519+G519+H519+I519+J519</f>
        <v>1262.6799999999998</v>
      </c>
      <c r="L519" s="452">
        <f>K519/K523</f>
        <v>9.5272731662707902E-2</v>
      </c>
      <c r="M519" s="401"/>
    </row>
    <row r="520" spans="2:13" ht="15.6">
      <c r="B520" s="396"/>
      <c r="C520" s="450" t="s">
        <v>148</v>
      </c>
      <c r="D520" s="438"/>
      <c r="E520" s="438">
        <v>1509.84</v>
      </c>
      <c r="F520" s="438"/>
      <c r="G520" s="438">
        <v>585.79999999999995</v>
      </c>
      <c r="H520" s="438">
        <v>300</v>
      </c>
      <c r="I520" s="438"/>
      <c r="J520" s="438"/>
      <c r="K520" s="451">
        <f t="shared" ref="K520:K522" si="174">D520+E520+F520+G520+H520+I520+J520</f>
        <v>2395.64</v>
      </c>
      <c r="L520" s="452">
        <f>K520/K523</f>
        <v>0.18075772712044982</v>
      </c>
      <c r="M520" s="401"/>
    </row>
    <row r="521" spans="2:13" ht="15.6">
      <c r="B521" s="396"/>
      <c r="C521" s="450" t="s">
        <v>61</v>
      </c>
      <c r="D521" s="438"/>
      <c r="E521" s="438">
        <v>1574</v>
      </c>
      <c r="F521" s="438">
        <v>153</v>
      </c>
      <c r="G521" s="438">
        <v>1720.47</v>
      </c>
      <c r="H521" s="438">
        <v>1629</v>
      </c>
      <c r="I521" s="438"/>
      <c r="J521" s="438"/>
      <c r="K521" s="451">
        <f t="shared" si="174"/>
        <v>5076.47</v>
      </c>
      <c r="L521" s="452">
        <f>K521/K523</f>
        <v>0.38303383605013691</v>
      </c>
      <c r="M521" s="401"/>
    </row>
    <row r="522" spans="2:13" ht="15.6">
      <c r="B522" s="396"/>
      <c r="C522" s="450" t="s">
        <v>62</v>
      </c>
      <c r="D522" s="438"/>
      <c r="E522" s="438">
        <v>1359.08</v>
      </c>
      <c r="F522" s="438">
        <v>1719.81</v>
      </c>
      <c r="G522" s="438">
        <v>1013.95</v>
      </c>
      <c r="H522" s="438">
        <v>425.69</v>
      </c>
      <c r="I522" s="438"/>
      <c r="J522" s="438"/>
      <c r="K522" s="451">
        <f t="shared" si="174"/>
        <v>4518.53</v>
      </c>
      <c r="L522" s="452">
        <f>K522/K523</f>
        <v>0.34093570516670541</v>
      </c>
      <c r="M522" s="401"/>
    </row>
    <row r="523" spans="2:13" ht="15.6">
      <c r="B523" s="397"/>
      <c r="C523" s="450" t="s">
        <v>199</v>
      </c>
      <c r="D523" s="552">
        <f>SUM(D519:D522)</f>
        <v>0</v>
      </c>
      <c r="E523" s="552">
        <f t="shared" ref="E523:F523" si="175">SUM(E519:E522)</f>
        <v>5010.42</v>
      </c>
      <c r="F523" s="552">
        <f t="shared" si="175"/>
        <v>1872.81</v>
      </c>
      <c r="G523" s="552">
        <f>SUM(G519:G522)</f>
        <v>4015.3999999999996</v>
      </c>
      <c r="H523" s="552">
        <f>SUM(H519:H522)</f>
        <v>2354.69</v>
      </c>
      <c r="I523" s="552">
        <f>SUM(I519:I522)</f>
        <v>0</v>
      </c>
      <c r="J523" s="552">
        <f t="shared" ref="J523" si="176">SUM(J519:J522)</f>
        <v>0</v>
      </c>
      <c r="K523" s="550">
        <f>D523+E523+F523+G523+H523+I523+J523</f>
        <v>13253.32</v>
      </c>
      <c r="L523" s="452">
        <f>SUM(L519:L522)</f>
        <v>1</v>
      </c>
      <c r="M523" s="401"/>
    </row>
    <row r="524" spans="2:13" ht="15.6">
      <c r="B524" s="397"/>
      <c r="C524" s="547" t="s">
        <v>193</v>
      </c>
      <c r="D524" s="553"/>
      <c r="E524" s="553">
        <v>5010.42</v>
      </c>
      <c r="F524" s="548">
        <v>1872.81</v>
      </c>
      <c r="G524" s="548">
        <v>4015.4</v>
      </c>
      <c r="H524" s="548">
        <v>2354.69</v>
      </c>
      <c r="I524" s="548"/>
      <c r="J524" s="548"/>
      <c r="K524" s="549">
        <f t="shared" ref="K524" si="177">D524+E524+F524+G524+H524+I524+J524</f>
        <v>13253.32</v>
      </c>
      <c r="L524" s="452"/>
      <c r="M524" s="401"/>
    </row>
    <row r="525" spans="2:13" ht="15.6">
      <c r="B525" s="397"/>
      <c r="C525" s="460" t="s">
        <v>147</v>
      </c>
      <c r="D525" s="461">
        <f t="shared" ref="D525:H525" si="178">D524-D523</f>
        <v>0</v>
      </c>
      <c r="E525" s="461">
        <f t="shared" si="178"/>
        <v>0</v>
      </c>
      <c r="F525" s="461">
        <f t="shared" si="178"/>
        <v>0</v>
      </c>
      <c r="G525" s="461">
        <f t="shared" si="178"/>
        <v>0</v>
      </c>
      <c r="H525" s="461">
        <f t="shared" si="178"/>
        <v>0</v>
      </c>
      <c r="I525" s="461">
        <f>I524-I523</f>
        <v>0</v>
      </c>
      <c r="J525" s="461">
        <f t="shared" ref="J525" si="179">J524-J523</f>
        <v>0</v>
      </c>
      <c r="K525" s="542">
        <f>D525+E525+F525+G525+H525+I525+J525</f>
        <v>0</v>
      </c>
      <c r="L525" s="452"/>
      <c r="M525" s="401"/>
    </row>
    <row r="526" spans="2:13" ht="15.6">
      <c r="B526" s="396"/>
      <c r="C526" s="402" t="s">
        <v>65</v>
      </c>
      <c r="D526" s="462">
        <f>D524/K524</f>
        <v>0</v>
      </c>
      <c r="E526" s="462">
        <f>E524/K524</f>
        <v>0.37805017912492872</v>
      </c>
      <c r="F526" s="462">
        <f>F524/K524</f>
        <v>0.14130874377137201</v>
      </c>
      <c r="G526" s="462">
        <f>G524/K524</f>
        <v>0.30297314182408636</v>
      </c>
      <c r="H526" s="462">
        <f>H524/K524</f>
        <v>0.17766793527961297</v>
      </c>
      <c r="I526" s="462">
        <f>I524/K524</f>
        <v>0</v>
      </c>
      <c r="J526" s="462">
        <f>J524/K524</f>
        <v>0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6.448800000920528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28.8" customHeight="1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1547339.473</v>
      </c>
      <c r="E534" s="596">
        <v>1548105.702</v>
      </c>
      <c r="F534" s="526">
        <f t="shared" ref="F534:F537" si="180">E534-D534</f>
        <v>766.22900000005029</v>
      </c>
      <c r="G534" s="592">
        <v>6.48</v>
      </c>
      <c r="H534" s="410">
        <f>F534*G534</f>
        <v>4965.1639200003265</v>
      </c>
      <c r="I534" s="531">
        <f>F534+F538+F539</f>
        <v>983.41900000005262</v>
      </c>
      <c r="J534" s="411">
        <f>I534/I538</f>
        <v>0.45752143921537214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596241.49300000002</v>
      </c>
      <c r="E535" s="596">
        <v>596690.603</v>
      </c>
      <c r="F535" s="527">
        <f t="shared" si="180"/>
        <v>449.10999999998603</v>
      </c>
      <c r="G535" s="593">
        <v>6.48</v>
      </c>
      <c r="H535" s="413">
        <f>G535*F535</f>
        <v>2910.2327999999097</v>
      </c>
      <c r="I535" s="532">
        <f>F535</f>
        <v>449.10999999998603</v>
      </c>
      <c r="J535" s="414">
        <f>I535/I538</f>
        <v>0.20894191953378813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349241.87300000002</v>
      </c>
      <c r="E536" s="597">
        <v>349540.38299999997</v>
      </c>
      <c r="F536" s="528">
        <f t="shared" si="180"/>
        <v>298.50999999995111</v>
      </c>
      <c r="G536" s="594">
        <v>4.58</v>
      </c>
      <c r="H536" s="416">
        <f>G536*F536</f>
        <v>1367.175799999776</v>
      </c>
      <c r="I536" s="533">
        <f>F536</f>
        <v>298.50999999995111</v>
      </c>
      <c r="J536" s="417">
        <f>I536/I538</f>
        <v>0.1388774518492637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399521.95299999998</v>
      </c>
      <c r="E537" s="597">
        <v>399940.36300000001</v>
      </c>
      <c r="F537" s="529">
        <f t="shared" si="180"/>
        <v>418.4100000000326</v>
      </c>
      <c r="G537" s="595">
        <v>6.28</v>
      </c>
      <c r="H537" s="418">
        <f>G537*F537</f>
        <v>2627.6148000002049</v>
      </c>
      <c r="I537" s="534">
        <f>F537</f>
        <v>418.4100000000326</v>
      </c>
      <c r="J537" s="419">
        <f>I537/I538</f>
        <v>0.19465918940157606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369455.11200000002</v>
      </c>
      <c r="E538" s="597">
        <v>369455.11200000002</v>
      </c>
      <c r="F538" s="526">
        <f>E538-D538</f>
        <v>0</v>
      </c>
      <c r="G538" s="884">
        <v>6.48</v>
      </c>
      <c r="H538" s="421">
        <f>G538*F538</f>
        <v>0</v>
      </c>
      <c r="I538" s="535">
        <f t="shared" ref="I538:J538" si="181">SUM(I534:I537)</f>
        <v>2149.4490000000224</v>
      </c>
      <c r="J538" s="422">
        <f t="shared" si="181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333478.30200000003</v>
      </c>
      <c r="E539" s="597">
        <v>333695.49200000003</v>
      </c>
      <c r="F539" s="526">
        <f t="shared" ref="F539" si="182">E539-D539</f>
        <v>217.19000000000233</v>
      </c>
      <c r="G539" s="885"/>
      <c r="H539" s="423">
        <f>G538*F539</f>
        <v>1407.3912000000153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2149.4490000000224</v>
      </c>
      <c r="G540" s="525">
        <f>H540/F540</f>
        <v>6.1772010036060845</v>
      </c>
      <c r="H540" s="428">
        <f>SUM(H534:H539)</f>
        <v>13277.578520000232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131</v>
      </c>
      <c r="E542" s="433" t="s">
        <v>254</v>
      </c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/>
      <c r="E543" s="438">
        <v>2486</v>
      </c>
      <c r="F543" s="438">
        <f>D543+E543</f>
        <v>2486</v>
      </c>
      <c r="G543" s="439">
        <f>F543/F546</f>
        <v>0.43992213767474786</v>
      </c>
      <c r="H543" s="590">
        <v>7.0000000000000001E-3</v>
      </c>
      <c r="I543" s="586">
        <f>F543*H543</f>
        <v>17.402000000000001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/>
      <c r="E544" s="438">
        <v>1480</v>
      </c>
      <c r="F544" s="438">
        <f t="shared" ref="F544:F545" si="183">D544+E544</f>
        <v>1480</v>
      </c>
      <c r="G544" s="439">
        <f>F544/F546</f>
        <v>0.26190054857547335</v>
      </c>
      <c r="H544" s="590">
        <v>2.5000000000000001E-2</v>
      </c>
      <c r="I544" s="586">
        <f>F544*H544</f>
        <v>37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/>
      <c r="E545" s="438">
        <v>1685</v>
      </c>
      <c r="F545" s="438">
        <f t="shared" si="183"/>
        <v>1685</v>
      </c>
      <c r="G545" s="439">
        <f>F545/F546</f>
        <v>0.29817731374977879</v>
      </c>
      <c r="H545" s="584"/>
      <c r="I545" s="586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0</v>
      </c>
      <c r="E546" s="442">
        <f>SUM(E543:E545)</f>
        <v>5651</v>
      </c>
      <c r="F546" s="443">
        <f>D546+E546</f>
        <v>5651</v>
      </c>
      <c r="G546" s="444">
        <f>SUM(G543:G545)</f>
        <v>1</v>
      </c>
      <c r="H546" s="585" t="s">
        <v>21</v>
      </c>
      <c r="I546" s="591">
        <f>SUM(I543:I545)</f>
        <v>54.402000000000001</v>
      </c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63</v>
      </c>
      <c r="E549" s="447" t="s">
        <v>68</v>
      </c>
      <c r="F549" s="447" t="s">
        <v>249</v>
      </c>
      <c r="G549" s="448" t="s">
        <v>197</v>
      </c>
      <c r="H549" s="447" t="s">
        <v>130</v>
      </c>
      <c r="I549" s="448" t="s">
        <v>64</v>
      </c>
      <c r="J549" s="447" t="s">
        <v>174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58</v>
      </c>
      <c r="D550" s="438"/>
      <c r="E550" s="438">
        <v>1240</v>
      </c>
      <c r="F550" s="438"/>
      <c r="G550" s="438">
        <v>381</v>
      </c>
      <c r="H550" s="438"/>
      <c r="I550" s="438"/>
      <c r="J550" s="438"/>
      <c r="K550" s="451">
        <f>D550+E550+F550+G550+H550+I550+J550</f>
        <v>1621</v>
      </c>
      <c r="L550" s="452">
        <f>K550/K554</f>
        <v>0.12214336360670289</v>
      </c>
      <c r="M550" s="401"/>
    </row>
    <row r="551" spans="2:13" ht="15.6">
      <c r="B551" s="396"/>
      <c r="C551" s="450" t="s">
        <v>148</v>
      </c>
      <c r="D551" s="438"/>
      <c r="E551" s="438">
        <v>1215</v>
      </c>
      <c r="F551" s="438"/>
      <c r="G551" s="438">
        <v>1441</v>
      </c>
      <c r="H551" s="438">
        <v>336.2</v>
      </c>
      <c r="I551" s="438"/>
      <c r="J551" s="438"/>
      <c r="K551" s="451">
        <f t="shared" ref="K551:K553" si="184">D551+E551+F551+G551+H551+I551+J551</f>
        <v>2992.2</v>
      </c>
      <c r="L551" s="452">
        <f>K551/K554</f>
        <v>0.22546414101417417</v>
      </c>
      <c r="M551" s="401"/>
    </row>
    <row r="552" spans="2:13" ht="15.6">
      <c r="B552" s="396"/>
      <c r="C552" s="450" t="s">
        <v>61</v>
      </c>
      <c r="D552" s="438"/>
      <c r="E552" s="438">
        <v>3856</v>
      </c>
      <c r="F552" s="438">
        <v>150</v>
      </c>
      <c r="G552" s="438">
        <v>385</v>
      </c>
      <c r="H552" s="438"/>
      <c r="I552" s="438">
        <v>260</v>
      </c>
      <c r="J552" s="438"/>
      <c r="K552" s="451">
        <f t="shared" si="184"/>
        <v>4651</v>
      </c>
      <c r="L552" s="452">
        <f>K552/K554</f>
        <v>0.3504557582571099</v>
      </c>
      <c r="M552" s="401"/>
    </row>
    <row r="553" spans="2:13" ht="17.399999999999999" customHeight="1">
      <c r="B553" s="396"/>
      <c r="C553" s="450" t="s">
        <v>62</v>
      </c>
      <c r="D553" s="438"/>
      <c r="E553" s="438">
        <v>398.75</v>
      </c>
      <c r="F553" s="438">
        <v>1173.33</v>
      </c>
      <c r="G553" s="438">
        <v>1351.76</v>
      </c>
      <c r="H553" s="438">
        <v>207.58</v>
      </c>
      <c r="I553" s="438">
        <v>775.36</v>
      </c>
      <c r="J553" s="438">
        <v>100.31</v>
      </c>
      <c r="K553" s="451">
        <f t="shared" si="184"/>
        <v>4007.09</v>
      </c>
      <c r="L553" s="452">
        <f>K553/K554</f>
        <v>0.30193673712201302</v>
      </c>
      <c r="M553" s="401"/>
    </row>
    <row r="554" spans="2:13" ht="15.6">
      <c r="B554" s="397"/>
      <c r="C554" s="450" t="s">
        <v>199</v>
      </c>
      <c r="D554" s="552">
        <f>SUM(D550:D553)</f>
        <v>0</v>
      </c>
      <c r="E554" s="552">
        <f t="shared" ref="E554:F554" si="185">SUM(E550:E553)</f>
        <v>6709.75</v>
      </c>
      <c r="F554" s="552">
        <f t="shared" si="185"/>
        <v>1323.33</v>
      </c>
      <c r="G554" s="552">
        <f>SUM(G550:G553)</f>
        <v>3558.76</v>
      </c>
      <c r="H554" s="552">
        <f>SUM(H550:H553)</f>
        <v>543.78</v>
      </c>
      <c r="I554" s="552">
        <f>SUM(I550:I553)</f>
        <v>1035.3600000000001</v>
      </c>
      <c r="J554" s="552">
        <f t="shared" ref="J554" si="186">SUM(J550:J553)</f>
        <v>100.31</v>
      </c>
      <c r="K554" s="550">
        <f>D554+E554+F554+G554+H554+I554+J554</f>
        <v>13271.29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/>
      <c r="E555" s="553">
        <v>6709.75</v>
      </c>
      <c r="F555" s="548">
        <v>1323.33</v>
      </c>
      <c r="G555" s="548">
        <v>3558.76</v>
      </c>
      <c r="H555" s="548">
        <v>543.78</v>
      </c>
      <c r="I555" s="548">
        <v>1035.3599999999999</v>
      </c>
      <c r="J555" s="548">
        <v>100.31</v>
      </c>
      <c r="K555" s="549">
        <f t="shared" ref="K555" si="187">D555+E555+F555+G555+H555+I555+J555</f>
        <v>13271.29</v>
      </c>
      <c r="L555" s="452"/>
      <c r="M555" s="401"/>
    </row>
    <row r="556" spans="2:13" ht="15.6">
      <c r="B556" s="397"/>
      <c r="C556" s="460" t="s">
        <v>147</v>
      </c>
      <c r="D556" s="461">
        <f t="shared" ref="D556:H556" si="188">D555-D554</f>
        <v>0</v>
      </c>
      <c r="E556" s="461">
        <f t="shared" si="188"/>
        <v>0</v>
      </c>
      <c r="F556" s="461">
        <f t="shared" si="188"/>
        <v>0</v>
      </c>
      <c r="G556" s="461">
        <f t="shared" si="188"/>
        <v>0</v>
      </c>
      <c r="H556" s="461">
        <f t="shared" si="188"/>
        <v>0</v>
      </c>
      <c r="I556" s="461">
        <f>I555-I554</f>
        <v>0</v>
      </c>
      <c r="J556" s="461">
        <f t="shared" ref="J556" si="189">J555-J554</f>
        <v>0</v>
      </c>
      <c r="K556" s="542">
        <f>D556+E556+F556+G556+H556+I556+J556</f>
        <v>0</v>
      </c>
      <c r="L556" s="452"/>
      <c r="M556" s="401"/>
    </row>
    <row r="557" spans="2:13" ht="15.6">
      <c r="B557" s="396"/>
      <c r="C557" s="402" t="s">
        <v>65</v>
      </c>
      <c r="D557" s="462">
        <f>D555/K555</f>
        <v>0</v>
      </c>
      <c r="E557" s="462">
        <f>E555/K555</f>
        <v>0.50558385808764628</v>
      </c>
      <c r="F557" s="462">
        <f>F555/K555</f>
        <v>9.9713742974496061E-2</v>
      </c>
      <c r="G557" s="462">
        <f>G555/K555</f>
        <v>0.26815479128253544</v>
      </c>
      <c r="H557" s="462">
        <f>H555/K555</f>
        <v>4.0974163024091848E-2</v>
      </c>
      <c r="I557" s="462">
        <f>I555/K555</f>
        <v>7.8015023407671732E-2</v>
      </c>
      <c r="J557" s="462">
        <f>J555/K555</f>
        <v>7.5584212235585233E-3</v>
      </c>
      <c r="K557" s="520">
        <f>D557+E557+F557+G557+H557+I557+J557</f>
        <v>0.99999999999999989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6.2885200002310739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596">
        <v>1548105.702</v>
      </c>
      <c r="E565" s="596">
        <v>1548546.933</v>
      </c>
      <c r="F565" s="526">
        <f t="shared" ref="F565:F568" si="190">E565-D565</f>
        <v>441.23099999991246</v>
      </c>
      <c r="G565" s="592">
        <v>6.48</v>
      </c>
      <c r="H565" s="410">
        <f>F565*G565</f>
        <v>2859.1768799994329</v>
      </c>
      <c r="I565" s="531">
        <f>F565+F569+F570</f>
        <v>653.67099999985658</v>
      </c>
      <c r="J565" s="411">
        <f>I565/I569</f>
        <v>0.54636355809869819</v>
      </c>
      <c r="K565" s="186"/>
      <c r="L565" s="359"/>
      <c r="M565" s="401"/>
    </row>
    <row r="566" spans="2:13" ht="15.6">
      <c r="B566" s="396"/>
      <c r="C566" s="412" t="s">
        <v>43</v>
      </c>
      <c r="D566" s="596">
        <v>596690.603</v>
      </c>
      <c r="E566" s="596">
        <v>596838.80299999996</v>
      </c>
      <c r="F566" s="527">
        <f t="shared" si="190"/>
        <v>148.19999999995343</v>
      </c>
      <c r="G566" s="593">
        <v>6.48</v>
      </c>
      <c r="H566" s="413">
        <f>G566*F566</f>
        <v>960.33599999969829</v>
      </c>
      <c r="I566" s="532">
        <f>F566</f>
        <v>148.19999999995343</v>
      </c>
      <c r="J566" s="414">
        <f>I566/I569</f>
        <v>0.12387130423442282</v>
      </c>
      <c r="K566" s="186"/>
      <c r="L566" s="359"/>
      <c r="M566" s="401"/>
    </row>
    <row r="567" spans="2:13" ht="15.6">
      <c r="B567" s="396"/>
      <c r="C567" s="415" t="s">
        <v>44</v>
      </c>
      <c r="D567" s="597">
        <v>349540.38299999997</v>
      </c>
      <c r="E567" s="597">
        <v>349905.88400000002</v>
      </c>
      <c r="F567" s="528">
        <f t="shared" si="190"/>
        <v>365.5010000000475</v>
      </c>
      <c r="G567" s="594">
        <v>4.58</v>
      </c>
      <c r="H567" s="416">
        <f>G567*F567</f>
        <v>1673.9945800002176</v>
      </c>
      <c r="I567" s="533">
        <f>F567</f>
        <v>365.5010000000475</v>
      </c>
      <c r="J567" s="417">
        <f>I567/I569</f>
        <v>0.30549990262487103</v>
      </c>
      <c r="K567" s="186"/>
      <c r="L567" s="359"/>
      <c r="M567" s="401"/>
    </row>
    <row r="568" spans="2:13" ht="15.6">
      <c r="B568" s="397"/>
      <c r="C568" s="183" t="s">
        <v>139</v>
      </c>
      <c r="D568" s="597">
        <v>399940.36300000001</v>
      </c>
      <c r="E568" s="597">
        <v>399969.39399999997</v>
      </c>
      <c r="F568" s="529">
        <f t="shared" si="190"/>
        <v>29.030999999959022</v>
      </c>
      <c r="G568" s="595">
        <v>6.28</v>
      </c>
      <c r="H568" s="418">
        <f>G568*F568</f>
        <v>182.31467999974265</v>
      </c>
      <c r="I568" s="534">
        <f>F568</f>
        <v>29.030999999959022</v>
      </c>
      <c r="J568" s="419">
        <f>I568/I569</f>
        <v>2.426523504200798E-2</v>
      </c>
      <c r="K568" s="186"/>
      <c r="L568" s="359"/>
      <c r="M568" s="401"/>
    </row>
    <row r="569" spans="2:13" ht="16.2" thickBot="1">
      <c r="B569" s="397"/>
      <c r="C569" s="420" t="s">
        <v>45</v>
      </c>
      <c r="D569" s="597">
        <v>369455.11200000002</v>
      </c>
      <c r="E569" s="597">
        <v>369455.11200000002</v>
      </c>
      <c r="F569" s="526">
        <f>E569-D569</f>
        <v>0</v>
      </c>
      <c r="G569" s="884">
        <v>6.48</v>
      </c>
      <c r="H569" s="421">
        <f>G569*F569</f>
        <v>0</v>
      </c>
      <c r="I569" s="535">
        <f t="shared" ref="I569:J569" si="191">SUM(I565:I568)</f>
        <v>1196.4029999998165</v>
      </c>
      <c r="J569" s="422">
        <f t="shared" si="191"/>
        <v>1</v>
      </c>
      <c r="K569" s="186"/>
      <c r="L569" s="359"/>
      <c r="M569" s="401"/>
    </row>
    <row r="570" spans="2:13" ht="15.6">
      <c r="B570" s="397"/>
      <c r="C570" s="420" t="s">
        <v>46</v>
      </c>
      <c r="D570" s="597">
        <v>333695.49200000003</v>
      </c>
      <c r="E570" s="597">
        <v>333907.93199999997</v>
      </c>
      <c r="F570" s="526">
        <f t="shared" ref="F570" si="192">E570-D570</f>
        <v>212.43999999994412</v>
      </c>
      <c r="G570" s="885"/>
      <c r="H570" s="423">
        <f>G569*F570</f>
        <v>1376.6111999996381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1196.4029999998165</v>
      </c>
      <c r="G571" s="525">
        <f>H571/F571</f>
        <v>5.8946971380043438</v>
      </c>
      <c r="H571" s="428">
        <f>SUM(H565:H570)</f>
        <v>7052.4333399987299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 t="s">
        <v>131</v>
      </c>
      <c r="E573" s="433" t="s">
        <v>254</v>
      </c>
      <c r="F573" s="434" t="s">
        <v>1</v>
      </c>
      <c r="G573" s="554" t="s">
        <v>65</v>
      </c>
      <c r="H573" s="861" t="s">
        <v>243</v>
      </c>
      <c r="I573" s="862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/>
      <c r="E574" s="438">
        <v>1354</v>
      </c>
      <c r="F574" s="438">
        <f>D574+E574</f>
        <v>1354</v>
      </c>
      <c r="G574" s="439">
        <f>F574/F577</f>
        <v>0.33883883883883886</v>
      </c>
      <c r="H574" s="590">
        <v>7.0000000000000001E-3</v>
      </c>
      <c r="I574" s="586">
        <f>F574*H574</f>
        <v>9.4779999999999998</v>
      </c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/>
      <c r="E575" s="438">
        <v>1440</v>
      </c>
      <c r="F575" s="438">
        <f t="shared" ref="F575:F576" si="193">D575+E575</f>
        <v>1440</v>
      </c>
      <c r="G575" s="439">
        <f>F575/F577</f>
        <v>0.36036036036036034</v>
      </c>
      <c r="H575" s="590">
        <v>2.5000000000000001E-2</v>
      </c>
      <c r="I575" s="586">
        <f>F575*H575</f>
        <v>36</v>
      </c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/>
      <c r="E576" s="438">
        <v>1202</v>
      </c>
      <c r="F576" s="438">
        <f t="shared" si="193"/>
        <v>1202</v>
      </c>
      <c r="G576" s="439">
        <f>F576/F577</f>
        <v>0.30080080080080079</v>
      </c>
      <c r="H576" s="584"/>
      <c r="I576" s="586"/>
      <c r="J576" s="431"/>
      <c r="K576" s="184"/>
      <c r="L576" s="188"/>
      <c r="M576" s="401"/>
    </row>
    <row r="577" spans="2:13" ht="20.399999999999999" customHeight="1" thickBot="1">
      <c r="B577" s="397"/>
      <c r="C577" s="441" t="s">
        <v>1</v>
      </c>
      <c r="D577" s="442">
        <f>SUM(D574:D576)</f>
        <v>0</v>
      </c>
      <c r="E577" s="442">
        <f>SUM(E574:E576)</f>
        <v>3996</v>
      </c>
      <c r="F577" s="443">
        <f>D577+E577</f>
        <v>3996</v>
      </c>
      <c r="G577" s="444">
        <f>SUM(G574:G576)</f>
        <v>1</v>
      </c>
      <c r="H577" s="585" t="s">
        <v>21</v>
      </c>
      <c r="I577" s="591">
        <f>SUM(I574:I576)</f>
        <v>45.478000000000002</v>
      </c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63</v>
      </c>
      <c r="E580" s="447" t="s">
        <v>68</v>
      </c>
      <c r="F580" s="447" t="s">
        <v>249</v>
      </c>
      <c r="G580" s="448" t="s">
        <v>197</v>
      </c>
      <c r="H580" s="447" t="s">
        <v>130</v>
      </c>
      <c r="I580" s="448" t="s">
        <v>64</v>
      </c>
      <c r="J580" s="447" t="s">
        <v>174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58</v>
      </c>
      <c r="D581" s="438"/>
      <c r="E581" s="438"/>
      <c r="F581" s="438">
        <v>644</v>
      </c>
      <c r="G581" s="438">
        <v>540</v>
      </c>
      <c r="H581" s="438"/>
      <c r="I581" s="438"/>
      <c r="J581" s="438"/>
      <c r="K581" s="451">
        <f>D581+E581+F581+G581+H581+I581+J581</f>
        <v>1184</v>
      </c>
      <c r="L581" s="452">
        <f>K581/K585</f>
        <v>0.16812569667795552</v>
      </c>
      <c r="M581" s="401"/>
    </row>
    <row r="582" spans="2:13" ht="15.6">
      <c r="B582" s="396"/>
      <c r="C582" s="450" t="s">
        <v>148</v>
      </c>
      <c r="D582" s="438"/>
      <c r="E582" s="438"/>
      <c r="F582" s="438">
        <v>776</v>
      </c>
      <c r="G582" s="438">
        <v>1888.5</v>
      </c>
      <c r="H582" s="438">
        <v>148</v>
      </c>
      <c r="I582" s="438"/>
      <c r="J582" s="438"/>
      <c r="K582" s="451">
        <f t="shared" ref="K582:K584" si="194">D582+E582+F582+G582+H582+I582+J582</f>
        <v>2812.5</v>
      </c>
      <c r="L582" s="452">
        <f>K582/K585</f>
        <v>0.39936952863745767</v>
      </c>
      <c r="M582" s="401"/>
    </row>
    <row r="583" spans="2:13" ht="15.6">
      <c r="B583" s="396"/>
      <c r="C583" s="450" t="s">
        <v>61</v>
      </c>
      <c r="D583" s="438"/>
      <c r="E583" s="438"/>
      <c r="F583" s="438">
        <v>350</v>
      </c>
      <c r="G583" s="438">
        <v>50</v>
      </c>
      <c r="H583" s="438"/>
      <c r="I583" s="438">
        <v>300</v>
      </c>
      <c r="J583" s="438"/>
      <c r="K583" s="451">
        <f t="shared" si="194"/>
        <v>700</v>
      </c>
      <c r="L583" s="452">
        <f>K583/K585</f>
        <v>9.939863823865612E-2</v>
      </c>
      <c r="M583" s="401"/>
    </row>
    <row r="584" spans="2:13" ht="15.6">
      <c r="B584" s="396"/>
      <c r="C584" s="450" t="s">
        <v>62</v>
      </c>
      <c r="D584" s="438"/>
      <c r="E584" s="438"/>
      <c r="F584" s="438">
        <v>377</v>
      </c>
      <c r="G584" s="438">
        <v>32.1</v>
      </c>
      <c r="H584" s="438">
        <v>25.66</v>
      </c>
      <c r="I584" s="438">
        <v>1911.09</v>
      </c>
      <c r="J584" s="438"/>
      <c r="K584" s="451">
        <f t="shared" si="194"/>
        <v>2345.85</v>
      </c>
      <c r="L584" s="452">
        <f>K584/K585</f>
        <v>0.33310613644593068</v>
      </c>
      <c r="M584" s="401"/>
    </row>
    <row r="585" spans="2:13" ht="15.6">
      <c r="B585" s="397"/>
      <c r="C585" s="450" t="s">
        <v>199</v>
      </c>
      <c r="D585" s="552">
        <f>SUM(D581:D584)</f>
        <v>0</v>
      </c>
      <c r="E585" s="552">
        <f t="shared" ref="E585:F585" si="195">SUM(E581:E584)</f>
        <v>0</v>
      </c>
      <c r="F585" s="552">
        <f t="shared" si="195"/>
        <v>2147</v>
      </c>
      <c r="G585" s="552">
        <f>SUM(G581:G584)</f>
        <v>2510.6</v>
      </c>
      <c r="H585" s="552">
        <f>SUM(H581:H584)</f>
        <v>173.66</v>
      </c>
      <c r="I585" s="552">
        <f>SUM(I581:I584)</f>
        <v>2211.09</v>
      </c>
      <c r="J585" s="552">
        <f t="shared" ref="J585" si="196">SUM(J581:J584)</f>
        <v>0</v>
      </c>
      <c r="K585" s="550">
        <f>D585+E585+F585+G585+H585+I585+J585</f>
        <v>7042.35</v>
      </c>
      <c r="L585" s="452">
        <f>SUM(L581:L584)</f>
        <v>1</v>
      </c>
      <c r="M585" s="401"/>
    </row>
    <row r="586" spans="2:13" ht="15.6">
      <c r="B586" s="397"/>
      <c r="C586" s="547" t="s">
        <v>193</v>
      </c>
      <c r="D586" s="553"/>
      <c r="E586" s="553"/>
      <c r="F586" s="548">
        <v>2152.2800000000002</v>
      </c>
      <c r="G586" s="548">
        <v>2510.6</v>
      </c>
      <c r="H586" s="548">
        <v>173.66</v>
      </c>
      <c r="I586" s="548">
        <v>2211.09</v>
      </c>
      <c r="J586" s="548"/>
      <c r="K586" s="549">
        <f t="shared" ref="K586" si="197">D586+E586+F586+G586+H586+I586+J586</f>
        <v>7047.63</v>
      </c>
      <c r="L586" s="452"/>
      <c r="M586" s="401"/>
    </row>
    <row r="587" spans="2:13" ht="15.6">
      <c r="B587" s="397"/>
      <c r="C587" s="460" t="s">
        <v>147</v>
      </c>
      <c r="D587" s="461">
        <f t="shared" ref="D587:H587" si="198">D586-D585</f>
        <v>0</v>
      </c>
      <c r="E587" s="461">
        <f t="shared" si="198"/>
        <v>0</v>
      </c>
      <c r="F587" s="461">
        <f t="shared" si="198"/>
        <v>5.2800000000002001</v>
      </c>
      <c r="G587" s="461">
        <f t="shared" si="198"/>
        <v>0</v>
      </c>
      <c r="H587" s="461">
        <f t="shared" si="198"/>
        <v>0</v>
      </c>
      <c r="I587" s="461">
        <f>I586-I585</f>
        <v>0</v>
      </c>
      <c r="J587" s="461">
        <f t="shared" ref="J587" si="199">J586-J585</f>
        <v>0</v>
      </c>
      <c r="K587" s="542">
        <f>D587+E587+F587+G587+H587+I587+J587</f>
        <v>5.2800000000002001</v>
      </c>
      <c r="L587" s="452"/>
      <c r="M587" s="401"/>
    </row>
    <row r="588" spans="2:13" ht="15.6">
      <c r="B588" s="396"/>
      <c r="C588" s="402" t="s">
        <v>65</v>
      </c>
      <c r="D588" s="462">
        <f>D586/K586</f>
        <v>0</v>
      </c>
      <c r="E588" s="462">
        <f>E586/K586</f>
        <v>0</v>
      </c>
      <c r="F588" s="462">
        <f>F586/K586</f>
        <v>0.30539060648757105</v>
      </c>
      <c r="G588" s="462">
        <f>G586/K586</f>
        <v>0.35623323017808822</v>
      </c>
      <c r="H588" s="462">
        <f>H586/K586</f>
        <v>2.4640907652643512E-2</v>
      </c>
      <c r="I588" s="462">
        <f>I586/K586</f>
        <v>0.31373525568169724</v>
      </c>
      <c r="J588" s="462">
        <f>J586/K586</f>
        <v>0</v>
      </c>
      <c r="K588" s="520">
        <f>D588+E588+F588+G588+H588+I588+J588</f>
        <v>1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4.8033399987298253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596">
        <v>1548546.933</v>
      </c>
      <c r="E596" s="596">
        <v>1549114.5220000001</v>
      </c>
      <c r="F596" s="526">
        <f t="shared" ref="F596:F599" si="200">E596-D596</f>
        <v>567.58900000015274</v>
      </c>
      <c r="G596" s="592">
        <v>6.48</v>
      </c>
      <c r="H596" s="410">
        <f>F596*G596</f>
        <v>3677.9767200009901</v>
      </c>
      <c r="I596" s="531">
        <f>F596+F600+F601</f>
        <v>782.56800000020303</v>
      </c>
      <c r="J596" s="411">
        <f>I596/I600</f>
        <v>0.47271222632646748</v>
      </c>
      <c r="K596" s="186"/>
      <c r="L596" s="359"/>
      <c r="M596" s="401"/>
    </row>
    <row r="597" spans="2:13" ht="15.6">
      <c r="B597" s="396"/>
      <c r="C597" s="412" t="s">
        <v>43</v>
      </c>
      <c r="D597" s="596">
        <v>596838.80299999996</v>
      </c>
      <c r="E597" s="596">
        <v>597123.88300000003</v>
      </c>
      <c r="F597" s="527">
        <f t="shared" si="200"/>
        <v>285.08000000007451</v>
      </c>
      <c r="G597" s="593">
        <v>6.48</v>
      </c>
      <c r="H597" s="413">
        <f>G597*F597</f>
        <v>1847.3184000004828</v>
      </c>
      <c r="I597" s="532">
        <f>F597</f>
        <v>285.08000000007451</v>
      </c>
      <c r="J597" s="414">
        <f>I597/I600</f>
        <v>0.17220331202036068</v>
      </c>
      <c r="K597" s="186"/>
      <c r="L597" s="359"/>
      <c r="M597" s="401"/>
    </row>
    <row r="598" spans="2:13" ht="15.6">
      <c r="B598" s="396"/>
      <c r="C598" s="415" t="s">
        <v>44</v>
      </c>
      <c r="D598" s="597">
        <v>349905.88400000002</v>
      </c>
      <c r="E598" s="597">
        <v>350096.86300000001</v>
      </c>
      <c r="F598" s="528">
        <f t="shared" si="200"/>
        <v>190.97899999999208</v>
      </c>
      <c r="G598" s="594">
        <v>4.58</v>
      </c>
      <c r="H598" s="416">
        <f>G598*F598</f>
        <v>874.6838199999637</v>
      </c>
      <c r="I598" s="533">
        <f>F598</f>
        <v>190.97899999999208</v>
      </c>
      <c r="J598" s="417">
        <f>I598/I600</f>
        <v>0.11536135935992178</v>
      </c>
      <c r="K598" s="186"/>
      <c r="L598" s="359"/>
      <c r="M598" s="401"/>
    </row>
    <row r="599" spans="2:13" ht="15.6">
      <c r="B599" s="397"/>
      <c r="C599" s="183" t="s">
        <v>139</v>
      </c>
      <c r="D599" s="597">
        <v>399969.39399999997</v>
      </c>
      <c r="E599" s="597">
        <v>400366.25199999998</v>
      </c>
      <c r="F599" s="529">
        <f t="shared" si="200"/>
        <v>396.85800000000745</v>
      </c>
      <c r="G599" s="595">
        <v>6.28</v>
      </c>
      <c r="H599" s="418">
        <f>G599*F599</f>
        <v>2492.2682400000467</v>
      </c>
      <c r="I599" s="534">
        <f>F599</f>
        <v>396.85800000000745</v>
      </c>
      <c r="J599" s="419">
        <f>I599/I600</f>
        <v>0.23972310229325003</v>
      </c>
      <c r="K599" s="186"/>
      <c r="L599" s="359"/>
      <c r="M599" s="401"/>
    </row>
    <row r="600" spans="2:13" ht="16.2" thickBot="1">
      <c r="B600" s="397"/>
      <c r="C600" s="420" t="s">
        <v>45</v>
      </c>
      <c r="D600" s="597">
        <v>369455.11200000002</v>
      </c>
      <c r="E600" s="597">
        <v>369455.11200000002</v>
      </c>
      <c r="F600" s="526">
        <f>E600-D600</f>
        <v>0</v>
      </c>
      <c r="G600" s="884">
        <v>6.48</v>
      </c>
      <c r="H600" s="421">
        <f>G600*F600</f>
        <v>0</v>
      </c>
      <c r="I600" s="535">
        <f t="shared" ref="I600:J600" si="201">SUM(I596:I599)</f>
        <v>1655.4850000002771</v>
      </c>
      <c r="J600" s="422">
        <f t="shared" si="201"/>
        <v>0.99999999999999989</v>
      </c>
      <c r="K600" s="186"/>
      <c r="L600" s="359"/>
      <c r="M600" s="401"/>
    </row>
    <row r="601" spans="2:13" ht="18" customHeight="1">
      <c r="B601" s="397"/>
      <c r="C601" s="420" t="s">
        <v>46</v>
      </c>
      <c r="D601" s="597">
        <v>333907.93199999997</v>
      </c>
      <c r="E601" s="597">
        <v>334122.91100000002</v>
      </c>
      <c r="F601" s="526">
        <f t="shared" ref="F601" si="202">E601-D601</f>
        <v>214.97900000005029</v>
      </c>
      <c r="G601" s="885"/>
      <c r="H601" s="423">
        <f>G600*F601</f>
        <v>1393.0639200003259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1655.4850000002771</v>
      </c>
      <c r="G602" s="525">
        <f>H602/F602</f>
        <v>6.2128687967574985</v>
      </c>
      <c r="H602" s="428">
        <f>SUM(H596:H601)</f>
        <v>10285.311100001809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 t="s">
        <v>131</v>
      </c>
      <c r="E604" s="433" t="s">
        <v>254</v>
      </c>
      <c r="F604" s="434" t="s">
        <v>1</v>
      </c>
      <c r="G604" s="554" t="s">
        <v>65</v>
      </c>
      <c r="H604" s="861" t="s">
        <v>243</v>
      </c>
      <c r="I604" s="862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/>
      <c r="E605" s="438">
        <v>1773</v>
      </c>
      <c r="F605" s="438">
        <f>D605+E605</f>
        <v>1773</v>
      </c>
      <c r="G605" s="439">
        <f>F605/F608</f>
        <v>0.4449184441656211</v>
      </c>
      <c r="H605" s="590">
        <v>7.0000000000000001E-3</v>
      </c>
      <c r="I605" s="586">
        <f>F605*H605</f>
        <v>12.411</v>
      </c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/>
      <c r="E606" s="438">
        <v>1039</v>
      </c>
      <c r="F606" s="438">
        <f t="shared" ref="F606:F607" si="203">D606+E606</f>
        <v>1039</v>
      </c>
      <c r="G606" s="439">
        <f>F606/F608</f>
        <v>0.26072772898368884</v>
      </c>
      <c r="H606" s="590">
        <v>2.5000000000000001E-2</v>
      </c>
      <c r="I606" s="586">
        <f>F606*H606</f>
        <v>25.975000000000001</v>
      </c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/>
      <c r="E607" s="438">
        <v>1173</v>
      </c>
      <c r="F607" s="438">
        <f t="shared" si="203"/>
        <v>1173</v>
      </c>
      <c r="G607" s="439">
        <f>F607/F608</f>
        <v>0.29435382685069011</v>
      </c>
      <c r="H607" s="584"/>
      <c r="I607" s="586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0</v>
      </c>
      <c r="E608" s="442">
        <f>SUM(E605:E607)</f>
        <v>3985</v>
      </c>
      <c r="F608" s="443">
        <f>D608+E608</f>
        <v>3985</v>
      </c>
      <c r="G608" s="444">
        <f>SUM(G605:G607)</f>
        <v>1</v>
      </c>
      <c r="H608" s="585" t="s">
        <v>21</v>
      </c>
      <c r="I608" s="591">
        <f>SUM(I605:I607)</f>
        <v>38.386000000000003</v>
      </c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63</v>
      </c>
      <c r="E611" s="447" t="s">
        <v>68</v>
      </c>
      <c r="F611" s="447" t="s">
        <v>249</v>
      </c>
      <c r="G611" s="448" t="s">
        <v>197</v>
      </c>
      <c r="H611" s="447" t="s">
        <v>130</v>
      </c>
      <c r="I611" s="448" t="s">
        <v>64</v>
      </c>
      <c r="J611" s="447" t="s">
        <v>174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58</v>
      </c>
      <c r="D612" s="438"/>
      <c r="E612" s="438">
        <v>679</v>
      </c>
      <c r="F612" s="438"/>
      <c r="G612" s="438">
        <v>15</v>
      </c>
      <c r="H612" s="438"/>
      <c r="I612" s="438">
        <v>479</v>
      </c>
      <c r="J612" s="438"/>
      <c r="K612" s="451">
        <f>D612+E612+F612+G612+H612+I612+J612</f>
        <v>1173</v>
      </c>
      <c r="L612" s="452">
        <f>K612/K616</f>
        <v>0.11411793548688373</v>
      </c>
      <c r="M612" s="401"/>
    </row>
    <row r="613" spans="2:13" ht="15.6">
      <c r="B613" s="396"/>
      <c r="C613" s="450" t="s">
        <v>148</v>
      </c>
      <c r="D613" s="438"/>
      <c r="E613" s="438">
        <v>1136</v>
      </c>
      <c r="F613" s="438"/>
      <c r="G613" s="438">
        <v>176.8</v>
      </c>
      <c r="H613" s="438"/>
      <c r="I613" s="438">
        <v>1478</v>
      </c>
      <c r="J613" s="438"/>
      <c r="K613" s="451">
        <f t="shared" ref="K613:K615" si="204">D613+E613+F613+G613+H613+I613+J613</f>
        <v>2790.8</v>
      </c>
      <c r="L613" s="452">
        <f>K613/K616</f>
        <v>0.27150923645080577</v>
      </c>
      <c r="M613" s="401"/>
    </row>
    <row r="614" spans="2:13" ht="15.6">
      <c r="B614" s="396"/>
      <c r="C614" s="450" t="s">
        <v>61</v>
      </c>
      <c r="D614" s="438"/>
      <c r="E614" s="438">
        <v>526</v>
      </c>
      <c r="F614" s="438">
        <v>242</v>
      </c>
      <c r="G614" s="438">
        <v>922</v>
      </c>
      <c r="H614" s="438"/>
      <c r="I614" s="438">
        <v>1480</v>
      </c>
      <c r="J614" s="438"/>
      <c r="K614" s="451">
        <f t="shared" si="204"/>
        <v>3170</v>
      </c>
      <c r="L614" s="452">
        <f>K614/K616</f>
        <v>0.30840055881792111</v>
      </c>
      <c r="M614" s="401"/>
    </row>
    <row r="615" spans="2:13" ht="15.6">
      <c r="B615" s="396"/>
      <c r="C615" s="450" t="s">
        <v>62</v>
      </c>
      <c r="D615" s="438"/>
      <c r="E615" s="438">
        <v>1063.4100000000001</v>
      </c>
      <c r="F615" s="438">
        <v>1665.47</v>
      </c>
      <c r="G615" s="438">
        <v>70.150000000000006</v>
      </c>
      <c r="H615" s="438"/>
      <c r="I615" s="438">
        <v>346.01</v>
      </c>
      <c r="J615" s="438"/>
      <c r="K615" s="451">
        <f t="shared" si="204"/>
        <v>3145.04</v>
      </c>
      <c r="L615" s="452">
        <f>K615/K616</f>
        <v>0.30597226924438942</v>
      </c>
      <c r="M615" s="401"/>
    </row>
    <row r="616" spans="2:13" ht="15.6">
      <c r="B616" s="397"/>
      <c r="C616" s="450" t="s">
        <v>199</v>
      </c>
      <c r="D616" s="552">
        <f>SUM(D612:D615)</f>
        <v>0</v>
      </c>
      <c r="E616" s="552">
        <f t="shared" ref="E616:F616" si="205">SUM(E612:E615)</f>
        <v>3404.41</v>
      </c>
      <c r="F616" s="552">
        <f t="shared" si="205"/>
        <v>1907.47</v>
      </c>
      <c r="G616" s="552">
        <f>SUM(G612:G615)</f>
        <v>1183.95</v>
      </c>
      <c r="H616" s="552">
        <f>SUM(H612:H615)</f>
        <v>0</v>
      </c>
      <c r="I616" s="552">
        <f>SUM(I612:I615)</f>
        <v>3783.01</v>
      </c>
      <c r="J616" s="552">
        <f t="shared" ref="J616" si="206">SUM(J612:J615)</f>
        <v>0</v>
      </c>
      <c r="K616" s="550">
        <f>D616+E616+F616+G616+H616+I616+J616</f>
        <v>10278.84</v>
      </c>
      <c r="L616" s="452">
        <f>SUM(L612:L615)</f>
        <v>1</v>
      </c>
      <c r="M616" s="401"/>
    </row>
    <row r="617" spans="2:13" ht="15.6">
      <c r="B617" s="397"/>
      <c r="C617" s="547" t="s">
        <v>193</v>
      </c>
      <c r="D617" s="553"/>
      <c r="E617" s="553">
        <v>3404.41</v>
      </c>
      <c r="F617" s="548">
        <v>1907.47</v>
      </c>
      <c r="G617" s="548">
        <v>1183.95</v>
      </c>
      <c r="H617" s="548"/>
      <c r="I617" s="548">
        <v>3783.01</v>
      </c>
      <c r="J617" s="548"/>
      <c r="K617" s="549">
        <f t="shared" ref="K617" si="207">D617+E617+F617+G617+H617+I617+J617</f>
        <v>10278.84</v>
      </c>
      <c r="L617" s="452"/>
      <c r="M617" s="401"/>
    </row>
    <row r="618" spans="2:13" ht="15.6">
      <c r="B618" s="397"/>
      <c r="C618" s="460" t="s">
        <v>147</v>
      </c>
      <c r="D618" s="461">
        <f t="shared" ref="D618:H618" si="208">D617-D616</f>
        <v>0</v>
      </c>
      <c r="E618" s="461">
        <f t="shared" si="208"/>
        <v>0</v>
      </c>
      <c r="F618" s="461">
        <f t="shared" si="208"/>
        <v>0</v>
      </c>
      <c r="G618" s="461">
        <f t="shared" si="208"/>
        <v>0</v>
      </c>
      <c r="H618" s="461">
        <f t="shared" si="208"/>
        <v>0</v>
      </c>
      <c r="I618" s="461">
        <f>I617-I616</f>
        <v>0</v>
      </c>
      <c r="J618" s="461">
        <f t="shared" ref="J618" si="209">J617-J616</f>
        <v>0</v>
      </c>
      <c r="K618" s="542">
        <f>D618+E618+F618+G618+H618+I618+J618</f>
        <v>0</v>
      </c>
      <c r="L618" s="452"/>
      <c r="M618" s="401"/>
    </row>
    <row r="619" spans="2:13" ht="15.6">
      <c r="B619" s="396"/>
      <c r="C619" s="402" t="s">
        <v>65</v>
      </c>
      <c r="D619" s="462">
        <f>D617/K617</f>
        <v>0</v>
      </c>
      <c r="E619" s="462">
        <f>E617/K617</f>
        <v>0.33120566133921725</v>
      </c>
      <c r="F619" s="462">
        <f>F617/K617</f>
        <v>0.185572496507388</v>
      </c>
      <c r="G619" s="462">
        <f>G617/K617</f>
        <v>0.11518323079257971</v>
      </c>
      <c r="H619" s="462">
        <f>H617/K617</f>
        <v>0</v>
      </c>
      <c r="I619" s="462">
        <f>I617/K617</f>
        <v>0.36803861136081506</v>
      </c>
      <c r="J619" s="462">
        <f>J617/K617</f>
        <v>0</v>
      </c>
      <c r="K619" s="520">
        <f>D619+E619+F619+G619+H619+I619+J619</f>
        <v>1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6.4711000018087361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8.8" customHeight="1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" customHeight="1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596">
        <v>1549114.5220000001</v>
      </c>
      <c r="E627" s="596">
        <v>1549765.6429999999</v>
      </c>
      <c r="F627" s="526">
        <f t="shared" ref="F627:F630" si="210">E627-D627</f>
        <v>651.12099999981001</v>
      </c>
      <c r="G627" s="592">
        <v>6.48</v>
      </c>
      <c r="H627" s="410">
        <f>F627*G627</f>
        <v>4219.2640799987694</v>
      </c>
      <c r="I627" s="531">
        <f>F627+F631+F632</f>
        <v>991.88199999980861</v>
      </c>
      <c r="J627" s="411">
        <f>I627/I631</f>
        <v>0.57835314175824182</v>
      </c>
      <c r="K627" s="186"/>
      <c r="L627" s="359"/>
      <c r="M627" s="401"/>
    </row>
    <row r="628" spans="2:13" ht="15.6">
      <c r="B628" s="396"/>
      <c r="C628" s="412" t="s">
        <v>43</v>
      </c>
      <c r="D628" s="596">
        <v>597123.88300000003</v>
      </c>
      <c r="E628" s="596">
        <v>597419.03200000001</v>
      </c>
      <c r="F628" s="527">
        <f t="shared" si="210"/>
        <v>295.14899999997579</v>
      </c>
      <c r="G628" s="593">
        <v>6.48</v>
      </c>
      <c r="H628" s="413">
        <f>G628*F628</f>
        <v>1912.5655199998432</v>
      </c>
      <c r="I628" s="532">
        <f>F628</f>
        <v>295.14899999997579</v>
      </c>
      <c r="J628" s="414">
        <f>I628/I631</f>
        <v>0.17209743844209519</v>
      </c>
      <c r="K628" s="186"/>
      <c r="L628" s="359"/>
      <c r="M628" s="401"/>
    </row>
    <row r="629" spans="2:13" ht="15.6">
      <c r="B629" s="396"/>
      <c r="C629" s="415" t="s">
        <v>44</v>
      </c>
      <c r="D629" s="597">
        <v>350096.86300000001</v>
      </c>
      <c r="E629" s="597">
        <v>350454.76299999998</v>
      </c>
      <c r="F629" s="528">
        <f t="shared" si="210"/>
        <v>357.89999999996508</v>
      </c>
      <c r="G629" s="594">
        <v>4.58</v>
      </c>
      <c r="H629" s="416">
        <f>G629*F629</f>
        <v>1639.1819999998402</v>
      </c>
      <c r="I629" s="533">
        <f>F629</f>
        <v>357.89999999996508</v>
      </c>
      <c r="J629" s="417">
        <f>I629/I631</f>
        <v>0.20868670813190934</v>
      </c>
      <c r="K629" s="186"/>
      <c r="L629" s="359"/>
      <c r="M629" s="401"/>
    </row>
    <row r="630" spans="2:13" ht="15.6">
      <c r="B630" s="397"/>
      <c r="C630" s="183" t="s">
        <v>139</v>
      </c>
      <c r="D630" s="597">
        <v>400366.25199999998</v>
      </c>
      <c r="E630" s="597">
        <v>400436.33199999999</v>
      </c>
      <c r="F630" s="529">
        <f t="shared" si="210"/>
        <v>70.080000000016298</v>
      </c>
      <c r="G630" s="595">
        <v>6.28</v>
      </c>
      <c r="H630" s="418">
        <f>G630*F630</f>
        <v>440.10240000010236</v>
      </c>
      <c r="I630" s="534">
        <f>F630</f>
        <v>70.080000000016298</v>
      </c>
      <c r="J630" s="419">
        <f>I630/I631</f>
        <v>4.0862711667753661E-2</v>
      </c>
      <c r="K630" s="186"/>
      <c r="L630" s="359"/>
      <c r="M630" s="401"/>
    </row>
    <row r="631" spans="2:13" ht="16.2" thickBot="1">
      <c r="B631" s="397"/>
      <c r="C631" s="420" t="s">
        <v>45</v>
      </c>
      <c r="D631" s="597">
        <v>369455.11200000002</v>
      </c>
      <c r="E631" s="597">
        <v>369455.11200000002</v>
      </c>
      <c r="F631" s="526">
        <f>E631-D631</f>
        <v>0</v>
      </c>
      <c r="G631" s="884">
        <v>6.48</v>
      </c>
      <c r="H631" s="421">
        <f>G631*F631</f>
        <v>0</v>
      </c>
      <c r="I631" s="535">
        <f t="shared" ref="I631:J631" si="211">SUM(I627:I630)</f>
        <v>1715.0109999997658</v>
      </c>
      <c r="J631" s="422">
        <f t="shared" si="211"/>
        <v>1</v>
      </c>
      <c r="K631" s="186"/>
      <c r="L631" s="359"/>
      <c r="M631" s="401"/>
    </row>
    <row r="632" spans="2:13" ht="15.6">
      <c r="B632" s="397"/>
      <c r="C632" s="420" t="s">
        <v>46</v>
      </c>
      <c r="D632" s="597">
        <v>334122.91100000002</v>
      </c>
      <c r="E632" s="597">
        <v>334463.67200000002</v>
      </c>
      <c r="F632" s="526">
        <f t="shared" ref="F632" si="212">E632-D632</f>
        <v>340.7609999999986</v>
      </c>
      <c r="G632" s="885"/>
      <c r="H632" s="423">
        <f>G631*F632</f>
        <v>2208.131279999991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1715.0109999997658</v>
      </c>
      <c r="G633" s="525">
        <f>H633/F633</f>
        <v>6.0753227122158222</v>
      </c>
      <c r="H633" s="428">
        <f>SUM(H627:H632)</f>
        <v>10419.245279998546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 t="s">
        <v>131</v>
      </c>
      <c r="E635" s="433" t="s">
        <v>254</v>
      </c>
      <c r="F635" s="434" t="s">
        <v>1</v>
      </c>
      <c r="G635" s="554" t="s">
        <v>65</v>
      </c>
      <c r="H635" s="861" t="s">
        <v>243</v>
      </c>
      <c r="I635" s="862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/>
      <c r="E636" s="438">
        <v>1557</v>
      </c>
      <c r="F636" s="438">
        <f>D636+E636</f>
        <v>1557</v>
      </c>
      <c r="G636" s="439">
        <f>F636/F639</f>
        <v>0.31873080859774822</v>
      </c>
      <c r="H636" s="590">
        <v>7.0000000000000001E-3</v>
      </c>
      <c r="I636" s="586">
        <f>F636*H636</f>
        <v>10.899000000000001</v>
      </c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/>
      <c r="E637" s="438">
        <v>1970</v>
      </c>
      <c r="F637" s="438">
        <f t="shared" ref="F637:F638" si="213">D637+E637</f>
        <v>1970</v>
      </c>
      <c r="G637" s="439">
        <f>F637/F639</f>
        <v>0.40327533265097237</v>
      </c>
      <c r="H637" s="590">
        <v>2.5000000000000001E-2</v>
      </c>
      <c r="I637" s="586">
        <f>F637*H637</f>
        <v>49.25</v>
      </c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/>
      <c r="E638" s="438">
        <v>1358</v>
      </c>
      <c r="F638" s="438">
        <f t="shared" si="213"/>
        <v>1358</v>
      </c>
      <c r="G638" s="439">
        <f>F638/F639</f>
        <v>0.27799385875127941</v>
      </c>
      <c r="H638" s="584"/>
      <c r="I638" s="586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0</v>
      </c>
      <c r="E639" s="442">
        <f>SUM(E636:E638)</f>
        <v>4885</v>
      </c>
      <c r="F639" s="443">
        <f>D639+E639</f>
        <v>4885</v>
      </c>
      <c r="G639" s="444">
        <f>SUM(G636:G638)</f>
        <v>1</v>
      </c>
      <c r="H639" s="585" t="s">
        <v>21</v>
      </c>
      <c r="I639" s="591">
        <f>SUM(I636:I638)</f>
        <v>60.149000000000001</v>
      </c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63</v>
      </c>
      <c r="E642" s="447" t="s">
        <v>68</v>
      </c>
      <c r="F642" s="447" t="s">
        <v>249</v>
      </c>
      <c r="G642" s="448" t="s">
        <v>197</v>
      </c>
      <c r="H642" s="447" t="s">
        <v>130</v>
      </c>
      <c r="I642" s="448" t="s">
        <v>64</v>
      </c>
      <c r="J642" s="447" t="s">
        <v>174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58</v>
      </c>
      <c r="D643" s="438"/>
      <c r="E643" s="438"/>
      <c r="F643" s="438">
        <v>417</v>
      </c>
      <c r="G643" s="438">
        <v>897</v>
      </c>
      <c r="H643" s="438"/>
      <c r="I643" s="438">
        <v>160</v>
      </c>
      <c r="J643" s="438"/>
      <c r="K643" s="451">
        <f>D643+E643+F643+G643+H643+I643+J643</f>
        <v>1474</v>
      </c>
      <c r="L643" s="452">
        <f>K643/K647</f>
        <v>0.14224600065815313</v>
      </c>
      <c r="M643" s="401"/>
    </row>
    <row r="644" spans="2:13" ht="15.6">
      <c r="B644" s="396"/>
      <c r="C644" s="450" t="s">
        <v>148</v>
      </c>
      <c r="D644" s="438"/>
      <c r="E644" s="438"/>
      <c r="F644" s="438">
        <v>1649</v>
      </c>
      <c r="G644" s="438">
        <v>1629.61</v>
      </c>
      <c r="H644" s="438">
        <v>298</v>
      </c>
      <c r="I644" s="438"/>
      <c r="J644" s="438"/>
      <c r="K644" s="451">
        <f t="shared" ref="K644:K646" si="214">D644+E644+F644+G644+H644+I644+J644</f>
        <v>3576.6099999999997</v>
      </c>
      <c r="L644" s="452">
        <f>K644/K647</f>
        <v>0.34515499892398716</v>
      </c>
      <c r="M644" s="401"/>
    </row>
    <row r="645" spans="2:13" ht="15.6">
      <c r="B645" s="396"/>
      <c r="C645" s="450" t="s">
        <v>61</v>
      </c>
      <c r="D645" s="438"/>
      <c r="E645" s="438"/>
      <c r="F645" s="438">
        <v>294</v>
      </c>
      <c r="G645" s="438">
        <v>50</v>
      </c>
      <c r="H645" s="438"/>
      <c r="I645" s="438">
        <v>320</v>
      </c>
      <c r="J645" s="438"/>
      <c r="K645" s="451">
        <f t="shared" si="214"/>
        <v>664</v>
      </c>
      <c r="L645" s="452">
        <f>K645/K647</f>
        <v>6.4078252670972655E-2</v>
      </c>
      <c r="M645" s="401"/>
    </row>
    <row r="646" spans="2:13" ht="15.6">
      <c r="B646" s="396"/>
      <c r="C646" s="450" t="s">
        <v>62</v>
      </c>
      <c r="D646" s="438"/>
      <c r="E646" s="438"/>
      <c r="F646" s="438">
        <v>986</v>
      </c>
      <c r="G646" s="438">
        <v>785.15</v>
      </c>
      <c r="H646" s="438">
        <v>191.18</v>
      </c>
      <c r="I646" s="438">
        <v>2685.39</v>
      </c>
      <c r="J646" s="438"/>
      <c r="K646" s="451">
        <f t="shared" si="214"/>
        <v>4647.72</v>
      </c>
      <c r="L646" s="452">
        <f>K646/K647</f>
        <v>0.44852074774688705</v>
      </c>
      <c r="M646" s="401"/>
    </row>
    <row r="647" spans="2:13" ht="15.6">
      <c r="B647" s="397"/>
      <c r="C647" s="450" t="s">
        <v>199</v>
      </c>
      <c r="D647" s="552">
        <f>SUM(D643:D646)</f>
        <v>0</v>
      </c>
      <c r="E647" s="552">
        <f t="shared" ref="E647:F647" si="215">SUM(E643:E646)</f>
        <v>0</v>
      </c>
      <c r="F647" s="552">
        <f t="shared" si="215"/>
        <v>3346</v>
      </c>
      <c r="G647" s="552">
        <f>SUM(G643:G646)</f>
        <v>3361.7599999999998</v>
      </c>
      <c r="H647" s="552">
        <f>SUM(H643:H646)</f>
        <v>489.18</v>
      </c>
      <c r="I647" s="552">
        <f>SUM(I643:I646)</f>
        <v>3165.39</v>
      </c>
      <c r="J647" s="552">
        <f t="shared" ref="J647" si="216">SUM(J643:J646)</f>
        <v>0</v>
      </c>
      <c r="K647" s="550">
        <f>D647+E647+F647+G647+H647+I647+J647</f>
        <v>10362.33</v>
      </c>
      <c r="L647" s="452">
        <f>SUM(L643:L646)</f>
        <v>1</v>
      </c>
      <c r="M647" s="401"/>
    </row>
    <row r="648" spans="2:13" ht="15.6">
      <c r="B648" s="397"/>
      <c r="C648" s="547" t="s">
        <v>193</v>
      </c>
      <c r="D648" s="553"/>
      <c r="E648" s="553"/>
      <c r="F648" s="548">
        <v>3346</v>
      </c>
      <c r="G648" s="548">
        <v>3361.76</v>
      </c>
      <c r="H648" s="548">
        <v>489.18</v>
      </c>
      <c r="I648" s="548">
        <v>3165.39</v>
      </c>
      <c r="J648" s="548"/>
      <c r="K648" s="549">
        <f t="shared" ref="K648" si="217">D648+E648+F648+G648+H648+I648+J648</f>
        <v>10362.33</v>
      </c>
      <c r="L648" s="452"/>
      <c r="M648" s="401"/>
    </row>
    <row r="649" spans="2:13" ht="17.399999999999999" customHeight="1">
      <c r="B649" s="397"/>
      <c r="C649" s="460" t="s">
        <v>147</v>
      </c>
      <c r="D649" s="461">
        <f t="shared" ref="D649:H649" si="218">D648-D647</f>
        <v>0</v>
      </c>
      <c r="E649" s="461">
        <f t="shared" si="218"/>
        <v>0</v>
      </c>
      <c r="F649" s="461">
        <f t="shared" si="218"/>
        <v>0</v>
      </c>
      <c r="G649" s="461">
        <f t="shared" si="218"/>
        <v>0</v>
      </c>
      <c r="H649" s="461">
        <f t="shared" si="218"/>
        <v>0</v>
      </c>
      <c r="I649" s="461">
        <f>I648-I647</f>
        <v>0</v>
      </c>
      <c r="J649" s="461">
        <f t="shared" ref="J649" si="219">J648-J647</f>
        <v>0</v>
      </c>
      <c r="K649" s="542">
        <f>D649+E649+F649+G649+H649+I649+J649</f>
        <v>0</v>
      </c>
      <c r="L649" s="452"/>
      <c r="M649" s="401"/>
    </row>
    <row r="650" spans="2:13" ht="15" customHeight="1">
      <c r="B650" s="396"/>
      <c r="C650" s="402" t="s">
        <v>65</v>
      </c>
      <c r="D650" s="462">
        <f>D648/K648</f>
        <v>0</v>
      </c>
      <c r="E650" s="462">
        <f>E648/K648</f>
        <v>0</v>
      </c>
      <c r="F650" s="462">
        <f>F648/K648</f>
        <v>0.32290035156185914</v>
      </c>
      <c r="G650" s="462">
        <f>G648/K648</f>
        <v>0.32442124502886899</v>
      </c>
      <c r="H650" s="462">
        <f>H648/K648</f>
        <v>4.7207529580702408E-2</v>
      </c>
      <c r="I650" s="462">
        <f>I648/K648</f>
        <v>0.30547087382856941</v>
      </c>
      <c r="J650" s="462">
        <f>J648/K648</f>
        <v>0</v>
      </c>
      <c r="K650" s="520">
        <f>D650+E650+F650+G650+H650+I650+J650</f>
        <v>1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56.915279998545884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596">
        <v>1549765.6429999999</v>
      </c>
      <c r="E658" s="596">
        <v>1550274.8829999999</v>
      </c>
      <c r="F658" s="526">
        <f t="shared" ref="F658:F661" si="220">E658-D658</f>
        <v>509.23999999999069</v>
      </c>
      <c r="G658" s="592">
        <v>6.48</v>
      </c>
      <c r="H658" s="410">
        <f>F658*G658</f>
        <v>3299.8751999999399</v>
      </c>
      <c r="I658" s="531">
        <f>F658+F662+F663</f>
        <v>718.56099999998696</v>
      </c>
      <c r="J658" s="411">
        <f>I658/I662</f>
        <v>0.52085074489464556</v>
      </c>
      <c r="K658" s="186"/>
      <c r="L658" s="359"/>
      <c r="M658" s="401"/>
    </row>
    <row r="659" spans="2:13" ht="15.6">
      <c r="B659" s="396"/>
      <c r="C659" s="412" t="s">
        <v>43</v>
      </c>
      <c r="D659" s="596">
        <v>597419.03200000001</v>
      </c>
      <c r="E659" s="596">
        <v>597644.90300000005</v>
      </c>
      <c r="F659" s="527">
        <f t="shared" si="220"/>
        <v>225.87100000004284</v>
      </c>
      <c r="G659" s="593">
        <v>6.48</v>
      </c>
      <c r="H659" s="413">
        <f>G659*F659</f>
        <v>1463.6440800002777</v>
      </c>
      <c r="I659" s="532">
        <f>F659</f>
        <v>225.87100000004284</v>
      </c>
      <c r="J659" s="414">
        <f>I659/I662</f>
        <v>0.16372316142975046</v>
      </c>
      <c r="K659" s="186"/>
      <c r="L659" s="359"/>
      <c r="M659" s="401"/>
    </row>
    <row r="660" spans="2:13" ht="15.6">
      <c r="B660" s="396"/>
      <c r="C660" s="415" t="s">
        <v>44</v>
      </c>
      <c r="D660" s="597">
        <v>350454.76299999998</v>
      </c>
      <c r="E660" s="597">
        <v>350790.11200000002</v>
      </c>
      <c r="F660" s="528">
        <f t="shared" si="220"/>
        <v>335.34900000004563</v>
      </c>
      <c r="G660" s="594">
        <v>4.58</v>
      </c>
      <c r="H660" s="416">
        <f>G660*F660</f>
        <v>1535.8984200002089</v>
      </c>
      <c r="I660" s="533">
        <f>F660</f>
        <v>335.34900000004563</v>
      </c>
      <c r="J660" s="417">
        <f>I660/I662</f>
        <v>0.24307856458909044</v>
      </c>
      <c r="K660" s="186"/>
      <c r="L660" s="359"/>
      <c r="M660" s="401"/>
    </row>
    <row r="661" spans="2:13" ht="15.6">
      <c r="B661" s="397"/>
      <c r="C661" s="183" t="s">
        <v>139</v>
      </c>
      <c r="D661" s="597">
        <v>400436.33199999999</v>
      </c>
      <c r="E661" s="597">
        <v>400536.14199999999</v>
      </c>
      <c r="F661" s="529">
        <f t="shared" si="220"/>
        <v>99.809999999997672</v>
      </c>
      <c r="G661" s="595">
        <v>6.28</v>
      </c>
      <c r="H661" s="418">
        <f>G661*F661</f>
        <v>626.8067999999854</v>
      </c>
      <c r="I661" s="534">
        <f>F661</f>
        <v>99.809999999997672</v>
      </c>
      <c r="J661" s="419">
        <f>I661/I662</f>
        <v>7.2347529086513596E-2</v>
      </c>
      <c r="K661" s="186"/>
      <c r="L661" s="359"/>
      <c r="M661" s="401"/>
    </row>
    <row r="662" spans="2:13" ht="16.2" thickBot="1">
      <c r="B662" s="397"/>
      <c r="C662" s="420" t="s">
        <v>45</v>
      </c>
      <c r="D662" s="597">
        <v>369455.11200000002</v>
      </c>
      <c r="E662" s="597">
        <v>369455.11200000002</v>
      </c>
      <c r="F662" s="526">
        <f>E662-D662</f>
        <v>0</v>
      </c>
      <c r="G662" s="884">
        <v>6.48</v>
      </c>
      <c r="H662" s="421">
        <f>G662*F662</f>
        <v>0</v>
      </c>
      <c r="I662" s="535">
        <f t="shared" ref="I662:J662" si="221">SUM(I658:I661)</f>
        <v>1379.5910000000731</v>
      </c>
      <c r="J662" s="422">
        <f t="shared" si="221"/>
        <v>1.0000000000000002</v>
      </c>
      <c r="K662" s="186"/>
      <c r="L662" s="359"/>
      <c r="M662" s="401"/>
    </row>
    <row r="663" spans="2:13" ht="15.6">
      <c r="B663" s="397"/>
      <c r="C663" s="420" t="s">
        <v>46</v>
      </c>
      <c r="D663" s="597">
        <v>334463.67200000002</v>
      </c>
      <c r="E663" s="597">
        <v>334672.99300000002</v>
      </c>
      <c r="F663" s="526">
        <f t="shared" ref="F663" si="222">E663-D663</f>
        <v>209.32099999999627</v>
      </c>
      <c r="G663" s="885"/>
      <c r="H663" s="423">
        <f>G662*F663</f>
        <v>1356.400079999976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1379.5910000000731</v>
      </c>
      <c r="G664" s="525">
        <f>H664/F664</f>
        <v>6.0036812214634265</v>
      </c>
      <c r="H664" s="428">
        <f>SUM(H658:H663)</f>
        <v>8282.624580000389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 t="s">
        <v>131</v>
      </c>
      <c r="E666" s="433" t="s">
        <v>254</v>
      </c>
      <c r="F666" s="434" t="s">
        <v>1</v>
      </c>
      <c r="G666" s="554" t="s">
        <v>65</v>
      </c>
      <c r="H666" s="861" t="s">
        <v>243</v>
      </c>
      <c r="I666" s="862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/>
      <c r="E667" s="438">
        <v>1165</v>
      </c>
      <c r="F667" s="438">
        <f>D667+E667</f>
        <v>1165</v>
      </c>
      <c r="G667" s="439">
        <f>F667/F670</f>
        <v>0.27593557555660825</v>
      </c>
      <c r="H667" s="590">
        <v>7.0000000000000001E-3</v>
      </c>
      <c r="I667" s="586">
        <f>F667*H667</f>
        <v>8.1549999999999994</v>
      </c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/>
      <c r="E668" s="438">
        <v>1884</v>
      </c>
      <c r="F668" s="438">
        <f t="shared" ref="F668:F669" si="223">D668+E668</f>
        <v>1884</v>
      </c>
      <c r="G668" s="439">
        <f>F668/F670</f>
        <v>0.44623401231643772</v>
      </c>
      <c r="H668" s="590">
        <v>2.5000000000000001E-2</v>
      </c>
      <c r="I668" s="586">
        <f>F668*H668</f>
        <v>47.1</v>
      </c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/>
      <c r="E669" s="438">
        <v>1173</v>
      </c>
      <c r="F669" s="438">
        <f t="shared" si="223"/>
        <v>1173</v>
      </c>
      <c r="G669" s="439">
        <f>F669/F670</f>
        <v>0.27783041212695403</v>
      </c>
      <c r="H669" s="584"/>
      <c r="I669" s="586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0</v>
      </c>
      <c r="E670" s="442">
        <f>SUM(E667:E669)</f>
        <v>4222</v>
      </c>
      <c r="F670" s="443">
        <f>D670+E670</f>
        <v>4222</v>
      </c>
      <c r="G670" s="444">
        <f>SUM(G667:G669)</f>
        <v>1</v>
      </c>
      <c r="H670" s="585" t="s">
        <v>21</v>
      </c>
      <c r="I670" s="591">
        <f>SUM(I667:I669)</f>
        <v>55.255000000000003</v>
      </c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9.2" customHeight="1">
      <c r="B673" s="396"/>
      <c r="C673" s="446"/>
      <c r="D673" s="447" t="s">
        <v>63</v>
      </c>
      <c r="E673" s="447" t="s">
        <v>68</v>
      </c>
      <c r="F673" s="447" t="s">
        <v>249</v>
      </c>
      <c r="G673" s="448" t="s">
        <v>197</v>
      </c>
      <c r="H673" s="447" t="s">
        <v>130</v>
      </c>
      <c r="I673" s="448" t="s">
        <v>64</v>
      </c>
      <c r="J673" s="447" t="s">
        <v>174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58</v>
      </c>
      <c r="D674" s="438"/>
      <c r="E674" s="438">
        <v>515</v>
      </c>
      <c r="F674" s="438"/>
      <c r="G674" s="438">
        <v>402.38</v>
      </c>
      <c r="H674" s="438">
        <v>31.4</v>
      </c>
      <c r="I674" s="438"/>
      <c r="J674" s="438"/>
      <c r="K674" s="451">
        <f>D674+E674+F674+G674+H674+I674+J674</f>
        <v>948.78</v>
      </c>
      <c r="L674" s="452">
        <f>K674/K678</f>
        <v>0.11518555973859321</v>
      </c>
      <c r="M674" s="401"/>
    </row>
    <row r="675" spans="2:13" ht="15.6">
      <c r="B675" s="396"/>
      <c r="C675" s="450" t="s">
        <v>148</v>
      </c>
      <c r="D675" s="438"/>
      <c r="E675" s="438">
        <v>1057</v>
      </c>
      <c r="F675" s="438"/>
      <c r="G675" s="438">
        <v>1936.56</v>
      </c>
      <c r="H675" s="438">
        <v>291</v>
      </c>
      <c r="I675" s="438"/>
      <c r="J675" s="438"/>
      <c r="K675" s="451">
        <f t="shared" ref="K675:K677" si="224">D675+E675+F675+G675+H675+I675+J675</f>
        <v>3284.56</v>
      </c>
      <c r="L675" s="452">
        <f>K675/K678</f>
        <v>0.39875828126119195</v>
      </c>
      <c r="M675" s="401"/>
    </row>
    <row r="676" spans="2:13" ht="15.6">
      <c r="B676" s="396"/>
      <c r="C676" s="450" t="s">
        <v>61</v>
      </c>
      <c r="D676" s="438"/>
      <c r="E676" s="438">
        <v>1124</v>
      </c>
      <c r="F676" s="438">
        <v>312</v>
      </c>
      <c r="G676" s="438">
        <v>419.39</v>
      </c>
      <c r="H676" s="438"/>
      <c r="I676" s="438"/>
      <c r="J676" s="438"/>
      <c r="K676" s="451">
        <f t="shared" si="224"/>
        <v>1855.3899999999999</v>
      </c>
      <c r="L676" s="452">
        <f>K676/K678</f>
        <v>0.22525151845885077</v>
      </c>
      <c r="M676" s="401"/>
    </row>
    <row r="677" spans="2:13" ht="15.6">
      <c r="B677" s="396"/>
      <c r="C677" s="450" t="s">
        <v>62</v>
      </c>
      <c r="D677" s="438"/>
      <c r="E677" s="438">
        <v>817</v>
      </c>
      <c r="F677" s="438">
        <v>967.7</v>
      </c>
      <c r="G677" s="438"/>
      <c r="H677" s="438">
        <v>363.54</v>
      </c>
      <c r="I677" s="438"/>
      <c r="J677" s="438"/>
      <c r="K677" s="451">
        <f t="shared" si="224"/>
        <v>2148.2400000000002</v>
      </c>
      <c r="L677" s="452">
        <f>K677/K678</f>
        <v>0.26080464054136415</v>
      </c>
      <c r="M677" s="401"/>
    </row>
    <row r="678" spans="2:13" ht="15.6">
      <c r="B678" s="397"/>
      <c r="C678" s="450" t="s">
        <v>199</v>
      </c>
      <c r="D678" s="552">
        <f>SUM(D674:D677)</f>
        <v>0</v>
      </c>
      <c r="E678" s="552">
        <f t="shared" ref="E678:F678" si="225">SUM(E674:E677)</f>
        <v>3513</v>
      </c>
      <c r="F678" s="552">
        <f t="shared" si="225"/>
        <v>1279.7</v>
      </c>
      <c r="G678" s="552">
        <f>SUM(G674:G677)</f>
        <v>2758.33</v>
      </c>
      <c r="H678" s="552">
        <f>SUM(H674:H677)</f>
        <v>685.94</v>
      </c>
      <c r="I678" s="552">
        <f>SUM(I674:I677)</f>
        <v>0</v>
      </c>
      <c r="J678" s="552">
        <f t="shared" ref="J678" si="226">SUM(J674:J677)</f>
        <v>0</v>
      </c>
      <c r="K678" s="550">
        <f>D678+E678+F678+G678+H678+I678+J678</f>
        <v>8236.9699999999993</v>
      </c>
      <c r="L678" s="452">
        <f>SUM(L674:L677)</f>
        <v>1.0000000000000002</v>
      </c>
      <c r="M678" s="401"/>
    </row>
    <row r="679" spans="2:13" ht="15.6">
      <c r="B679" s="397"/>
      <c r="C679" s="547" t="s">
        <v>193</v>
      </c>
      <c r="D679" s="553"/>
      <c r="E679" s="553">
        <v>3556.11</v>
      </c>
      <c r="F679" s="548">
        <v>1279.7</v>
      </c>
      <c r="G679" s="548">
        <v>2758.33</v>
      </c>
      <c r="H679" s="548">
        <v>685.94</v>
      </c>
      <c r="I679" s="548"/>
      <c r="J679" s="548"/>
      <c r="K679" s="549">
        <f t="shared" ref="K679" si="227">D679+E679+F679+G679+H679+I679+J679</f>
        <v>8280.08</v>
      </c>
      <c r="L679" s="452"/>
      <c r="M679" s="401"/>
    </row>
    <row r="680" spans="2:13" ht="15.6">
      <c r="B680" s="397"/>
      <c r="C680" s="460" t="s">
        <v>147</v>
      </c>
      <c r="D680" s="461">
        <f t="shared" ref="D680:H680" si="228">D679-D678</f>
        <v>0</v>
      </c>
      <c r="E680" s="461">
        <f t="shared" si="228"/>
        <v>43.110000000000127</v>
      </c>
      <c r="F680" s="461">
        <f t="shared" si="228"/>
        <v>0</v>
      </c>
      <c r="G680" s="461">
        <f t="shared" si="228"/>
        <v>0</v>
      </c>
      <c r="H680" s="461">
        <f t="shared" si="228"/>
        <v>0</v>
      </c>
      <c r="I680" s="461">
        <f>I679-I678</f>
        <v>0</v>
      </c>
      <c r="J680" s="461">
        <f t="shared" ref="J680" si="229">J679-J678</f>
        <v>0</v>
      </c>
      <c r="K680" s="542">
        <f>D680+E680+F680+G680+H680+I680+J680</f>
        <v>43.110000000000127</v>
      </c>
      <c r="L680" s="452"/>
      <c r="M680" s="401"/>
    </row>
    <row r="681" spans="2:13" ht="15.6">
      <c r="B681" s="396"/>
      <c r="C681" s="402" t="s">
        <v>65</v>
      </c>
      <c r="D681" s="462">
        <f>D679/K679</f>
        <v>0</v>
      </c>
      <c r="E681" s="462">
        <f>E679/K679</f>
        <v>0.42947773451464238</v>
      </c>
      <c r="F681" s="462">
        <f>F679/K679</f>
        <v>0.15455164684399186</v>
      </c>
      <c r="G681" s="462">
        <f>G679/K679</f>
        <v>0.3331284238799625</v>
      </c>
      <c r="H681" s="462">
        <f>H679/K679</f>
        <v>8.2842194761403282E-2</v>
      </c>
      <c r="I681" s="462">
        <f>I679/K679</f>
        <v>0</v>
      </c>
      <c r="J681" s="462">
        <f>J679/K679</f>
        <v>0</v>
      </c>
      <c r="K681" s="520">
        <f>D681+E681+F681+G681+H681+I681+J681</f>
        <v>1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2.5445800003890326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596">
        <v>1550274.8829999999</v>
      </c>
      <c r="E689" s="596">
        <v>1550937.973</v>
      </c>
      <c r="F689" s="526">
        <f t="shared" ref="F689:F692" si="230">E689-D689</f>
        <v>663.09000000008382</v>
      </c>
      <c r="G689" s="592">
        <v>6.48</v>
      </c>
      <c r="H689" s="410">
        <f>F689*G689</f>
        <v>4296.8232000005437</v>
      </c>
      <c r="I689" s="531">
        <f>F689+F693+F694</f>
        <v>928.57900000008522</v>
      </c>
      <c r="J689" s="411">
        <f>I689/I693</f>
        <v>0.46286134133137091</v>
      </c>
      <c r="K689" s="186"/>
      <c r="L689" s="359"/>
      <c r="M689" s="401"/>
    </row>
    <row r="690" spans="2:13" ht="15.6">
      <c r="B690" s="396"/>
      <c r="C690" s="412" t="s">
        <v>43</v>
      </c>
      <c r="D690" s="596">
        <v>597644.90300000005</v>
      </c>
      <c r="E690" s="596">
        <v>597996.42299999995</v>
      </c>
      <c r="F690" s="527">
        <f t="shared" si="230"/>
        <v>351.51999999990221</v>
      </c>
      <c r="G690" s="593">
        <v>6.48</v>
      </c>
      <c r="H690" s="413">
        <f>G690*F690</f>
        <v>2277.8495999993665</v>
      </c>
      <c r="I690" s="532">
        <f>F690</f>
        <v>351.51999999990221</v>
      </c>
      <c r="J690" s="414">
        <f>I690/I693</f>
        <v>0.17521936066262894</v>
      </c>
      <c r="K690" s="186"/>
      <c r="L690" s="359"/>
      <c r="M690" s="401"/>
    </row>
    <row r="691" spans="2:13" ht="15.6">
      <c r="B691" s="396"/>
      <c r="C691" s="415" t="s">
        <v>44</v>
      </c>
      <c r="D691" s="597">
        <v>350790.11200000002</v>
      </c>
      <c r="E691" s="597">
        <v>351084.74300000002</v>
      </c>
      <c r="F691" s="528">
        <f t="shared" si="230"/>
        <v>294.63099999999395</v>
      </c>
      <c r="G691" s="594">
        <v>4.58</v>
      </c>
      <c r="H691" s="416">
        <f>G691*F691</f>
        <v>1349.4099799999724</v>
      </c>
      <c r="I691" s="533">
        <f>F691</f>
        <v>294.63099999999395</v>
      </c>
      <c r="J691" s="417">
        <f>I691/I693</f>
        <v>0.14686235619994403</v>
      </c>
      <c r="K691" s="186"/>
      <c r="L691" s="359"/>
      <c r="M691" s="401"/>
    </row>
    <row r="692" spans="2:13" ht="15.6">
      <c r="B692" s="397"/>
      <c r="C692" s="183" t="s">
        <v>139</v>
      </c>
      <c r="D692" s="597">
        <v>400536.14199999999</v>
      </c>
      <c r="E692" s="597">
        <v>400967.58299999998</v>
      </c>
      <c r="F692" s="529">
        <f t="shared" si="230"/>
        <v>431.44099999999162</v>
      </c>
      <c r="G692" s="595">
        <v>6.28</v>
      </c>
      <c r="H692" s="418">
        <f>G692*F692</f>
        <v>2709.4494799999475</v>
      </c>
      <c r="I692" s="534">
        <f>F692</f>
        <v>431.44099999999162</v>
      </c>
      <c r="J692" s="419">
        <f>I692/I693</f>
        <v>0.21505694180605614</v>
      </c>
      <c r="K692" s="186"/>
      <c r="L692" s="359"/>
      <c r="M692" s="401"/>
    </row>
    <row r="693" spans="2:13" ht="16.2" thickBot="1">
      <c r="B693" s="397"/>
      <c r="C693" s="420" t="s">
        <v>45</v>
      </c>
      <c r="D693" s="597">
        <v>369455.11200000002</v>
      </c>
      <c r="E693" s="597">
        <v>369455.11200000002</v>
      </c>
      <c r="F693" s="526">
        <f>E693-D693</f>
        <v>0</v>
      </c>
      <c r="G693" s="884">
        <v>6.48</v>
      </c>
      <c r="H693" s="421">
        <f>G693*F693</f>
        <v>0</v>
      </c>
      <c r="I693" s="535">
        <f t="shared" ref="I693:J693" si="231">SUM(I689:I692)</f>
        <v>2006.170999999973</v>
      </c>
      <c r="J693" s="422">
        <f t="shared" si="231"/>
        <v>1</v>
      </c>
      <c r="K693" s="186"/>
      <c r="L693" s="359"/>
      <c r="M693" s="401"/>
    </row>
    <row r="694" spans="2:13" ht="15.6">
      <c r="B694" s="397"/>
      <c r="C694" s="420" t="s">
        <v>46</v>
      </c>
      <c r="D694" s="597">
        <v>334672.99300000002</v>
      </c>
      <c r="E694" s="597">
        <v>334938.48200000002</v>
      </c>
      <c r="F694" s="526">
        <f t="shared" ref="F694" si="232">E694-D694</f>
        <v>265.4890000000014</v>
      </c>
      <c r="G694" s="885"/>
      <c r="H694" s="423">
        <f>G693*F694</f>
        <v>1720.3687200000093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2006.170999999973</v>
      </c>
      <c r="G695" s="525">
        <f>H695/F695</f>
        <v>6.1579501348588952</v>
      </c>
      <c r="H695" s="428">
        <f>SUM(H689:H694)</f>
        <v>12353.900979999838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9.2" customHeight="1">
      <c r="B697" s="397"/>
      <c r="C697" s="432"/>
      <c r="D697" s="433" t="s">
        <v>131</v>
      </c>
      <c r="E697" s="433" t="s">
        <v>254</v>
      </c>
      <c r="F697" s="434" t="s">
        <v>1</v>
      </c>
      <c r="G697" s="554" t="s">
        <v>65</v>
      </c>
      <c r="H697" s="861" t="s">
        <v>243</v>
      </c>
      <c r="I697" s="862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/>
      <c r="E698" s="438">
        <v>2303</v>
      </c>
      <c r="F698" s="438">
        <f>D698+E698</f>
        <v>2303</v>
      </c>
      <c r="G698" s="439">
        <f>F698/F701</f>
        <v>0.47048008171603678</v>
      </c>
      <c r="H698" s="590">
        <v>7.0000000000000001E-3</v>
      </c>
      <c r="I698" s="586">
        <f>F698*H698</f>
        <v>16.120999999999999</v>
      </c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/>
      <c r="E699" s="438">
        <v>1148</v>
      </c>
      <c r="F699" s="438">
        <f t="shared" ref="F699:F700" si="233">D699+E699</f>
        <v>1148</v>
      </c>
      <c r="G699" s="439">
        <f>F699/F701</f>
        <v>0.23452502553626148</v>
      </c>
      <c r="H699" s="590">
        <v>2.5000000000000001E-2</v>
      </c>
      <c r="I699" s="586">
        <f>F699*H699</f>
        <v>28.700000000000003</v>
      </c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/>
      <c r="E700" s="438">
        <v>1444</v>
      </c>
      <c r="F700" s="438">
        <f t="shared" si="233"/>
        <v>1444</v>
      </c>
      <c r="G700" s="439">
        <f>F700/F701</f>
        <v>0.29499489274770174</v>
      </c>
      <c r="H700" s="584"/>
      <c r="I700" s="586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0</v>
      </c>
      <c r="E701" s="442">
        <f>SUM(E698:E700)</f>
        <v>4895</v>
      </c>
      <c r="F701" s="443">
        <f>D701+E701</f>
        <v>4895</v>
      </c>
      <c r="G701" s="444">
        <f>SUM(G698:G700)</f>
        <v>1</v>
      </c>
      <c r="H701" s="585" t="s">
        <v>21</v>
      </c>
      <c r="I701" s="591">
        <f>SUM(I698:I700)</f>
        <v>44.820999999999998</v>
      </c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63</v>
      </c>
      <c r="E704" s="447" t="s">
        <v>68</v>
      </c>
      <c r="F704" s="447" t="s">
        <v>249</v>
      </c>
      <c r="G704" s="448" t="s">
        <v>197</v>
      </c>
      <c r="H704" s="447" t="s">
        <v>130</v>
      </c>
      <c r="I704" s="448" t="s">
        <v>64</v>
      </c>
      <c r="J704" s="447" t="s">
        <v>174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58</v>
      </c>
      <c r="D705" s="438"/>
      <c r="E705" s="438">
        <v>295</v>
      </c>
      <c r="F705" s="438">
        <v>163</v>
      </c>
      <c r="G705" s="438">
        <v>920.26</v>
      </c>
      <c r="H705" s="438"/>
      <c r="I705" s="438"/>
      <c r="J705" s="438"/>
      <c r="K705" s="451">
        <f>D705+E705+F705+G705+H705+I705+J705</f>
        <v>1378.26</v>
      </c>
      <c r="L705" s="452">
        <f>K705/K709</f>
        <v>0.1118345355847486</v>
      </c>
      <c r="M705" s="401"/>
    </row>
    <row r="706" spans="2:13" ht="15.6">
      <c r="B706" s="396"/>
      <c r="C706" s="450" t="s">
        <v>148</v>
      </c>
      <c r="D706" s="438"/>
      <c r="E706" s="438">
        <v>155.71</v>
      </c>
      <c r="F706" s="438">
        <v>478.88</v>
      </c>
      <c r="G706" s="438">
        <v>1451</v>
      </c>
      <c r="H706" s="438">
        <v>85.96</v>
      </c>
      <c r="I706" s="438"/>
      <c r="J706" s="438"/>
      <c r="K706" s="451">
        <f t="shared" ref="K706:K708" si="234">D706+E706+F706+G706+H706+I706+J706</f>
        <v>2171.5500000000002</v>
      </c>
      <c r="L706" s="452">
        <f>K706/K709</f>
        <v>0.1762035361608556</v>
      </c>
      <c r="M706" s="401"/>
    </row>
    <row r="707" spans="2:13" ht="15.6">
      <c r="B707" s="396"/>
      <c r="C707" s="450" t="s">
        <v>61</v>
      </c>
      <c r="D707" s="438"/>
      <c r="E707" s="438">
        <v>2889</v>
      </c>
      <c r="F707" s="438"/>
      <c r="G707" s="438">
        <v>902</v>
      </c>
      <c r="H707" s="438">
        <v>264</v>
      </c>
      <c r="I707" s="438">
        <v>150</v>
      </c>
      <c r="J707" s="438"/>
      <c r="K707" s="451">
        <f t="shared" si="234"/>
        <v>4205</v>
      </c>
      <c r="L707" s="452">
        <f>K707/K709</f>
        <v>0.34120138590241889</v>
      </c>
      <c r="M707" s="401"/>
    </row>
    <row r="708" spans="2:13" ht="15.6">
      <c r="B708" s="396"/>
      <c r="C708" s="450" t="s">
        <v>62</v>
      </c>
      <c r="D708" s="438"/>
      <c r="E708" s="438">
        <v>1869</v>
      </c>
      <c r="F708" s="438">
        <v>992.33</v>
      </c>
      <c r="G708" s="438">
        <v>153</v>
      </c>
      <c r="H708" s="438">
        <v>110.36</v>
      </c>
      <c r="I708" s="438">
        <v>1404.55</v>
      </c>
      <c r="J708" s="438">
        <v>40.049999999999997</v>
      </c>
      <c r="K708" s="451">
        <f t="shared" si="234"/>
        <v>4569.29</v>
      </c>
      <c r="L708" s="452">
        <f>K708/K709</f>
        <v>0.37076054235197708</v>
      </c>
      <c r="M708" s="401"/>
    </row>
    <row r="709" spans="2:13" ht="15.6">
      <c r="B709" s="397"/>
      <c r="C709" s="450" t="s">
        <v>199</v>
      </c>
      <c r="D709" s="552">
        <f>SUM(D705:D708)</f>
        <v>0</v>
      </c>
      <c r="E709" s="552">
        <f t="shared" ref="E709:F709" si="235">SUM(E705:E708)</f>
        <v>5208.71</v>
      </c>
      <c r="F709" s="552">
        <f t="shared" si="235"/>
        <v>1634.21</v>
      </c>
      <c r="G709" s="552">
        <f>SUM(G705:G708)</f>
        <v>3426.26</v>
      </c>
      <c r="H709" s="552">
        <f>SUM(H705:H708)</f>
        <v>460.32</v>
      </c>
      <c r="I709" s="552">
        <f>SUM(I705:I708)</f>
        <v>1554.55</v>
      </c>
      <c r="J709" s="552">
        <f t="shared" ref="J709" si="236">SUM(J705:J708)</f>
        <v>40.049999999999997</v>
      </c>
      <c r="K709" s="550">
        <f>D709+E709+F709+G709+H709+I709+J709</f>
        <v>12324.099999999999</v>
      </c>
      <c r="L709" s="452">
        <f>SUM(L705:L708)</f>
        <v>1.0000000000000002</v>
      </c>
      <c r="M709" s="401"/>
    </row>
    <row r="710" spans="2:13" ht="15.6">
      <c r="B710" s="397"/>
      <c r="C710" s="547" t="s">
        <v>193</v>
      </c>
      <c r="D710" s="553"/>
      <c r="E710" s="553">
        <v>5216.6000000000004</v>
      </c>
      <c r="F710" s="548">
        <v>1634.21</v>
      </c>
      <c r="G710" s="548">
        <v>3442.24</v>
      </c>
      <c r="H710" s="548">
        <v>460.32</v>
      </c>
      <c r="I710" s="548">
        <v>1554.55</v>
      </c>
      <c r="J710" s="548">
        <v>40.049999999999997</v>
      </c>
      <c r="K710" s="549">
        <f t="shared" ref="K710" si="237">D710+E710+F710+G710+H710+I710+J710</f>
        <v>12347.969999999998</v>
      </c>
      <c r="L710" s="452"/>
      <c r="M710" s="401"/>
    </row>
    <row r="711" spans="2:13" ht="15.6">
      <c r="B711" s="397"/>
      <c r="C711" s="460" t="s">
        <v>147</v>
      </c>
      <c r="D711" s="461">
        <f t="shared" ref="D711:H711" si="238">D710-D709</f>
        <v>0</v>
      </c>
      <c r="E711" s="461">
        <f t="shared" si="238"/>
        <v>7.8900000000003274</v>
      </c>
      <c r="F711" s="461">
        <f t="shared" si="238"/>
        <v>0</v>
      </c>
      <c r="G711" s="461">
        <f t="shared" si="238"/>
        <v>15.979999999999563</v>
      </c>
      <c r="H711" s="461">
        <f t="shared" si="238"/>
        <v>0</v>
      </c>
      <c r="I711" s="461">
        <f>I710-I709</f>
        <v>0</v>
      </c>
      <c r="J711" s="461">
        <f t="shared" ref="J711" si="239">J710-J709</f>
        <v>0</v>
      </c>
      <c r="K711" s="542">
        <f>D711+E711+F711+G711+H711+I711+J711</f>
        <v>23.869999999999891</v>
      </c>
      <c r="L711" s="452"/>
      <c r="M711" s="401"/>
    </row>
    <row r="712" spans="2:13" ht="15.6">
      <c r="B712" s="396"/>
      <c r="C712" s="402" t="s">
        <v>65</v>
      </c>
      <c r="D712" s="462">
        <f>D710/K710</f>
        <v>0</v>
      </c>
      <c r="E712" s="462">
        <f>E710/K710</f>
        <v>0.42246620294671927</v>
      </c>
      <c r="F712" s="462">
        <f>F710/K710</f>
        <v>0.13234645046918647</v>
      </c>
      <c r="G712" s="462">
        <f>G710/K710</f>
        <v>0.27876970870515561</v>
      </c>
      <c r="H712" s="462">
        <f>H710/K710</f>
        <v>3.7279002135573711E-2</v>
      </c>
      <c r="I712" s="462">
        <f>I710/K710</f>
        <v>0.12589518763003152</v>
      </c>
      <c r="J712" s="462">
        <f>J710/K710</f>
        <v>3.2434481133336089E-3</v>
      </c>
      <c r="K712" s="520">
        <f>D712+E712+F712+G712+H712+I712+J712</f>
        <v>1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5.9309799998409289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596">
        <v>1550937.973</v>
      </c>
      <c r="E720" s="596">
        <v>1551546.8829999999</v>
      </c>
      <c r="F720" s="526">
        <f t="shared" ref="F720:F723" si="240">E720-D720</f>
        <v>608.90999999991618</v>
      </c>
      <c r="G720" s="592">
        <v>6.48</v>
      </c>
      <c r="H720" s="410">
        <f>F720*G720</f>
        <v>3945.7367999994572</v>
      </c>
      <c r="I720" s="531">
        <f>F720+F724+F725</f>
        <v>750.43899999989662</v>
      </c>
      <c r="J720" s="411">
        <f>I720/I724</f>
        <v>0.43438539744425569</v>
      </c>
      <c r="K720" s="186"/>
      <c r="L720" s="359"/>
      <c r="M720" s="401"/>
    </row>
    <row r="721" spans="2:13" ht="15.6" customHeight="1">
      <c r="B721" s="396"/>
      <c r="C721" s="412" t="s">
        <v>43</v>
      </c>
      <c r="D721" s="596">
        <v>597996.42299999995</v>
      </c>
      <c r="E721" s="596">
        <v>598295.30299999996</v>
      </c>
      <c r="F721" s="527">
        <f t="shared" si="240"/>
        <v>298.88000000000466</v>
      </c>
      <c r="G721" s="593">
        <v>6.48</v>
      </c>
      <c r="H721" s="413">
        <f>G721*F721</f>
        <v>1936.7424000000303</v>
      </c>
      <c r="I721" s="532">
        <f>F721</f>
        <v>298.88000000000466</v>
      </c>
      <c r="J721" s="414">
        <f>I721/I724</f>
        <v>0.17300421165232491</v>
      </c>
      <c r="K721" s="186"/>
      <c r="L721" s="359"/>
      <c r="M721" s="401"/>
    </row>
    <row r="722" spans="2:13" ht="15.6">
      <c r="B722" s="396"/>
      <c r="C722" s="415" t="s">
        <v>44</v>
      </c>
      <c r="D722" s="597">
        <v>351084.74300000002</v>
      </c>
      <c r="E722" s="597">
        <v>351298.853</v>
      </c>
      <c r="F722" s="528">
        <f t="shared" si="240"/>
        <v>214.10999999998603</v>
      </c>
      <c r="G722" s="594">
        <v>4.58</v>
      </c>
      <c r="H722" s="416">
        <f>G722*F722</f>
        <v>980.62379999993607</v>
      </c>
      <c r="I722" s="533">
        <f>F722</f>
        <v>214.10999999998603</v>
      </c>
      <c r="J722" s="417">
        <f>I722/I724</f>
        <v>0.1239357995077499</v>
      </c>
      <c r="K722" s="186"/>
      <c r="L722" s="359"/>
      <c r="M722" s="401"/>
    </row>
    <row r="723" spans="2:13" ht="15.6">
      <c r="B723" s="397"/>
      <c r="C723" s="183" t="s">
        <v>139</v>
      </c>
      <c r="D723" s="597">
        <v>400967.58299999998</v>
      </c>
      <c r="E723" s="597">
        <v>401431.74200000003</v>
      </c>
      <c r="F723" s="529">
        <f t="shared" si="240"/>
        <v>464.15900000004331</v>
      </c>
      <c r="G723" s="595">
        <v>6.28</v>
      </c>
      <c r="H723" s="418">
        <f>G723*F723</f>
        <v>2914.9185200002721</v>
      </c>
      <c r="I723" s="534">
        <f>F723</f>
        <v>464.15900000004331</v>
      </c>
      <c r="J723" s="419">
        <f>I723/I724</f>
        <v>0.26867459139566952</v>
      </c>
      <c r="K723" s="186"/>
      <c r="L723" s="359"/>
      <c r="M723" s="401"/>
    </row>
    <row r="724" spans="2:13" ht="16.2" thickBot="1">
      <c r="B724" s="397"/>
      <c r="C724" s="420" t="s">
        <v>45</v>
      </c>
      <c r="D724" s="597">
        <v>369455.11200000002</v>
      </c>
      <c r="E724" s="597">
        <v>369455.11200000002</v>
      </c>
      <c r="F724" s="526">
        <f>E724-D724</f>
        <v>0</v>
      </c>
      <c r="G724" s="884">
        <v>6.48</v>
      </c>
      <c r="H724" s="421">
        <f>G724*F724</f>
        <v>0</v>
      </c>
      <c r="I724" s="535">
        <f t="shared" ref="I724:J724" si="241">SUM(I720:I723)</f>
        <v>1727.5879999999306</v>
      </c>
      <c r="J724" s="422">
        <f t="shared" si="241"/>
        <v>1</v>
      </c>
      <c r="K724" s="186"/>
      <c r="L724" s="359"/>
      <c r="M724" s="401"/>
    </row>
    <row r="725" spans="2:13" ht="15.6">
      <c r="B725" s="397"/>
      <c r="C725" s="420" t="s">
        <v>46</v>
      </c>
      <c r="D725" s="597">
        <v>334938.48200000002</v>
      </c>
      <c r="E725" s="597">
        <v>335080.011</v>
      </c>
      <c r="F725" s="526">
        <f t="shared" ref="F725" si="242">E725-D725</f>
        <v>141.52899999998044</v>
      </c>
      <c r="G725" s="885"/>
      <c r="H725" s="423">
        <f>G724*F725</f>
        <v>917.10791999987327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1727.5879999999306</v>
      </c>
      <c r="G726" s="525">
        <f>H726/F726</f>
        <v>6.1907870626561419</v>
      </c>
      <c r="H726" s="428">
        <f>SUM(H720:H725)</f>
        <v>10695.12943999957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 t="s">
        <v>131</v>
      </c>
      <c r="E728" s="433" t="s">
        <v>254</v>
      </c>
      <c r="F728" s="434" t="s">
        <v>1</v>
      </c>
      <c r="G728" s="554" t="s">
        <v>65</v>
      </c>
      <c r="H728" s="861" t="s">
        <v>243</v>
      </c>
      <c r="I728" s="862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/>
      <c r="E729" s="438">
        <v>1215</v>
      </c>
      <c r="F729" s="438">
        <f>D729+E729</f>
        <v>1215</v>
      </c>
      <c r="G729" s="439">
        <f>F729/F732</f>
        <v>0.3120184899845917</v>
      </c>
      <c r="H729" s="590">
        <v>7.0000000000000001E-3</v>
      </c>
      <c r="I729" s="586">
        <f>F729*H729</f>
        <v>8.5050000000000008</v>
      </c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/>
      <c r="E730" s="438">
        <v>922</v>
      </c>
      <c r="F730" s="438">
        <f t="shared" ref="F730:F731" si="243">D730+E730</f>
        <v>922</v>
      </c>
      <c r="G730" s="439">
        <f>F730/F732</f>
        <v>0.23677452491011813</v>
      </c>
      <c r="H730" s="590">
        <v>2.5000000000000001E-2</v>
      </c>
      <c r="I730" s="586">
        <f>F730*H730</f>
        <v>23.05</v>
      </c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/>
      <c r="E731" s="438">
        <v>1757</v>
      </c>
      <c r="F731" s="438">
        <f t="shared" si="243"/>
        <v>1757</v>
      </c>
      <c r="G731" s="439">
        <f>F731/F732</f>
        <v>0.45120698510529017</v>
      </c>
      <c r="H731" s="584"/>
      <c r="I731" s="586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0</v>
      </c>
      <c r="E732" s="442">
        <f>SUM(E729:E731)</f>
        <v>3894</v>
      </c>
      <c r="F732" s="443">
        <f>D732+E732</f>
        <v>3894</v>
      </c>
      <c r="G732" s="444">
        <f>SUM(G729:G731)</f>
        <v>1</v>
      </c>
      <c r="H732" s="585" t="s">
        <v>21</v>
      </c>
      <c r="I732" s="591">
        <f>SUM(I729:I731)</f>
        <v>31.555</v>
      </c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63</v>
      </c>
      <c r="E735" s="447" t="s">
        <v>68</v>
      </c>
      <c r="F735" s="447" t="s">
        <v>249</v>
      </c>
      <c r="G735" s="448" t="s">
        <v>197</v>
      </c>
      <c r="H735" s="447" t="s">
        <v>130</v>
      </c>
      <c r="I735" s="448" t="s">
        <v>64</v>
      </c>
      <c r="J735" s="447" t="s">
        <v>174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58</v>
      </c>
      <c r="D736" s="438"/>
      <c r="E736" s="438">
        <v>564</v>
      </c>
      <c r="F736" s="438">
        <v>229</v>
      </c>
      <c r="G736" s="438">
        <v>886</v>
      </c>
      <c r="H736" s="438"/>
      <c r="I736" s="438"/>
      <c r="J736" s="438"/>
      <c r="K736" s="451">
        <f>D736+E736+F736+G736+H736+I736+J736</f>
        <v>1679</v>
      </c>
      <c r="L736" s="452">
        <f>K736/K740</f>
        <v>0.15691310154305671</v>
      </c>
      <c r="M736" s="401"/>
    </row>
    <row r="737" spans="2:13" ht="15.6">
      <c r="B737" s="396"/>
      <c r="C737" s="450" t="s">
        <v>148</v>
      </c>
      <c r="D737" s="438"/>
      <c r="E737" s="438">
        <v>362</v>
      </c>
      <c r="F737" s="438">
        <v>661</v>
      </c>
      <c r="G737" s="438">
        <v>1024</v>
      </c>
      <c r="H737" s="438">
        <v>168</v>
      </c>
      <c r="I737" s="438"/>
      <c r="J737" s="438"/>
      <c r="K737" s="451">
        <f t="shared" ref="K737:K739" si="244">D737+E737+F737+G737+H737+I737+J737</f>
        <v>2215</v>
      </c>
      <c r="L737" s="452">
        <f>K737/K740</f>
        <v>0.20700566999277581</v>
      </c>
      <c r="M737" s="401"/>
    </row>
    <row r="738" spans="2:13" ht="15.6">
      <c r="B738" s="396"/>
      <c r="C738" s="450" t="s">
        <v>61</v>
      </c>
      <c r="D738" s="438"/>
      <c r="E738" s="438">
        <v>1551</v>
      </c>
      <c r="F738" s="438">
        <v>840</v>
      </c>
      <c r="G738" s="438">
        <v>428</v>
      </c>
      <c r="H738" s="438"/>
      <c r="I738" s="438">
        <v>487</v>
      </c>
      <c r="J738" s="438"/>
      <c r="K738" s="451">
        <f t="shared" si="244"/>
        <v>3306</v>
      </c>
      <c r="L738" s="452">
        <f>K738/K740</f>
        <v>0.30896647629621526</v>
      </c>
      <c r="M738" s="401"/>
    </row>
    <row r="739" spans="2:13" ht="15.6">
      <c r="B739" s="396"/>
      <c r="C739" s="450" t="s">
        <v>62</v>
      </c>
      <c r="D739" s="438"/>
      <c r="E739" s="438">
        <v>1207.19</v>
      </c>
      <c r="F739" s="438">
        <v>684.32</v>
      </c>
      <c r="G739" s="438">
        <v>394.3</v>
      </c>
      <c r="H739" s="438">
        <v>132.47999999999999</v>
      </c>
      <c r="I739" s="438">
        <v>1081.9000000000001</v>
      </c>
      <c r="J739" s="438"/>
      <c r="K739" s="451">
        <f t="shared" si="244"/>
        <v>3500.1900000000005</v>
      </c>
      <c r="L739" s="452">
        <f>K739/K740</f>
        <v>0.32711475216795222</v>
      </c>
      <c r="M739" s="401"/>
    </row>
    <row r="740" spans="2:13" ht="15.6">
      <c r="B740" s="397"/>
      <c r="C740" s="450" t="s">
        <v>199</v>
      </c>
      <c r="D740" s="552">
        <f>SUM(D736:D739)</f>
        <v>0</v>
      </c>
      <c r="E740" s="552">
        <f t="shared" ref="E740:F740" si="245">SUM(E736:E739)</f>
        <v>3684.19</v>
      </c>
      <c r="F740" s="552">
        <f t="shared" si="245"/>
        <v>2414.3200000000002</v>
      </c>
      <c r="G740" s="552">
        <f>SUM(G736:G739)</f>
        <v>2732.3</v>
      </c>
      <c r="H740" s="552">
        <f>SUM(H736:H739)</f>
        <v>300.48</v>
      </c>
      <c r="I740" s="552">
        <f>SUM(I736:I739)</f>
        <v>1568.9</v>
      </c>
      <c r="J740" s="552">
        <f t="shared" ref="J740" si="246">SUM(J736:J739)</f>
        <v>0</v>
      </c>
      <c r="K740" s="550">
        <f>D740+E740+F740+G740+H740+I740+J740</f>
        <v>10700.19</v>
      </c>
      <c r="L740" s="452">
        <f>SUM(L736:L739)</f>
        <v>1</v>
      </c>
      <c r="M740" s="401"/>
    </row>
    <row r="741" spans="2:13" ht="15.6">
      <c r="B741" s="397"/>
      <c r="C741" s="547" t="s">
        <v>193</v>
      </c>
      <c r="D741" s="553"/>
      <c r="E741" s="553">
        <v>3684.19</v>
      </c>
      <c r="F741" s="548">
        <v>2414.3200000000002</v>
      </c>
      <c r="G741" s="548">
        <v>2732.3</v>
      </c>
      <c r="H741" s="548">
        <v>300.48</v>
      </c>
      <c r="I741" s="548">
        <v>1568.9</v>
      </c>
      <c r="J741" s="548"/>
      <c r="K741" s="549">
        <f t="shared" ref="K741" si="247">D741+E741+F741+G741+H741+I741+J741</f>
        <v>10700.19</v>
      </c>
      <c r="L741" s="452"/>
      <c r="M741" s="401"/>
    </row>
    <row r="742" spans="2:13" ht="15.6">
      <c r="B742" s="397"/>
      <c r="C742" s="460" t="s">
        <v>147</v>
      </c>
      <c r="D742" s="461">
        <f t="shared" ref="D742:H742" si="248">D741-D740</f>
        <v>0</v>
      </c>
      <c r="E742" s="461">
        <f t="shared" si="248"/>
        <v>0</v>
      </c>
      <c r="F742" s="461">
        <f t="shared" si="248"/>
        <v>0</v>
      </c>
      <c r="G742" s="461">
        <f t="shared" si="248"/>
        <v>0</v>
      </c>
      <c r="H742" s="461">
        <f t="shared" si="248"/>
        <v>0</v>
      </c>
      <c r="I742" s="461">
        <f>I741-I740</f>
        <v>0</v>
      </c>
      <c r="J742" s="461">
        <f t="shared" ref="J742" si="249">J741-J740</f>
        <v>0</v>
      </c>
      <c r="K742" s="542">
        <f>D742+E742+F742+G742+H742+I742+J742</f>
        <v>0</v>
      </c>
      <c r="L742" s="452"/>
      <c r="M742" s="401"/>
    </row>
    <row r="743" spans="2:13" ht="15.6">
      <c r="B743" s="396"/>
      <c r="C743" s="402" t="s">
        <v>65</v>
      </c>
      <c r="D743" s="462">
        <f>D741/K741</f>
        <v>0</v>
      </c>
      <c r="E743" s="462">
        <f>E741/K741</f>
        <v>0.3443107085014378</v>
      </c>
      <c r="F743" s="462">
        <f>F741/K741</f>
        <v>0.22563337660359303</v>
      </c>
      <c r="G743" s="462">
        <f>G741/K741</f>
        <v>0.25535060592382003</v>
      </c>
      <c r="H743" s="462">
        <f>H741/K741</f>
        <v>2.8081744342857463E-2</v>
      </c>
      <c r="I743" s="462">
        <f>I741/K741</f>
        <v>0.14662356462829165</v>
      </c>
      <c r="J743" s="462">
        <f>J741/K741</f>
        <v>0</v>
      </c>
      <c r="K743" s="520">
        <f>D743+E743+F743+G743+H743+I743+J743</f>
        <v>0.99999999999999989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-5.0605600004309963</v>
      </c>
      <c r="M744" s="401"/>
    </row>
    <row r="745" spans="2:13" ht="28.8" customHeight="1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596">
        <v>1551546.8829999999</v>
      </c>
      <c r="E751" s="596">
        <v>1552246.2420000001</v>
      </c>
      <c r="F751" s="526">
        <f t="shared" ref="F751:F754" si="250">E751-D751</f>
        <v>699.35900000017136</v>
      </c>
      <c r="G751" s="592">
        <v>6.48</v>
      </c>
      <c r="H751" s="410">
        <f>F751*G751</f>
        <v>4531.8463200011111</v>
      </c>
      <c r="I751" s="531">
        <f>F751+F755+F756</f>
        <v>988.57000000018161</v>
      </c>
      <c r="J751" s="411">
        <f>I751/I755</f>
        <v>0.58568737114019398</v>
      </c>
      <c r="K751" s="186"/>
      <c r="L751" s="359"/>
      <c r="M751" s="401"/>
    </row>
    <row r="752" spans="2:13" ht="15.6">
      <c r="B752" s="396"/>
      <c r="C752" s="412" t="s">
        <v>43</v>
      </c>
      <c r="D752" s="596">
        <v>598295.30299999996</v>
      </c>
      <c r="E752" s="596">
        <v>598501.22199999995</v>
      </c>
      <c r="F752" s="527">
        <f t="shared" si="250"/>
        <v>205.91899999999441</v>
      </c>
      <c r="G752" s="593">
        <v>6.48</v>
      </c>
      <c r="H752" s="413">
        <f>G752*F752</f>
        <v>1334.3551199999638</v>
      </c>
      <c r="I752" s="532">
        <f>F752</f>
        <v>205.91899999999441</v>
      </c>
      <c r="J752" s="414">
        <f>I752/I755</f>
        <v>0.12199860179632417</v>
      </c>
      <c r="K752" s="186"/>
      <c r="L752" s="359"/>
      <c r="M752" s="401"/>
    </row>
    <row r="753" spans="2:13" ht="15.6">
      <c r="B753" s="396"/>
      <c r="C753" s="415" t="s">
        <v>44</v>
      </c>
      <c r="D753" s="597">
        <v>351298.853</v>
      </c>
      <c r="E753" s="597">
        <v>351490.39299999998</v>
      </c>
      <c r="F753" s="528">
        <f t="shared" si="250"/>
        <v>191.53999999997905</v>
      </c>
      <c r="G753" s="594">
        <v>4.58</v>
      </c>
      <c r="H753" s="416">
        <f>G753*F753</f>
        <v>877.25319999990404</v>
      </c>
      <c r="I753" s="533">
        <f>F753</f>
        <v>191.53999999997905</v>
      </c>
      <c r="J753" s="417">
        <f>I753/I755</f>
        <v>0.11347963125338609</v>
      </c>
      <c r="K753" s="186"/>
      <c r="L753" s="359"/>
      <c r="M753" s="401"/>
    </row>
    <row r="754" spans="2:13" ht="15.6">
      <c r="B754" s="397"/>
      <c r="C754" s="183" t="s">
        <v>139</v>
      </c>
      <c r="D754" s="597">
        <v>401431.74200000003</v>
      </c>
      <c r="E754" s="597">
        <v>401733.59299999999</v>
      </c>
      <c r="F754" s="529">
        <f t="shared" si="250"/>
        <v>301.85099999996601</v>
      </c>
      <c r="G754" s="595">
        <v>6.28</v>
      </c>
      <c r="H754" s="418">
        <f>G754*F754</f>
        <v>1895.6242799997865</v>
      </c>
      <c r="I754" s="534">
        <f>F754</f>
        <v>301.85099999996601</v>
      </c>
      <c r="J754" s="419">
        <f>I754/I755</f>
        <v>0.17883439581009572</v>
      </c>
      <c r="K754" s="186"/>
      <c r="L754" s="359"/>
      <c r="M754" s="401"/>
    </row>
    <row r="755" spans="2:13" ht="16.2" thickBot="1">
      <c r="B755" s="397"/>
      <c r="C755" s="420" t="s">
        <v>45</v>
      </c>
      <c r="D755" s="597">
        <v>369455.11200000002</v>
      </c>
      <c r="E755" s="597">
        <v>369455.11200000002</v>
      </c>
      <c r="F755" s="526">
        <f>E755-D755</f>
        <v>0</v>
      </c>
      <c r="G755" s="884">
        <v>6.48</v>
      </c>
      <c r="H755" s="421">
        <f>G755*F755</f>
        <v>0</v>
      </c>
      <c r="I755" s="535">
        <f t="shared" ref="I755:J755" si="251">SUM(I751:I754)</f>
        <v>1687.8800000001211</v>
      </c>
      <c r="J755" s="422">
        <f t="shared" si="251"/>
        <v>1</v>
      </c>
      <c r="K755" s="186"/>
      <c r="L755" s="359"/>
      <c r="M755" s="401"/>
    </row>
    <row r="756" spans="2:13" ht="15.6">
      <c r="B756" s="397"/>
      <c r="C756" s="420" t="s">
        <v>46</v>
      </c>
      <c r="D756" s="597">
        <v>335080.011</v>
      </c>
      <c r="E756" s="597">
        <v>335369.22200000001</v>
      </c>
      <c r="F756" s="526">
        <f t="shared" ref="F756" si="252">E756-D756</f>
        <v>289.21100000001024</v>
      </c>
      <c r="G756" s="885"/>
      <c r="H756" s="423">
        <f>G755*F756</f>
        <v>1874.0872800000666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1687.8800000001211</v>
      </c>
      <c r="G757" s="525">
        <f>H757/F757</f>
        <v>6.2286218214565485</v>
      </c>
      <c r="H757" s="428">
        <f>SUM(H751:H756)</f>
        <v>10513.166200000833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 t="s">
        <v>131</v>
      </c>
      <c r="E759" s="433" t="s">
        <v>254</v>
      </c>
      <c r="F759" s="434" t="s">
        <v>1</v>
      </c>
      <c r="G759" s="554" t="s">
        <v>65</v>
      </c>
      <c r="H759" s="861" t="s">
        <v>243</v>
      </c>
      <c r="I759" s="862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/>
      <c r="E760" s="438">
        <v>1098</v>
      </c>
      <c r="F760" s="438">
        <f>D760+E760</f>
        <v>1098</v>
      </c>
      <c r="G760" s="439">
        <f>F760/F763</f>
        <v>0.29901960784313725</v>
      </c>
      <c r="H760" s="590">
        <v>7.0000000000000001E-3</v>
      </c>
      <c r="I760" s="586">
        <f>F760*H760</f>
        <v>7.6859999999999999</v>
      </c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/>
      <c r="E761" s="438">
        <v>1060</v>
      </c>
      <c r="F761" s="438">
        <f t="shared" ref="F761:F762" si="253">D761+E761</f>
        <v>1060</v>
      </c>
      <c r="G761" s="439">
        <f>F761/F763</f>
        <v>0.2886710239651416</v>
      </c>
      <c r="H761" s="590">
        <v>2.5000000000000001E-2</v>
      </c>
      <c r="I761" s="586">
        <f>F761*H761</f>
        <v>26.5</v>
      </c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/>
      <c r="E762" s="438">
        <v>1514</v>
      </c>
      <c r="F762" s="438">
        <f t="shared" si="253"/>
        <v>1514</v>
      </c>
      <c r="G762" s="439">
        <f>F762/F763</f>
        <v>0.41230936819172115</v>
      </c>
      <c r="H762" s="584"/>
      <c r="I762" s="586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0</v>
      </c>
      <c r="E763" s="442">
        <f>SUM(E760:E762)</f>
        <v>3672</v>
      </c>
      <c r="F763" s="443">
        <f>D763+E763</f>
        <v>3672</v>
      </c>
      <c r="G763" s="444">
        <f>SUM(G760:G762)</f>
        <v>1</v>
      </c>
      <c r="H763" s="585" t="s">
        <v>21</v>
      </c>
      <c r="I763" s="591">
        <f>SUM(I760:I762)</f>
        <v>34.186</v>
      </c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63</v>
      </c>
      <c r="E766" s="447" t="s">
        <v>68</v>
      </c>
      <c r="F766" s="447" t="s">
        <v>249</v>
      </c>
      <c r="G766" s="448" t="s">
        <v>197</v>
      </c>
      <c r="H766" s="447" t="s">
        <v>130</v>
      </c>
      <c r="I766" s="448" t="s">
        <v>64</v>
      </c>
      <c r="J766" s="447" t="s">
        <v>174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58</v>
      </c>
      <c r="D767" s="438"/>
      <c r="E767" s="438"/>
      <c r="F767" s="438">
        <v>404.38</v>
      </c>
      <c r="G767" s="438">
        <v>769</v>
      </c>
      <c r="H767" s="438"/>
      <c r="I767" s="438">
        <v>50</v>
      </c>
      <c r="J767" s="438"/>
      <c r="K767" s="451">
        <f>D767+E767+F767+G767+H767+I767+J767</f>
        <v>1223.3800000000001</v>
      </c>
      <c r="L767" s="452">
        <f>K767/K771</f>
        <v>0.1227122724309143</v>
      </c>
      <c r="M767" s="401"/>
    </row>
    <row r="768" spans="2:13" ht="15.6">
      <c r="B768" s="396"/>
      <c r="C768" s="450" t="s">
        <v>148</v>
      </c>
      <c r="D768" s="438"/>
      <c r="E768" s="438"/>
      <c r="F768" s="438">
        <v>1212</v>
      </c>
      <c r="G768" s="438">
        <v>900</v>
      </c>
      <c r="H768" s="438">
        <v>121</v>
      </c>
      <c r="I768" s="438"/>
      <c r="J768" s="438"/>
      <c r="K768" s="451">
        <f t="shared" ref="K768:K770" si="254">D768+E768+F768+G768+H768+I768+J768</f>
        <v>2233</v>
      </c>
      <c r="L768" s="452">
        <f>K768/K771</f>
        <v>0.2239831486032399</v>
      </c>
      <c r="M768" s="401"/>
    </row>
    <row r="769" spans="2:13" ht="16.8" customHeight="1">
      <c r="B769" s="396"/>
      <c r="C769" s="450" t="s">
        <v>61</v>
      </c>
      <c r="D769" s="438"/>
      <c r="E769" s="438"/>
      <c r="F769" s="438">
        <v>1198</v>
      </c>
      <c r="G769" s="438">
        <v>315</v>
      </c>
      <c r="H769" s="438"/>
      <c r="I769" s="438">
        <v>2225</v>
      </c>
      <c r="J769" s="438"/>
      <c r="K769" s="451">
        <f t="shared" si="254"/>
        <v>3738</v>
      </c>
      <c r="L769" s="452">
        <f>K769/K771</f>
        <v>0.37494357791263355</v>
      </c>
      <c r="M769" s="401"/>
    </row>
    <row r="770" spans="2:13" ht="15.6">
      <c r="B770" s="396"/>
      <c r="C770" s="450" t="s">
        <v>62</v>
      </c>
      <c r="D770" s="438"/>
      <c r="E770" s="438"/>
      <c r="F770" s="438">
        <v>1664</v>
      </c>
      <c r="G770" s="438">
        <v>176</v>
      </c>
      <c r="H770" s="438">
        <v>291.02</v>
      </c>
      <c r="I770" s="438">
        <v>644.1</v>
      </c>
      <c r="J770" s="438"/>
      <c r="K770" s="451">
        <f t="shared" si="254"/>
        <v>2775.12</v>
      </c>
      <c r="L770" s="452">
        <f>K770/K771</f>
        <v>0.27836100105321226</v>
      </c>
      <c r="M770" s="401"/>
    </row>
    <row r="771" spans="2:13" ht="15.6">
      <c r="B771" s="397"/>
      <c r="C771" s="450" t="s">
        <v>199</v>
      </c>
      <c r="D771" s="552">
        <f>SUM(D767:D770)</f>
        <v>0</v>
      </c>
      <c r="E771" s="552">
        <f t="shared" ref="E771:F771" si="255">SUM(E767:E770)</f>
        <v>0</v>
      </c>
      <c r="F771" s="552">
        <f t="shared" si="255"/>
        <v>4478.38</v>
      </c>
      <c r="G771" s="552">
        <f>SUM(G767:G770)</f>
        <v>2160</v>
      </c>
      <c r="H771" s="552">
        <f>SUM(H767:H770)</f>
        <v>412.02</v>
      </c>
      <c r="I771" s="552">
        <f>SUM(I767:I770)</f>
        <v>2919.1</v>
      </c>
      <c r="J771" s="552">
        <f t="shared" ref="J771" si="256">SUM(J767:J770)</f>
        <v>0</v>
      </c>
      <c r="K771" s="550">
        <f>D771+E771+F771+G771+H771+I771+J771</f>
        <v>9969.5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/>
      <c r="E772" s="553"/>
      <c r="F772" s="548">
        <v>4718.84</v>
      </c>
      <c r="G772" s="548">
        <v>2457.59</v>
      </c>
      <c r="H772" s="548">
        <v>412.02</v>
      </c>
      <c r="I772" s="548">
        <v>2919.1</v>
      </c>
      <c r="J772" s="548"/>
      <c r="K772" s="549">
        <f t="shared" ref="K772" si="257">D772+E772+F772+G772+H772+I772+J772</f>
        <v>10507.550000000001</v>
      </c>
      <c r="L772" s="452"/>
      <c r="M772" s="401"/>
    </row>
    <row r="773" spans="2:13" ht="15.6">
      <c r="B773" s="397"/>
      <c r="C773" s="460" t="s">
        <v>147</v>
      </c>
      <c r="D773" s="461">
        <f t="shared" ref="D773:H773" si="258">D772-D771</f>
        <v>0</v>
      </c>
      <c r="E773" s="461">
        <f t="shared" si="258"/>
        <v>0</v>
      </c>
      <c r="F773" s="461">
        <f t="shared" si="258"/>
        <v>240.46000000000004</v>
      </c>
      <c r="G773" s="461">
        <f t="shared" si="258"/>
        <v>297.59000000000015</v>
      </c>
      <c r="H773" s="461">
        <f t="shared" si="258"/>
        <v>0</v>
      </c>
      <c r="I773" s="461">
        <f>I772-I771</f>
        <v>0</v>
      </c>
      <c r="J773" s="461">
        <f t="shared" ref="J773" si="259">J772-J771</f>
        <v>0</v>
      </c>
      <c r="K773" s="542">
        <f>D773+E773+F773+G773+H773+I773+J773</f>
        <v>538.05000000000018</v>
      </c>
      <c r="L773" s="452"/>
      <c r="M773" s="401"/>
    </row>
    <row r="774" spans="2:13" ht="15.6">
      <c r="B774" s="396"/>
      <c r="C774" s="402" t="s">
        <v>65</v>
      </c>
      <c r="D774" s="462">
        <f>D772/K772</f>
        <v>0</v>
      </c>
      <c r="E774" s="462">
        <f>E772/K772</f>
        <v>0</v>
      </c>
      <c r="F774" s="462">
        <f>F772/K772</f>
        <v>0.44909041593901522</v>
      </c>
      <c r="G774" s="462">
        <f>G772/K772</f>
        <v>0.23388801385670302</v>
      </c>
      <c r="H774" s="462">
        <f>H772/K772</f>
        <v>3.9211804845087572E-2</v>
      </c>
      <c r="I774" s="462">
        <f>I772/K772</f>
        <v>0.27780976535919405</v>
      </c>
      <c r="J774" s="462">
        <f>J772/K772</f>
        <v>0</v>
      </c>
      <c r="K774" s="520">
        <f>D774+E774+F774+G774+H774+I774+J774</f>
        <v>0.99999999999999978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5.6162000008316681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596">
        <v>1552246.2420000001</v>
      </c>
      <c r="E782" s="596">
        <v>1552931.932</v>
      </c>
      <c r="F782" s="526">
        <f t="shared" ref="F782:F785" si="260">E782-D782</f>
        <v>685.68999999994412</v>
      </c>
      <c r="G782" s="592">
        <v>6.48</v>
      </c>
      <c r="H782" s="410">
        <f>F782*G782</f>
        <v>4443.2711999996382</v>
      </c>
      <c r="I782" s="531">
        <f>F782+F786+F787</f>
        <v>907.91999999992549</v>
      </c>
      <c r="J782" s="411">
        <f>I782/I786</f>
        <v>0.56205775838047844</v>
      </c>
      <c r="K782" s="186"/>
      <c r="L782" s="359"/>
      <c r="M782" s="401"/>
    </row>
    <row r="783" spans="2:13" ht="15.6">
      <c r="B783" s="396"/>
      <c r="C783" s="412" t="s">
        <v>43</v>
      </c>
      <c r="D783" s="596">
        <v>598501.22199999995</v>
      </c>
      <c r="E783" s="596">
        <v>598733.603</v>
      </c>
      <c r="F783" s="527">
        <f t="shared" si="260"/>
        <v>232.38100000005215</v>
      </c>
      <c r="G783" s="593">
        <v>6.48</v>
      </c>
      <c r="H783" s="413">
        <f>G783*F783</f>
        <v>1505.8288800003381</v>
      </c>
      <c r="I783" s="532">
        <f>F783</f>
        <v>232.38100000005215</v>
      </c>
      <c r="J783" s="414">
        <f>I783/I786</f>
        <v>0.14385798743309322</v>
      </c>
      <c r="K783" s="186"/>
      <c r="L783" s="359"/>
      <c r="M783" s="401"/>
    </row>
    <row r="784" spans="2:13" ht="15.6">
      <c r="B784" s="396"/>
      <c r="C784" s="415" t="s">
        <v>44</v>
      </c>
      <c r="D784" s="597">
        <v>351490.39299999998</v>
      </c>
      <c r="E784" s="597">
        <v>351745.80300000001</v>
      </c>
      <c r="F784" s="528">
        <f t="shared" si="260"/>
        <v>255.4100000000326</v>
      </c>
      <c r="G784" s="594">
        <v>4.58</v>
      </c>
      <c r="H784" s="416">
        <f>G784*F784</f>
        <v>1169.7778000001492</v>
      </c>
      <c r="I784" s="533">
        <f>F784</f>
        <v>255.4100000000326</v>
      </c>
      <c r="J784" s="417">
        <f>I784/I786</f>
        <v>0.1581143405454094</v>
      </c>
      <c r="K784" s="186"/>
      <c r="L784" s="359"/>
      <c r="M784" s="401"/>
    </row>
    <row r="785" spans="2:13" ht="15.6">
      <c r="B785" s="397"/>
      <c r="C785" s="183" t="s">
        <v>139</v>
      </c>
      <c r="D785" s="597">
        <v>401733.59299999999</v>
      </c>
      <c r="E785" s="597">
        <v>401953.23200000002</v>
      </c>
      <c r="F785" s="529">
        <f t="shared" si="260"/>
        <v>219.63900000002468</v>
      </c>
      <c r="G785" s="595">
        <v>6.28</v>
      </c>
      <c r="H785" s="418">
        <f>G785*F785</f>
        <v>1379.3329200001551</v>
      </c>
      <c r="I785" s="534">
        <f>F785</f>
        <v>219.63900000002468</v>
      </c>
      <c r="J785" s="419">
        <f>I785/I786</f>
        <v>0.13596991364101893</v>
      </c>
      <c r="K785" s="186"/>
      <c r="L785" s="359"/>
      <c r="M785" s="401"/>
    </row>
    <row r="786" spans="2:13" ht="16.2" thickBot="1">
      <c r="B786" s="397"/>
      <c r="C786" s="420" t="s">
        <v>45</v>
      </c>
      <c r="D786" s="597">
        <v>369455.11200000002</v>
      </c>
      <c r="E786" s="597">
        <v>369455.11200000002</v>
      </c>
      <c r="F786" s="526">
        <f>E786-D786</f>
        <v>0</v>
      </c>
      <c r="G786" s="884">
        <v>6.48</v>
      </c>
      <c r="H786" s="421">
        <f>G786*F786</f>
        <v>0</v>
      </c>
      <c r="I786" s="535">
        <f t="shared" ref="I786:J786" si="261">SUM(I782:I785)</f>
        <v>1615.3500000000349</v>
      </c>
      <c r="J786" s="422">
        <f t="shared" si="261"/>
        <v>1</v>
      </c>
      <c r="K786" s="186"/>
      <c r="L786" s="359"/>
      <c r="M786" s="401"/>
    </row>
    <row r="787" spans="2:13" ht="15.6">
      <c r="B787" s="397"/>
      <c r="C787" s="420" t="s">
        <v>46</v>
      </c>
      <c r="D787" s="597">
        <v>335369.22200000001</v>
      </c>
      <c r="E787" s="597">
        <v>335591.45199999999</v>
      </c>
      <c r="F787" s="526">
        <f t="shared" ref="F787" si="262">E787-D787</f>
        <v>222.22999999998137</v>
      </c>
      <c r="G787" s="885"/>
      <c r="H787" s="423">
        <f>G786*F787</f>
        <v>1440.0503999998793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1615.3500000000349</v>
      </c>
      <c r="G788" s="525">
        <f>H788/F788</f>
        <v>6.1523887702355191</v>
      </c>
      <c r="H788" s="428">
        <f>SUM(H782:H787)</f>
        <v>9938.2612000001609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 t="s">
        <v>131</v>
      </c>
      <c r="E790" s="433" t="s">
        <v>254</v>
      </c>
      <c r="F790" s="434" t="s">
        <v>1</v>
      </c>
      <c r="G790" s="554" t="s">
        <v>65</v>
      </c>
      <c r="H790" s="861" t="s">
        <v>243</v>
      </c>
      <c r="I790" s="862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/>
      <c r="E791" s="438">
        <v>2148</v>
      </c>
      <c r="F791" s="438">
        <f>D791+E791</f>
        <v>2148</v>
      </c>
      <c r="G791" s="439">
        <f>F791/F794</f>
        <v>0.49988363974866185</v>
      </c>
      <c r="H791" s="590">
        <v>7.0000000000000001E-3</v>
      </c>
      <c r="I791" s="586">
        <f>F791*H791</f>
        <v>15.036</v>
      </c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/>
      <c r="E792" s="438">
        <v>870</v>
      </c>
      <c r="F792" s="438">
        <f t="shared" ref="F792:F793" si="263">D792+E792</f>
        <v>870</v>
      </c>
      <c r="G792" s="439">
        <f>F792/F794</f>
        <v>0.20246683732836862</v>
      </c>
      <c r="H792" s="590">
        <v>2.5000000000000001E-2</v>
      </c>
      <c r="I792" s="586">
        <f>F792*H792</f>
        <v>21.75</v>
      </c>
      <c r="J792" s="431"/>
      <c r="K792" s="184"/>
      <c r="L792" s="188"/>
      <c r="M792" s="401"/>
    </row>
    <row r="793" spans="2:13" ht="15" customHeight="1">
      <c r="B793" s="397"/>
      <c r="C793" s="437" t="s">
        <v>58</v>
      </c>
      <c r="D793" s="438"/>
      <c r="E793" s="438">
        <v>1279</v>
      </c>
      <c r="F793" s="438">
        <f t="shared" si="263"/>
        <v>1279</v>
      </c>
      <c r="G793" s="439">
        <f>F793/F794</f>
        <v>0.29764952292296953</v>
      </c>
      <c r="H793" s="584"/>
      <c r="I793" s="586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0</v>
      </c>
      <c r="E794" s="442">
        <f>SUM(E791:E793)</f>
        <v>4297</v>
      </c>
      <c r="F794" s="443">
        <f>D794+E794</f>
        <v>4297</v>
      </c>
      <c r="G794" s="444">
        <f>SUM(G791:G793)</f>
        <v>1</v>
      </c>
      <c r="H794" s="585" t="s">
        <v>21</v>
      </c>
      <c r="I794" s="591">
        <f>SUM(I791:I793)</f>
        <v>36.786000000000001</v>
      </c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63</v>
      </c>
      <c r="E797" s="447" t="s">
        <v>68</v>
      </c>
      <c r="F797" s="447" t="s">
        <v>249</v>
      </c>
      <c r="G797" s="448" t="s">
        <v>197</v>
      </c>
      <c r="H797" s="447" t="s">
        <v>130</v>
      </c>
      <c r="I797" s="448" t="s">
        <v>64</v>
      </c>
      <c r="J797" s="447" t="s">
        <v>174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58</v>
      </c>
      <c r="D798" s="438"/>
      <c r="E798" s="438">
        <v>484</v>
      </c>
      <c r="F798" s="438"/>
      <c r="G798" s="438">
        <v>472</v>
      </c>
      <c r="H798" s="438"/>
      <c r="I798" s="438">
        <v>45</v>
      </c>
      <c r="J798" s="438"/>
      <c r="K798" s="451">
        <f>D798+E798+F798+G798+H798+I798+J798</f>
        <v>1001</v>
      </c>
      <c r="L798" s="452">
        <f>K798/K802</f>
        <v>0.10078473146557713</v>
      </c>
      <c r="M798" s="401"/>
    </row>
    <row r="799" spans="2:13" ht="15.6">
      <c r="B799" s="396"/>
      <c r="C799" s="450" t="s">
        <v>148</v>
      </c>
      <c r="D799" s="438"/>
      <c r="E799" s="438">
        <v>1148</v>
      </c>
      <c r="F799" s="438"/>
      <c r="G799" s="438">
        <v>1562</v>
      </c>
      <c r="H799" s="438">
        <v>630.9</v>
      </c>
      <c r="I799" s="438"/>
      <c r="J799" s="438"/>
      <c r="K799" s="451">
        <f t="shared" ref="K799:K801" si="264">D799+E799+F799+G799+H799+I799+J799</f>
        <v>3340.9</v>
      </c>
      <c r="L799" s="452">
        <f>K799/K802</f>
        <v>0.33637533401932734</v>
      </c>
      <c r="M799" s="401"/>
    </row>
    <row r="800" spans="2:13" ht="15.6">
      <c r="B800" s="396"/>
      <c r="C800" s="450" t="s">
        <v>61</v>
      </c>
      <c r="D800" s="438"/>
      <c r="E800" s="438">
        <v>336</v>
      </c>
      <c r="F800" s="438"/>
      <c r="G800" s="438">
        <v>1768</v>
      </c>
      <c r="H800" s="438"/>
      <c r="I800" s="438">
        <v>265</v>
      </c>
      <c r="J800" s="438"/>
      <c r="K800" s="451">
        <f t="shared" si="264"/>
        <v>2369</v>
      </c>
      <c r="L800" s="452">
        <f>K800/K802</f>
        <v>0.23852050833361862</v>
      </c>
      <c r="M800" s="401"/>
    </row>
    <row r="801" spans="2:13" ht="15.6">
      <c r="B801" s="396"/>
      <c r="C801" s="450" t="s">
        <v>62</v>
      </c>
      <c r="D801" s="438"/>
      <c r="E801" s="438">
        <v>1093.32</v>
      </c>
      <c r="F801" s="438"/>
      <c r="G801" s="438">
        <v>807.23</v>
      </c>
      <c r="H801" s="438">
        <v>46.04</v>
      </c>
      <c r="I801" s="438">
        <v>1174.52</v>
      </c>
      <c r="J801" s="438">
        <v>100.05</v>
      </c>
      <c r="K801" s="451">
        <f t="shared" si="264"/>
        <v>3221.16</v>
      </c>
      <c r="L801" s="452">
        <f>K801/K802</f>
        <v>0.32431942618147697</v>
      </c>
      <c r="M801" s="401"/>
    </row>
    <row r="802" spans="2:13" ht="15.6">
      <c r="B802" s="397"/>
      <c r="C802" s="450" t="s">
        <v>199</v>
      </c>
      <c r="D802" s="552">
        <f>SUM(D798:D801)</f>
        <v>0</v>
      </c>
      <c r="E802" s="552">
        <f t="shared" ref="E802:F802" si="265">SUM(E798:E801)</f>
        <v>3061.3199999999997</v>
      </c>
      <c r="F802" s="552">
        <f t="shared" si="265"/>
        <v>0</v>
      </c>
      <c r="G802" s="552">
        <f>SUM(G798:G801)</f>
        <v>4609.2299999999996</v>
      </c>
      <c r="H802" s="552">
        <f>SUM(H798:H801)</f>
        <v>676.93999999999994</v>
      </c>
      <c r="I802" s="552">
        <f>SUM(I798:I801)</f>
        <v>1484.52</v>
      </c>
      <c r="J802" s="552">
        <f t="shared" ref="J802" si="266">SUM(J798:J801)</f>
        <v>100.05</v>
      </c>
      <c r="K802" s="550">
        <f>D802+E802+F802+G802+H802+I802+J802</f>
        <v>9932.06</v>
      </c>
      <c r="L802" s="452">
        <f>SUM(L798:L801)</f>
        <v>1</v>
      </c>
      <c r="M802" s="401"/>
    </row>
    <row r="803" spans="2:13" ht="15.6">
      <c r="B803" s="397"/>
      <c r="C803" s="547" t="s">
        <v>193</v>
      </c>
      <c r="D803" s="553"/>
      <c r="E803" s="553">
        <v>3061.32</v>
      </c>
      <c r="F803" s="548"/>
      <c r="G803" s="548">
        <v>4609.2299999999996</v>
      </c>
      <c r="H803" s="548">
        <v>676.94</v>
      </c>
      <c r="I803" s="548">
        <v>1484.52</v>
      </c>
      <c r="J803" s="548">
        <v>100.05</v>
      </c>
      <c r="K803" s="549">
        <f t="shared" ref="K803" si="267">D803+E803+F803+G803+H803+I803+J803</f>
        <v>9932.06</v>
      </c>
      <c r="L803" s="452"/>
      <c r="M803" s="401"/>
    </row>
    <row r="804" spans="2:13" ht="15.6">
      <c r="B804" s="397"/>
      <c r="C804" s="460" t="s">
        <v>147</v>
      </c>
      <c r="D804" s="461">
        <f t="shared" ref="D804:H804" si="268">D803-D802</f>
        <v>0</v>
      </c>
      <c r="E804" s="461">
        <f t="shared" si="268"/>
        <v>0</v>
      </c>
      <c r="F804" s="461">
        <f t="shared" si="268"/>
        <v>0</v>
      </c>
      <c r="G804" s="461">
        <f t="shared" si="268"/>
        <v>0</v>
      </c>
      <c r="H804" s="461">
        <f t="shared" si="268"/>
        <v>0</v>
      </c>
      <c r="I804" s="461">
        <f>I803-I802</f>
        <v>0</v>
      </c>
      <c r="J804" s="461">
        <f t="shared" ref="J804" si="269">J803-J802</f>
        <v>0</v>
      </c>
      <c r="K804" s="542">
        <f>D804+E804+F804+G804+H804+I804+J804</f>
        <v>0</v>
      </c>
      <c r="L804" s="452"/>
      <c r="M804" s="401"/>
    </row>
    <row r="805" spans="2:13" ht="15.6">
      <c r="B805" s="396"/>
      <c r="C805" s="402" t="s">
        <v>65</v>
      </c>
      <c r="D805" s="462">
        <f>D803/K803</f>
        <v>0</v>
      </c>
      <c r="E805" s="462">
        <f>E803/K803</f>
        <v>0.30822608804215845</v>
      </c>
      <c r="F805" s="462">
        <f>F803/K803</f>
        <v>0</v>
      </c>
      <c r="G805" s="462">
        <f>G803/K803</f>
        <v>0.46407593188120083</v>
      </c>
      <c r="H805" s="462">
        <f>H803/K803</f>
        <v>6.8157059059248543E-2</v>
      </c>
      <c r="I805" s="462">
        <f>I803/K803</f>
        <v>0.14946748207320537</v>
      </c>
      <c r="J805" s="462">
        <f>J803/K803</f>
        <v>1.0073438944186806E-2</v>
      </c>
      <c r="K805" s="520">
        <f>D805+E805+F805+G805+H805+I805+J805</f>
        <v>0.99999999999999989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6.2012000001614069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596">
        <v>1552931.932</v>
      </c>
      <c r="E813" s="596">
        <v>1553556.953</v>
      </c>
      <c r="F813" s="526">
        <f t="shared" ref="F813:F816" si="270">E813-D813</f>
        <v>625.02099999994971</v>
      </c>
      <c r="G813" s="592">
        <v>6.48</v>
      </c>
      <c r="H813" s="410">
        <f>F813*G813</f>
        <v>4050.1360799996742</v>
      </c>
      <c r="I813" s="531">
        <f>F813+F817+F818</f>
        <v>962.55199999996694</v>
      </c>
      <c r="J813" s="411">
        <f>I813/I817</f>
        <v>0.47194725459208992</v>
      </c>
      <c r="K813" s="186"/>
      <c r="L813" s="359"/>
      <c r="M813" s="401"/>
    </row>
    <row r="814" spans="2:13" ht="15.6">
      <c r="B814" s="396"/>
      <c r="C814" s="412" t="s">
        <v>43</v>
      </c>
      <c r="D814" s="596">
        <v>598733.603</v>
      </c>
      <c r="E814" s="596">
        <v>599016.70200000005</v>
      </c>
      <c r="F814" s="527">
        <f t="shared" si="270"/>
        <v>283.09900000004563</v>
      </c>
      <c r="G814" s="593">
        <v>6.48</v>
      </c>
      <c r="H814" s="413">
        <f>G814*F814</f>
        <v>1834.4815200002959</v>
      </c>
      <c r="I814" s="532">
        <f>F814</f>
        <v>283.09900000004563</v>
      </c>
      <c r="J814" s="414">
        <f>I814/I817</f>
        <v>0.1388057952482486</v>
      </c>
      <c r="K814" s="186"/>
      <c r="L814" s="359"/>
      <c r="M814" s="401"/>
    </row>
    <row r="815" spans="2:13" ht="15.6">
      <c r="B815" s="396"/>
      <c r="C815" s="415" t="s">
        <v>44</v>
      </c>
      <c r="D815" s="597">
        <v>351745.80300000001</v>
      </c>
      <c r="E815" s="597">
        <v>351999.93400000001</v>
      </c>
      <c r="F815" s="528">
        <f t="shared" si="270"/>
        <v>254.13099999999395</v>
      </c>
      <c r="G815" s="594">
        <v>4.58</v>
      </c>
      <c r="H815" s="416">
        <f>G815*F815</f>
        <v>1163.9199799999724</v>
      </c>
      <c r="I815" s="533">
        <f>F815</f>
        <v>254.13099999999395</v>
      </c>
      <c r="J815" s="417">
        <f>I815/I817</f>
        <v>0.12460254381762613</v>
      </c>
      <c r="K815" s="186"/>
      <c r="L815" s="359"/>
      <c r="M815" s="401"/>
    </row>
    <row r="816" spans="2:13" ht="15.6">
      <c r="B816" s="397"/>
      <c r="C816" s="183" t="s">
        <v>139</v>
      </c>
      <c r="D816" s="597">
        <v>401953.23200000002</v>
      </c>
      <c r="E816" s="597">
        <v>402492.98300000001</v>
      </c>
      <c r="F816" s="529">
        <f t="shared" si="270"/>
        <v>539.75099999998929</v>
      </c>
      <c r="G816" s="595">
        <v>6.28</v>
      </c>
      <c r="H816" s="418">
        <f>G816*F816</f>
        <v>3389.6362799999329</v>
      </c>
      <c r="I816" s="534">
        <f>F816</f>
        <v>539.75099999998929</v>
      </c>
      <c r="J816" s="419">
        <f>I816/I817</f>
        <v>0.26464440634203534</v>
      </c>
      <c r="K816" s="186"/>
      <c r="L816" s="359"/>
      <c r="M816" s="401"/>
    </row>
    <row r="817" spans="2:13" ht="17.399999999999999" customHeight="1" thickBot="1">
      <c r="B817" s="397"/>
      <c r="C817" s="420" t="s">
        <v>45</v>
      </c>
      <c r="D817" s="597">
        <v>369455.11200000002</v>
      </c>
      <c r="E817" s="597">
        <v>369455.11200000002</v>
      </c>
      <c r="F817" s="526">
        <f>E817-D817</f>
        <v>0</v>
      </c>
      <c r="G817" s="884">
        <v>6.48</v>
      </c>
      <c r="H817" s="421">
        <f>G817*F817</f>
        <v>0</v>
      </c>
      <c r="I817" s="535">
        <f t="shared" ref="I817:J817" si="271">SUM(I813:I816)</f>
        <v>2039.5329999999958</v>
      </c>
      <c r="J817" s="422">
        <f t="shared" si="271"/>
        <v>1</v>
      </c>
      <c r="K817" s="186"/>
      <c r="L817" s="359"/>
      <c r="M817" s="401"/>
    </row>
    <row r="818" spans="2:13" ht="15.6">
      <c r="B818" s="397"/>
      <c r="C818" s="420" t="s">
        <v>46</v>
      </c>
      <c r="D818" s="597">
        <v>335591.45199999999</v>
      </c>
      <c r="E818" s="597">
        <v>335928.98300000001</v>
      </c>
      <c r="F818" s="526">
        <f t="shared" ref="F818" si="272">E818-D818</f>
        <v>337.53100000001723</v>
      </c>
      <c r="G818" s="885"/>
      <c r="H818" s="423">
        <f>G817*F818</f>
        <v>2187.2008800001117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2039.5329999999958</v>
      </c>
      <c r="G819" s="525">
        <f>H819/F819</f>
        <v>6.1903262854781032</v>
      </c>
      <c r="H819" s="428">
        <f>SUM(H813:H818)</f>
        <v>12625.374739999987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 t="s">
        <v>131</v>
      </c>
      <c r="E821" s="433" t="s">
        <v>254</v>
      </c>
      <c r="F821" s="434" t="s">
        <v>1</v>
      </c>
      <c r="G821" s="554" t="s">
        <v>65</v>
      </c>
      <c r="H821" s="861" t="s">
        <v>243</v>
      </c>
      <c r="I821" s="862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/>
      <c r="E822" s="438">
        <v>1579</v>
      </c>
      <c r="F822" s="438">
        <f>D822+E822</f>
        <v>1579</v>
      </c>
      <c r="G822" s="439">
        <f>F822/F825</f>
        <v>0.33588598170602002</v>
      </c>
      <c r="H822" s="590">
        <v>7.0000000000000001E-3</v>
      </c>
      <c r="I822" s="586">
        <f>F822*H822</f>
        <v>11.053000000000001</v>
      </c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/>
      <c r="E823" s="438">
        <v>1549</v>
      </c>
      <c r="F823" s="438">
        <f t="shared" ref="F823:F824" si="273">D823+E823</f>
        <v>1549</v>
      </c>
      <c r="G823" s="439">
        <f>F823/F825</f>
        <v>0.32950436077430334</v>
      </c>
      <c r="H823" s="590">
        <v>2.5000000000000001E-2</v>
      </c>
      <c r="I823" s="586">
        <f>F823*H823</f>
        <v>38.725000000000001</v>
      </c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/>
      <c r="E824" s="438">
        <v>1573</v>
      </c>
      <c r="F824" s="438">
        <f t="shared" si="273"/>
        <v>1573</v>
      </c>
      <c r="G824" s="439">
        <f>F824/F825</f>
        <v>0.33460965751967664</v>
      </c>
      <c r="H824" s="584"/>
      <c r="I824" s="586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0</v>
      </c>
      <c r="E825" s="442">
        <f>SUM(E822:E824)</f>
        <v>4701</v>
      </c>
      <c r="F825" s="443">
        <f>D825+E825</f>
        <v>4701</v>
      </c>
      <c r="G825" s="444">
        <f>SUM(G822:G824)</f>
        <v>1</v>
      </c>
      <c r="H825" s="585" t="s">
        <v>21</v>
      </c>
      <c r="I825" s="591">
        <f>SUM(I822:I824)</f>
        <v>49.778000000000006</v>
      </c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63</v>
      </c>
      <c r="E828" s="447" t="s">
        <v>68</v>
      </c>
      <c r="F828" s="447" t="s">
        <v>249</v>
      </c>
      <c r="G828" s="448" t="s">
        <v>197</v>
      </c>
      <c r="H828" s="447" t="s">
        <v>130</v>
      </c>
      <c r="I828" s="448" t="s">
        <v>64</v>
      </c>
      <c r="J828" s="447" t="s">
        <v>174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58</v>
      </c>
      <c r="D829" s="438"/>
      <c r="E829" s="438">
        <v>539</v>
      </c>
      <c r="F829" s="438"/>
      <c r="G829" s="438">
        <v>255</v>
      </c>
      <c r="H829" s="438"/>
      <c r="I829" s="438"/>
      <c r="J829" s="438"/>
      <c r="K829" s="451">
        <f>D829+E829+F829+G829+H829+I829+J829</f>
        <v>794</v>
      </c>
      <c r="L829" s="452">
        <f>K829/K833</f>
        <v>6.294268965052538E-2</v>
      </c>
      <c r="M829" s="401"/>
    </row>
    <row r="830" spans="2:13" ht="15.6">
      <c r="B830" s="396"/>
      <c r="C830" s="450" t="s">
        <v>148</v>
      </c>
      <c r="D830" s="438"/>
      <c r="E830" s="438">
        <v>1837</v>
      </c>
      <c r="F830" s="438"/>
      <c r="G830" s="438">
        <v>139</v>
      </c>
      <c r="H830" s="438"/>
      <c r="I830" s="438">
        <v>1932</v>
      </c>
      <c r="J830" s="438"/>
      <c r="K830" s="451">
        <f t="shared" ref="K830:K832" si="274">D830+E830+F830+G830+H830+I830+J830</f>
        <v>3908</v>
      </c>
      <c r="L830" s="452">
        <f>K830/K833</f>
        <v>0.30979852790208207</v>
      </c>
      <c r="M830" s="401"/>
    </row>
    <row r="831" spans="2:13" ht="15.6">
      <c r="B831" s="396"/>
      <c r="C831" s="450" t="s">
        <v>61</v>
      </c>
      <c r="D831" s="438"/>
      <c r="E831" s="438">
        <v>3075</v>
      </c>
      <c r="F831" s="438">
        <v>455</v>
      </c>
      <c r="G831" s="438"/>
      <c r="H831" s="438"/>
      <c r="I831" s="438">
        <v>485</v>
      </c>
      <c r="J831" s="438"/>
      <c r="K831" s="451">
        <f t="shared" si="274"/>
        <v>4015</v>
      </c>
      <c r="L831" s="452">
        <f>K831/K833</f>
        <v>0.31828072915221584</v>
      </c>
      <c r="M831" s="401"/>
    </row>
    <row r="832" spans="2:13" ht="15.6">
      <c r="B832" s="396"/>
      <c r="C832" s="450" t="s">
        <v>62</v>
      </c>
      <c r="D832" s="438"/>
      <c r="E832" s="438">
        <v>1634</v>
      </c>
      <c r="F832" s="438">
        <v>1672.59</v>
      </c>
      <c r="G832" s="438">
        <v>139.77000000000001</v>
      </c>
      <c r="H832" s="438"/>
      <c r="I832" s="438">
        <v>451.29</v>
      </c>
      <c r="J832" s="438"/>
      <c r="K832" s="451">
        <f t="shared" si="274"/>
        <v>3897.65</v>
      </c>
      <c r="L832" s="452">
        <f>K832/K833</f>
        <v>0.30897805329517664</v>
      </c>
      <c r="M832" s="401"/>
    </row>
    <row r="833" spans="2:13" ht="15.6">
      <c r="B833" s="397"/>
      <c r="C833" s="450" t="s">
        <v>199</v>
      </c>
      <c r="D833" s="552">
        <f>SUM(D829:D832)</f>
        <v>0</v>
      </c>
      <c r="E833" s="552">
        <f t="shared" ref="E833:F833" si="275">SUM(E829:E832)</f>
        <v>7085</v>
      </c>
      <c r="F833" s="552">
        <f t="shared" si="275"/>
        <v>2127.59</v>
      </c>
      <c r="G833" s="552">
        <f>SUM(G829:G832)</f>
        <v>533.77</v>
      </c>
      <c r="H833" s="552">
        <f>SUM(H829:H832)</f>
        <v>0</v>
      </c>
      <c r="I833" s="552">
        <f>SUM(I829:I832)</f>
        <v>2868.29</v>
      </c>
      <c r="J833" s="552">
        <f t="shared" ref="J833" si="276">SUM(J829:J832)</f>
        <v>0</v>
      </c>
      <c r="K833" s="550">
        <f>D833+E833+F833+G833+H833+I833+J833</f>
        <v>12614.650000000001</v>
      </c>
      <c r="L833" s="452">
        <f>SUM(L829:L832)</f>
        <v>1</v>
      </c>
      <c r="M833" s="401"/>
    </row>
    <row r="834" spans="2:13" ht="15.6">
      <c r="B834" s="397"/>
      <c r="C834" s="547" t="s">
        <v>193</v>
      </c>
      <c r="D834" s="553"/>
      <c r="E834" s="553">
        <v>7088.73</v>
      </c>
      <c r="F834" s="548">
        <v>2127.59</v>
      </c>
      <c r="G834" s="548">
        <v>533.77</v>
      </c>
      <c r="H834" s="548"/>
      <c r="I834" s="548">
        <v>2868.29</v>
      </c>
      <c r="J834" s="548"/>
      <c r="K834" s="549">
        <f t="shared" ref="K834" si="277">D834+E834+F834+G834+H834+I834+J834</f>
        <v>12618.380000000001</v>
      </c>
      <c r="L834" s="452"/>
      <c r="M834" s="401"/>
    </row>
    <row r="835" spans="2:13" ht="15.6">
      <c r="B835" s="397"/>
      <c r="C835" s="460" t="s">
        <v>147</v>
      </c>
      <c r="D835" s="461">
        <f t="shared" ref="D835:H835" si="278">D834-D833</f>
        <v>0</v>
      </c>
      <c r="E835" s="461">
        <f t="shared" si="278"/>
        <v>3.7299999999995634</v>
      </c>
      <c r="F835" s="461">
        <f t="shared" si="278"/>
        <v>0</v>
      </c>
      <c r="G835" s="461">
        <f t="shared" si="278"/>
        <v>0</v>
      </c>
      <c r="H835" s="461">
        <f t="shared" si="278"/>
        <v>0</v>
      </c>
      <c r="I835" s="461">
        <f>I834-I833</f>
        <v>0</v>
      </c>
      <c r="J835" s="461">
        <f t="shared" ref="J835" si="279">J834-J833</f>
        <v>0</v>
      </c>
      <c r="K835" s="542">
        <f>D835+E835+F835+G835+H835+I835+J835</f>
        <v>3.7299999999995634</v>
      </c>
      <c r="L835" s="452"/>
      <c r="M835" s="401"/>
    </row>
    <row r="836" spans="2:13" ht="15.6">
      <c r="B836" s="396"/>
      <c r="C836" s="402" t="s">
        <v>65</v>
      </c>
      <c r="D836" s="462">
        <f>D834/K834</f>
        <v>0</v>
      </c>
      <c r="E836" s="462">
        <f>E834/K834</f>
        <v>0.56177813633762808</v>
      </c>
      <c r="F836" s="462">
        <f>F834/K834</f>
        <v>0.16861039214225598</v>
      </c>
      <c r="G836" s="462">
        <f>G834/K834</f>
        <v>4.2300992678933426E-2</v>
      </c>
      <c r="H836" s="462">
        <f>H834/K834</f>
        <v>0</v>
      </c>
      <c r="I836" s="462">
        <f>I834/K834</f>
        <v>0.22731047884118244</v>
      </c>
      <c r="J836" s="462">
        <f>J834/K834</f>
        <v>0</v>
      </c>
      <c r="K836" s="520">
        <f>D836+E836+F836+G836+H836+I836+J836</f>
        <v>1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6.9947399999855406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596">
        <v>1553556.953</v>
      </c>
      <c r="E844" s="596">
        <v>1554091.352</v>
      </c>
      <c r="F844" s="526">
        <f t="shared" ref="F844:F847" si="280">E844-D844</f>
        <v>534.39899999997579</v>
      </c>
      <c r="G844" s="592">
        <v>6.48</v>
      </c>
      <c r="H844" s="410">
        <f>F844*G844</f>
        <v>3462.9055199998434</v>
      </c>
      <c r="I844" s="531">
        <f>F844+F848+F849</f>
        <v>824.7379999999539</v>
      </c>
      <c r="J844" s="411">
        <f>I844/I848</f>
        <v>0.5397259807809609</v>
      </c>
      <c r="K844" s="186"/>
      <c r="L844" s="359"/>
      <c r="M844" s="401"/>
    </row>
    <row r="845" spans="2:13" ht="15.6">
      <c r="B845" s="396"/>
      <c r="C845" s="412" t="s">
        <v>43</v>
      </c>
      <c r="D845" s="596">
        <v>599016.70200000005</v>
      </c>
      <c r="E845" s="596">
        <v>599315.38300000003</v>
      </c>
      <c r="F845" s="527">
        <f t="shared" si="280"/>
        <v>298.6809999999823</v>
      </c>
      <c r="G845" s="593">
        <v>6.48</v>
      </c>
      <c r="H845" s="413">
        <f>G845*F845</f>
        <v>1935.4528799998855</v>
      </c>
      <c r="I845" s="532">
        <f>F845</f>
        <v>298.6809999999823</v>
      </c>
      <c r="J845" s="414">
        <f>I845/I848</f>
        <v>0.19546316001643874</v>
      </c>
      <c r="K845" s="186"/>
      <c r="L845" s="359"/>
      <c r="M845" s="401"/>
    </row>
    <row r="846" spans="2:13" ht="15.6">
      <c r="B846" s="396"/>
      <c r="C846" s="415" t="s">
        <v>44</v>
      </c>
      <c r="D846" s="597">
        <v>351999.93400000001</v>
      </c>
      <c r="E846" s="597">
        <v>352178.79300000001</v>
      </c>
      <c r="F846" s="528">
        <f t="shared" si="280"/>
        <v>178.85899999999674</v>
      </c>
      <c r="G846" s="594">
        <v>4.58</v>
      </c>
      <c r="H846" s="416">
        <f>G846*F846</f>
        <v>819.1742199999851</v>
      </c>
      <c r="I846" s="533">
        <f>F846</f>
        <v>178.85899999999674</v>
      </c>
      <c r="J846" s="417">
        <f>I846/I848</f>
        <v>0.11704911037990917</v>
      </c>
      <c r="K846" s="186"/>
      <c r="L846" s="359"/>
      <c r="M846" s="401"/>
    </row>
    <row r="847" spans="2:13" ht="15.6">
      <c r="B847" s="397"/>
      <c r="C847" s="183" t="s">
        <v>139</v>
      </c>
      <c r="D847" s="597">
        <v>402492.98300000001</v>
      </c>
      <c r="E847" s="597">
        <v>402718.77299999999</v>
      </c>
      <c r="F847" s="529">
        <f t="shared" si="280"/>
        <v>225.78999999997905</v>
      </c>
      <c r="G847" s="595">
        <v>6.28</v>
      </c>
      <c r="H847" s="418">
        <f>G847*F847</f>
        <v>1417.9611999998685</v>
      </c>
      <c r="I847" s="534">
        <f>F847</f>
        <v>225.78999999997905</v>
      </c>
      <c r="J847" s="419">
        <f>I847/I848</f>
        <v>0.14776174882269116</v>
      </c>
      <c r="K847" s="186"/>
      <c r="L847" s="359"/>
      <c r="M847" s="401"/>
    </row>
    <row r="848" spans="2:13" ht="16.2" thickBot="1">
      <c r="B848" s="397"/>
      <c r="C848" s="420" t="s">
        <v>45</v>
      </c>
      <c r="D848" s="597">
        <v>369455.11200000002</v>
      </c>
      <c r="E848" s="597">
        <v>369455.11200000002</v>
      </c>
      <c r="F848" s="526">
        <f>E848-D848</f>
        <v>0</v>
      </c>
      <c r="G848" s="884">
        <v>6.48</v>
      </c>
      <c r="H848" s="421">
        <f>G848*F848</f>
        <v>0</v>
      </c>
      <c r="I848" s="535">
        <f t="shared" ref="I848:J848" si="281">SUM(I844:I847)</f>
        <v>1528.067999999912</v>
      </c>
      <c r="J848" s="422">
        <f t="shared" si="281"/>
        <v>1</v>
      </c>
      <c r="K848" s="186"/>
      <c r="L848" s="359"/>
      <c r="M848" s="401"/>
    </row>
    <row r="849" spans="2:13" ht="15.6">
      <c r="B849" s="397"/>
      <c r="C849" s="420" t="s">
        <v>46</v>
      </c>
      <c r="D849" s="597">
        <v>335928.98300000001</v>
      </c>
      <c r="E849" s="597">
        <v>336219.32199999999</v>
      </c>
      <c r="F849" s="526">
        <f t="shared" ref="F849" si="282">E849-D849</f>
        <v>290.33899999997811</v>
      </c>
      <c r="G849" s="885"/>
      <c r="H849" s="423">
        <f>G848*F849</f>
        <v>1881.3967199998583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1528.067999999912</v>
      </c>
      <c r="G850" s="525">
        <f>H850/F850</f>
        <v>6.2280543405136353</v>
      </c>
      <c r="H850" s="428">
        <f>SUM(H844:H849)</f>
        <v>9516.8905399994419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 t="s">
        <v>131</v>
      </c>
      <c r="E852" s="433" t="s">
        <v>254</v>
      </c>
      <c r="F852" s="434" t="s">
        <v>1</v>
      </c>
      <c r="G852" s="554" t="s">
        <v>65</v>
      </c>
      <c r="H852" s="861" t="s">
        <v>243</v>
      </c>
      <c r="I852" s="862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/>
      <c r="E853" s="438">
        <v>1301</v>
      </c>
      <c r="F853" s="438">
        <f>D853+E853</f>
        <v>1301</v>
      </c>
      <c r="G853" s="439">
        <f>F853/F856</f>
        <v>0.40266171463943051</v>
      </c>
      <c r="H853" s="590">
        <v>7.0000000000000001E-3</v>
      </c>
      <c r="I853" s="586">
        <f>F853*H853</f>
        <v>9.1069999999999993</v>
      </c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/>
      <c r="E854" s="438">
        <v>785</v>
      </c>
      <c r="F854" s="438">
        <f t="shared" ref="F854:F855" si="283">D854+E854</f>
        <v>785</v>
      </c>
      <c r="G854" s="439">
        <f>F854/F856</f>
        <v>0.24295883627359952</v>
      </c>
      <c r="H854" s="590">
        <v>2.5000000000000001E-2</v>
      </c>
      <c r="I854" s="586">
        <f>F854*H854</f>
        <v>19.625</v>
      </c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/>
      <c r="E855" s="438">
        <v>1145</v>
      </c>
      <c r="F855" s="438">
        <f t="shared" si="283"/>
        <v>1145</v>
      </c>
      <c r="G855" s="439">
        <f>F855/F856</f>
        <v>0.35437944908697</v>
      </c>
      <c r="H855" s="584"/>
      <c r="I855" s="586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0</v>
      </c>
      <c r="E856" s="442">
        <f>SUM(E853:E855)</f>
        <v>3231</v>
      </c>
      <c r="F856" s="443">
        <f>D856+E856</f>
        <v>3231</v>
      </c>
      <c r="G856" s="444">
        <f>SUM(G853:G855)</f>
        <v>1</v>
      </c>
      <c r="H856" s="585" t="s">
        <v>21</v>
      </c>
      <c r="I856" s="591">
        <f>SUM(I853:I855)</f>
        <v>28.731999999999999</v>
      </c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63</v>
      </c>
      <c r="E859" s="447" t="s">
        <v>68</v>
      </c>
      <c r="F859" s="447" t="s">
        <v>249</v>
      </c>
      <c r="G859" s="448" t="s">
        <v>197</v>
      </c>
      <c r="H859" s="447" t="s">
        <v>130</v>
      </c>
      <c r="I859" s="448" t="s">
        <v>64</v>
      </c>
      <c r="J859" s="447" t="s">
        <v>174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58</v>
      </c>
      <c r="D860" s="438"/>
      <c r="E860" s="438">
        <v>443.9</v>
      </c>
      <c r="F860" s="438"/>
      <c r="G860" s="438"/>
      <c r="H860" s="438"/>
      <c r="I860" s="438">
        <v>571.48</v>
      </c>
      <c r="J860" s="438"/>
      <c r="K860" s="451">
        <f>D860+E860+F860+G860+H860+I860+J860</f>
        <v>1015.38</v>
      </c>
      <c r="L860" s="452">
        <f>K860/K864</f>
        <v>0.10681531758037606</v>
      </c>
      <c r="M860" s="401"/>
    </row>
    <row r="861" spans="2:13" ht="15.6">
      <c r="B861" s="396"/>
      <c r="C861" s="450" t="s">
        <v>148</v>
      </c>
      <c r="D861" s="438"/>
      <c r="E861" s="438">
        <v>804</v>
      </c>
      <c r="F861" s="438"/>
      <c r="G861" s="438"/>
      <c r="H861" s="438">
        <v>225</v>
      </c>
      <c r="I861" s="438">
        <v>1190</v>
      </c>
      <c r="J861" s="438"/>
      <c r="K861" s="451">
        <f t="shared" ref="K861:K863" si="284">D861+E861+F861+G861+H861+I861+J861</f>
        <v>2219</v>
      </c>
      <c r="L861" s="452">
        <f>K861/K864</f>
        <v>0.23343299031973691</v>
      </c>
      <c r="M861" s="401"/>
    </row>
    <row r="862" spans="2:13" ht="15.6">
      <c r="B862" s="396"/>
      <c r="C862" s="450" t="s">
        <v>61</v>
      </c>
      <c r="D862" s="438"/>
      <c r="E862" s="438">
        <v>150</v>
      </c>
      <c r="F862" s="438"/>
      <c r="G862" s="438"/>
      <c r="H862" s="438">
        <v>273</v>
      </c>
      <c r="I862" s="438">
        <v>1870</v>
      </c>
      <c r="J862" s="438"/>
      <c r="K862" s="451">
        <f t="shared" si="284"/>
        <v>2293</v>
      </c>
      <c r="L862" s="452">
        <f>K862/K864</f>
        <v>0.24121759657645639</v>
      </c>
      <c r="M862" s="401"/>
    </row>
    <row r="863" spans="2:13" ht="15.6">
      <c r="B863" s="396"/>
      <c r="C863" s="450" t="s">
        <v>62</v>
      </c>
      <c r="D863" s="438"/>
      <c r="E863" s="438">
        <v>777.88</v>
      </c>
      <c r="F863" s="438">
        <v>3039.93</v>
      </c>
      <c r="G863" s="438"/>
      <c r="H863" s="438">
        <v>65</v>
      </c>
      <c r="I863" s="438">
        <v>95.75</v>
      </c>
      <c r="J863" s="438"/>
      <c r="K863" s="451">
        <f t="shared" si="284"/>
        <v>3978.56</v>
      </c>
      <c r="L863" s="452">
        <f>K863/K864</f>
        <v>0.41853409552343057</v>
      </c>
      <c r="M863" s="401"/>
    </row>
    <row r="864" spans="2:13" ht="15.6">
      <c r="B864" s="397"/>
      <c r="C864" s="450" t="s">
        <v>199</v>
      </c>
      <c r="D864" s="552">
        <f>SUM(D860:D863)</f>
        <v>0</v>
      </c>
      <c r="E864" s="552">
        <f t="shared" ref="E864:F864" si="285">SUM(E860:E863)</f>
        <v>2175.7800000000002</v>
      </c>
      <c r="F864" s="552">
        <f t="shared" si="285"/>
        <v>3039.93</v>
      </c>
      <c r="G864" s="552">
        <f>SUM(G860:G863)</f>
        <v>0</v>
      </c>
      <c r="H864" s="552">
        <f>SUM(H860:H863)</f>
        <v>563</v>
      </c>
      <c r="I864" s="552">
        <f>SUM(I860:I863)</f>
        <v>3727.23</v>
      </c>
      <c r="J864" s="552">
        <f t="shared" ref="J864" si="286">SUM(J860:J863)</f>
        <v>0</v>
      </c>
      <c r="K864" s="550">
        <f>D864+E864+F864+G864+H864+I864+J864</f>
        <v>9505.94</v>
      </c>
      <c r="L864" s="452">
        <f>SUM(L860:L863)</f>
        <v>0.99999999999999989</v>
      </c>
      <c r="M864" s="401"/>
    </row>
    <row r="865" spans="2:13" ht="15.6">
      <c r="B865" s="397"/>
      <c r="C865" s="547" t="s">
        <v>193</v>
      </c>
      <c r="D865" s="553"/>
      <c r="E865" s="553">
        <v>2175.7800000000002</v>
      </c>
      <c r="F865" s="548">
        <v>3039.93</v>
      </c>
      <c r="G865" s="548"/>
      <c r="H865" s="548">
        <v>567.6</v>
      </c>
      <c r="I865" s="548">
        <v>3727.23</v>
      </c>
      <c r="J865" s="548"/>
      <c r="K865" s="549">
        <f t="shared" ref="K865" si="287">D865+E865+F865+G865+H865+I865+J865</f>
        <v>9510.5400000000009</v>
      </c>
      <c r="L865" s="452"/>
      <c r="M865" s="401"/>
    </row>
    <row r="866" spans="2:13" ht="15.6">
      <c r="B866" s="397"/>
      <c r="C866" s="460" t="s">
        <v>147</v>
      </c>
      <c r="D866" s="461">
        <f t="shared" ref="D866:H866" si="288">D865-D864</f>
        <v>0</v>
      </c>
      <c r="E866" s="461">
        <f t="shared" si="288"/>
        <v>0</v>
      </c>
      <c r="F866" s="461">
        <f t="shared" si="288"/>
        <v>0</v>
      </c>
      <c r="G866" s="461">
        <f t="shared" si="288"/>
        <v>0</v>
      </c>
      <c r="H866" s="461">
        <f t="shared" si="288"/>
        <v>4.6000000000000227</v>
      </c>
      <c r="I866" s="461">
        <f>I865-I864</f>
        <v>0</v>
      </c>
      <c r="J866" s="461">
        <f t="shared" ref="J866" si="289">J865-J864</f>
        <v>0</v>
      </c>
      <c r="K866" s="542">
        <f>D866+E866+F866+G866+H866+I866+J866</f>
        <v>4.6000000000000227</v>
      </c>
      <c r="L866" s="452"/>
      <c r="M866" s="401"/>
    </row>
    <row r="867" spans="2:13" ht="15.6">
      <c r="B867" s="396"/>
      <c r="C867" s="402" t="s">
        <v>65</v>
      </c>
      <c r="D867" s="462">
        <f>D865/K865</f>
        <v>0</v>
      </c>
      <c r="E867" s="462">
        <f>E865/K865</f>
        <v>0.2287756531174886</v>
      </c>
      <c r="F867" s="462">
        <f>F865/K865</f>
        <v>0.31963800162766776</v>
      </c>
      <c r="G867" s="462">
        <f>G865/K865</f>
        <v>0</v>
      </c>
      <c r="H867" s="462">
        <f>H865/K865</f>
        <v>5.9681153751521991E-2</v>
      </c>
      <c r="I867" s="462">
        <f>I865/K865</f>
        <v>0.39190519150332154</v>
      </c>
      <c r="J867" s="462">
        <f>J865/K865</f>
        <v>0</v>
      </c>
      <c r="K867" s="520">
        <f>D867+E867+F867+G867+H867+I867+J867</f>
        <v>0.99999999999999978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6.3505399994410254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596">
        <v>1554091.352</v>
      </c>
      <c r="E875" s="596">
        <v>1554696.0020000001</v>
      </c>
      <c r="F875" s="526">
        <f t="shared" ref="F875:F878" si="290">E875-D875</f>
        <v>604.6500000001397</v>
      </c>
      <c r="G875" s="592">
        <v>6.48</v>
      </c>
      <c r="H875" s="410">
        <f>F875*G875</f>
        <v>3918.1320000009055</v>
      </c>
      <c r="I875" s="531">
        <f>F875+F879+F880</f>
        <v>817.45900000014808</v>
      </c>
      <c r="J875" s="411">
        <f>I875/I879</f>
        <v>0.48310381550010267</v>
      </c>
      <c r="K875" s="186"/>
      <c r="L875" s="359"/>
      <c r="M875" s="401"/>
    </row>
    <row r="876" spans="2:13" ht="15.6">
      <c r="B876" s="396"/>
      <c r="C876" s="412" t="s">
        <v>43</v>
      </c>
      <c r="D876" s="596">
        <v>599315.38300000003</v>
      </c>
      <c r="E876" s="596">
        <v>599651.81299999997</v>
      </c>
      <c r="F876" s="527">
        <f t="shared" si="290"/>
        <v>336.42999999993481</v>
      </c>
      <c r="G876" s="593">
        <v>6.48</v>
      </c>
      <c r="H876" s="413">
        <f>G876*F876</f>
        <v>2180.0663999995777</v>
      </c>
      <c r="I876" s="532">
        <f>F876</f>
        <v>336.42999999993481</v>
      </c>
      <c r="J876" s="414">
        <f>I876/I879</f>
        <v>0.19882418157808357</v>
      </c>
      <c r="K876" s="186"/>
      <c r="L876" s="359"/>
      <c r="M876" s="401"/>
    </row>
    <row r="877" spans="2:13" ht="15.6">
      <c r="B877" s="396"/>
      <c r="C877" s="415" t="s">
        <v>44</v>
      </c>
      <c r="D877" s="597">
        <v>352178.79300000001</v>
      </c>
      <c r="E877" s="597">
        <v>352392.94300000003</v>
      </c>
      <c r="F877" s="528">
        <f t="shared" si="290"/>
        <v>214.15000000002328</v>
      </c>
      <c r="G877" s="594">
        <v>4.58</v>
      </c>
      <c r="H877" s="416">
        <f>G877*F877</f>
        <v>980.80700000010665</v>
      </c>
      <c r="I877" s="533">
        <f>F877</f>
        <v>214.15000000002328</v>
      </c>
      <c r="J877" s="417">
        <f>I877/I879</f>
        <v>0.12655886361192364</v>
      </c>
      <c r="K877" s="186"/>
      <c r="L877" s="359"/>
      <c r="M877" s="401"/>
    </row>
    <row r="878" spans="2:13" ht="15.6">
      <c r="B878" s="397"/>
      <c r="C878" s="183" t="s">
        <v>139</v>
      </c>
      <c r="D878" s="597">
        <v>402718.77299999999</v>
      </c>
      <c r="E878" s="597">
        <v>403042.83199999999</v>
      </c>
      <c r="F878" s="529">
        <f t="shared" si="290"/>
        <v>324.05900000000838</v>
      </c>
      <c r="G878" s="595">
        <v>6.28</v>
      </c>
      <c r="H878" s="418">
        <f>G878*F878</f>
        <v>2035.0905200000527</v>
      </c>
      <c r="I878" s="534">
        <f>F878</f>
        <v>324.05900000000838</v>
      </c>
      <c r="J878" s="419">
        <f>I878/I879</f>
        <v>0.19151313930989011</v>
      </c>
      <c r="K878" s="186"/>
      <c r="L878" s="359"/>
      <c r="M878" s="401"/>
    </row>
    <row r="879" spans="2:13" ht="16.2" thickBot="1">
      <c r="B879" s="397"/>
      <c r="C879" s="420" t="s">
        <v>45</v>
      </c>
      <c r="D879" s="597">
        <v>369455.11200000002</v>
      </c>
      <c r="E879" s="597">
        <v>369455.11200000002</v>
      </c>
      <c r="F879" s="526">
        <f>E879-D879</f>
        <v>0</v>
      </c>
      <c r="G879" s="884">
        <v>6.48</v>
      </c>
      <c r="H879" s="421">
        <f>G879*F879</f>
        <v>0</v>
      </c>
      <c r="I879" s="535">
        <f t="shared" ref="I879:J879" si="291">SUM(I875:I878)</f>
        <v>1692.0980000001146</v>
      </c>
      <c r="J879" s="422">
        <f t="shared" si="291"/>
        <v>1</v>
      </c>
      <c r="K879" s="186"/>
      <c r="L879" s="359"/>
      <c r="M879" s="401"/>
    </row>
    <row r="880" spans="2:13" ht="15.6">
      <c r="B880" s="397"/>
      <c r="C880" s="420" t="s">
        <v>46</v>
      </c>
      <c r="D880" s="597">
        <v>336219.32199999999</v>
      </c>
      <c r="E880" s="597">
        <v>336432.13099999999</v>
      </c>
      <c r="F880" s="526">
        <f t="shared" ref="F880" si="292">E880-D880</f>
        <v>212.80900000000838</v>
      </c>
      <c r="G880" s="885"/>
      <c r="H880" s="423">
        <f>G879*F880</f>
        <v>1379.0023200000544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1692.0980000001146</v>
      </c>
      <c r="G881" s="525">
        <f>H881/F881</f>
        <v>6.2012355312753664</v>
      </c>
      <c r="H881" s="428">
        <f>SUM(H875:H880)</f>
        <v>10493.098240000696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 t="s">
        <v>131</v>
      </c>
      <c r="E883" s="433" t="s">
        <v>254</v>
      </c>
      <c r="F883" s="434" t="s">
        <v>1</v>
      </c>
      <c r="G883" s="554" t="s">
        <v>65</v>
      </c>
      <c r="H883" s="861" t="s">
        <v>243</v>
      </c>
      <c r="I883" s="862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/>
      <c r="E884" s="438">
        <v>1556</v>
      </c>
      <c r="F884" s="438">
        <f>D884+E884</f>
        <v>1556</v>
      </c>
      <c r="G884" s="439">
        <f>F884/F887</f>
        <v>0.28986587183308493</v>
      </c>
      <c r="H884" s="590">
        <v>7.0000000000000001E-3</v>
      </c>
      <c r="I884" s="586">
        <f>F884*H884</f>
        <v>10.891999999999999</v>
      </c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/>
      <c r="E885" s="438">
        <v>1041</v>
      </c>
      <c r="F885" s="438">
        <f t="shared" ref="F885:F886" si="293">D885+E885</f>
        <v>1041</v>
      </c>
      <c r="G885" s="439">
        <f>F885/F887</f>
        <v>0.19392697466467959</v>
      </c>
      <c r="H885" s="590">
        <v>2.5000000000000001E-2</v>
      </c>
      <c r="I885" s="586">
        <f>F885*H885</f>
        <v>26.025000000000002</v>
      </c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/>
      <c r="E886" s="438">
        <v>2771</v>
      </c>
      <c r="F886" s="438">
        <f t="shared" si="293"/>
        <v>2771</v>
      </c>
      <c r="G886" s="439">
        <f>F886/F887</f>
        <v>0.51620715350223545</v>
      </c>
      <c r="H886" s="584"/>
      <c r="I886" s="586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0</v>
      </c>
      <c r="E887" s="442">
        <f>SUM(E884:E886)</f>
        <v>5368</v>
      </c>
      <c r="F887" s="443">
        <f>D887+E887</f>
        <v>5368</v>
      </c>
      <c r="G887" s="444">
        <f>SUM(G884:G886)</f>
        <v>1</v>
      </c>
      <c r="H887" s="585" t="s">
        <v>21</v>
      </c>
      <c r="I887" s="591">
        <f>SUM(I884:I886)</f>
        <v>36.917000000000002</v>
      </c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63</v>
      </c>
      <c r="E890" s="447" t="s">
        <v>68</v>
      </c>
      <c r="F890" s="447" t="s">
        <v>249</v>
      </c>
      <c r="G890" s="448" t="s">
        <v>197</v>
      </c>
      <c r="H890" s="447" t="s">
        <v>130</v>
      </c>
      <c r="I890" s="448" t="s">
        <v>64</v>
      </c>
      <c r="J890" s="447" t="s">
        <v>174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58</v>
      </c>
      <c r="D891" s="438"/>
      <c r="E891" s="438">
        <v>751</v>
      </c>
      <c r="F891" s="438"/>
      <c r="G891" s="438">
        <v>675</v>
      </c>
      <c r="H891" s="438"/>
      <c r="I891" s="438"/>
      <c r="J891" s="438"/>
      <c r="K891" s="451">
        <f>D891+E891+F891+G891+H891+I891+J891</f>
        <v>1426</v>
      </c>
      <c r="L891" s="452">
        <f>K891/K895</f>
        <v>0.13603664021933762</v>
      </c>
      <c r="M891" s="401"/>
    </row>
    <row r="892" spans="2:13" ht="15.6">
      <c r="B892" s="396"/>
      <c r="C892" s="450" t="s">
        <v>148</v>
      </c>
      <c r="D892" s="438"/>
      <c r="E892" s="438">
        <v>1288</v>
      </c>
      <c r="F892" s="438"/>
      <c r="G892" s="438">
        <v>1142.76</v>
      </c>
      <c r="H892" s="438">
        <v>211.36</v>
      </c>
      <c r="I892" s="438"/>
      <c r="J892" s="438"/>
      <c r="K892" s="451">
        <f t="shared" ref="K892:K894" si="294">D892+E892+F892+G892+H892+I892+J892</f>
        <v>2642.1200000000003</v>
      </c>
      <c r="L892" s="452">
        <f>K892/K895</f>
        <v>0.25205128180667347</v>
      </c>
      <c r="M892" s="401"/>
    </row>
    <row r="893" spans="2:13" ht="15.6">
      <c r="B893" s="396"/>
      <c r="C893" s="450" t="s">
        <v>61</v>
      </c>
      <c r="D893" s="438"/>
      <c r="E893" s="438">
        <v>1761</v>
      </c>
      <c r="F893" s="438">
        <v>414</v>
      </c>
      <c r="G893" s="438">
        <v>993</v>
      </c>
      <c r="H893" s="438"/>
      <c r="I893" s="438"/>
      <c r="J893" s="438"/>
      <c r="K893" s="451">
        <f t="shared" si="294"/>
        <v>3168</v>
      </c>
      <c r="L893" s="452">
        <f>K893/K895</f>
        <v>0.30221884727549903</v>
      </c>
      <c r="M893" s="401"/>
    </row>
    <row r="894" spans="2:13" ht="15.6">
      <c r="B894" s="396"/>
      <c r="C894" s="450" t="s">
        <v>62</v>
      </c>
      <c r="D894" s="438"/>
      <c r="E894" s="438">
        <v>784.95</v>
      </c>
      <c r="F894" s="438">
        <v>1850</v>
      </c>
      <c r="G894" s="438">
        <v>510</v>
      </c>
      <c r="H894" s="438">
        <v>101.4</v>
      </c>
      <c r="I894" s="438"/>
      <c r="J894" s="438"/>
      <c r="K894" s="451">
        <f t="shared" si="294"/>
        <v>3246.35</v>
      </c>
      <c r="L894" s="452">
        <f>K894/K895</f>
        <v>0.30969323069848997</v>
      </c>
      <c r="M894" s="401"/>
    </row>
    <row r="895" spans="2:13" ht="15.6">
      <c r="B895" s="397"/>
      <c r="C895" s="450" t="s">
        <v>199</v>
      </c>
      <c r="D895" s="552">
        <f>SUM(D891:D894)</f>
        <v>0</v>
      </c>
      <c r="E895" s="552">
        <f t="shared" ref="E895:F895" si="295">SUM(E891:E894)</f>
        <v>4584.95</v>
      </c>
      <c r="F895" s="552">
        <f t="shared" si="295"/>
        <v>2264</v>
      </c>
      <c r="G895" s="552">
        <f>SUM(G891:G894)</f>
        <v>3320.76</v>
      </c>
      <c r="H895" s="552">
        <f>SUM(H891:H894)</f>
        <v>312.76</v>
      </c>
      <c r="I895" s="552">
        <f>SUM(I891:I894)</f>
        <v>0</v>
      </c>
      <c r="J895" s="552">
        <f t="shared" ref="J895" si="296">SUM(J891:J894)</f>
        <v>0</v>
      </c>
      <c r="K895" s="550">
        <f>D895+E895+F895+G895+H895+I895+J895</f>
        <v>10482.469999999999</v>
      </c>
      <c r="L895" s="452">
        <f>SUM(L891:L894)</f>
        <v>1</v>
      </c>
      <c r="M895" s="401"/>
    </row>
    <row r="896" spans="2:13" ht="15.6">
      <c r="B896" s="397"/>
      <c r="C896" s="547" t="s">
        <v>193</v>
      </c>
      <c r="D896" s="553"/>
      <c r="E896" s="553">
        <v>4584.95</v>
      </c>
      <c r="F896" s="548">
        <v>2269.5100000000002</v>
      </c>
      <c r="G896" s="548">
        <v>3320.76</v>
      </c>
      <c r="H896" s="548">
        <v>312.76</v>
      </c>
      <c r="I896" s="548"/>
      <c r="J896" s="548"/>
      <c r="K896" s="549">
        <f t="shared" ref="K896" si="297">D896+E896+F896+G896+H896+I896+J896</f>
        <v>10487.980000000001</v>
      </c>
      <c r="L896" s="452"/>
      <c r="M896" s="401"/>
    </row>
    <row r="897" spans="2:13" ht="15.6">
      <c r="B897" s="397"/>
      <c r="C897" s="460" t="s">
        <v>147</v>
      </c>
      <c r="D897" s="461">
        <f t="shared" ref="D897:H897" si="298">D896-D895</f>
        <v>0</v>
      </c>
      <c r="E897" s="461">
        <f t="shared" si="298"/>
        <v>0</v>
      </c>
      <c r="F897" s="461">
        <f t="shared" si="298"/>
        <v>5.5100000000002183</v>
      </c>
      <c r="G897" s="461">
        <f t="shared" si="298"/>
        <v>0</v>
      </c>
      <c r="H897" s="461">
        <f t="shared" si="298"/>
        <v>0</v>
      </c>
      <c r="I897" s="461">
        <f>I896-I895</f>
        <v>0</v>
      </c>
      <c r="J897" s="461">
        <f t="shared" ref="J897" si="299">J896-J895</f>
        <v>0</v>
      </c>
      <c r="K897" s="542">
        <f>D897+E897+F897+G897+H897+I897+J897</f>
        <v>5.5100000000002183</v>
      </c>
      <c r="L897" s="452"/>
      <c r="M897" s="401"/>
    </row>
    <row r="898" spans="2:13" ht="15.6">
      <c r="B898" s="396"/>
      <c r="C898" s="402" t="s">
        <v>65</v>
      </c>
      <c r="D898" s="462">
        <f>D896/K896</f>
        <v>0</v>
      </c>
      <c r="E898" s="462">
        <f>E896/K896</f>
        <v>0.43716235156817607</v>
      </c>
      <c r="F898" s="462">
        <f>F896/K896</f>
        <v>0.21639152629963063</v>
      </c>
      <c r="G898" s="462">
        <f>G896/K896</f>
        <v>0.31662531774469438</v>
      </c>
      <c r="H898" s="462">
        <f>H896/K896</f>
        <v>2.9820804387498828E-2</v>
      </c>
      <c r="I898" s="462">
        <f>I896/K896</f>
        <v>0</v>
      </c>
      <c r="J898" s="462">
        <f>J896/K896</f>
        <v>0</v>
      </c>
      <c r="K898" s="520">
        <f>D898+E898+F898+G898+H898+I898+J898</f>
        <v>0.99999999999999989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5.1182400006946409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 t="s">
        <v>193</v>
      </c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 t="s">
        <v>7</v>
      </c>
      <c r="D905" s="404" t="s">
        <v>38</v>
      </c>
      <c r="E905" s="405" t="s">
        <v>39</v>
      </c>
      <c r="F905" s="406" t="s">
        <v>40</v>
      </c>
      <c r="G905" s="406" t="s">
        <v>8</v>
      </c>
      <c r="H905" s="407" t="s">
        <v>60</v>
      </c>
      <c r="I905" s="408" t="s">
        <v>40</v>
      </c>
      <c r="J905" s="407" t="s">
        <v>65</v>
      </c>
      <c r="K905" s="184"/>
      <c r="L905" s="188"/>
      <c r="M905" s="401"/>
    </row>
    <row r="906" spans="2:13" ht="15.6">
      <c r="B906" s="396"/>
      <c r="C906" s="409" t="s">
        <v>42</v>
      </c>
      <c r="D906" s="596">
        <v>1554696.0020000001</v>
      </c>
      <c r="E906" s="596">
        <v>1555287.463</v>
      </c>
      <c r="F906" s="526">
        <f t="shared" ref="F906:F909" si="300">E906-D906</f>
        <v>591.46099999989383</v>
      </c>
      <c r="G906" s="592">
        <v>6.48</v>
      </c>
      <c r="H906" s="410">
        <f>F906*G906</f>
        <v>3832.6672799993121</v>
      </c>
      <c r="I906" s="531">
        <f>F906+F910+F911</f>
        <v>826.18299999990268</v>
      </c>
      <c r="J906" s="411">
        <f>I906/I910</f>
        <v>0.50257099980349385</v>
      </c>
      <c r="K906" s="186"/>
      <c r="L906" s="359"/>
      <c r="M906" s="401"/>
    </row>
    <row r="907" spans="2:13" ht="15.6">
      <c r="B907" s="396"/>
      <c r="C907" s="412" t="s">
        <v>43</v>
      </c>
      <c r="D907" s="596">
        <v>599651.81299999997</v>
      </c>
      <c r="E907" s="596">
        <v>599870.45299999998</v>
      </c>
      <c r="F907" s="527">
        <f t="shared" si="300"/>
        <v>218.64000000001397</v>
      </c>
      <c r="G907" s="593">
        <v>6.48</v>
      </c>
      <c r="H907" s="413">
        <f>G907*F907</f>
        <v>1416.7872000000907</v>
      </c>
      <c r="I907" s="532">
        <f>F907</f>
        <v>218.64000000001397</v>
      </c>
      <c r="J907" s="414">
        <f>I907/I910</f>
        <v>0.13299973903730269</v>
      </c>
      <c r="K907" s="186"/>
      <c r="L907" s="359"/>
      <c r="M907" s="401"/>
    </row>
    <row r="908" spans="2:13" ht="15.6">
      <c r="B908" s="396"/>
      <c r="C908" s="415" t="s">
        <v>44</v>
      </c>
      <c r="D908" s="597">
        <v>352392.94300000003</v>
      </c>
      <c r="E908" s="597">
        <v>352630.46299999999</v>
      </c>
      <c r="F908" s="528">
        <f t="shared" si="300"/>
        <v>237.51999999996042</v>
      </c>
      <c r="G908" s="594">
        <v>4.58</v>
      </c>
      <c r="H908" s="416">
        <f>G908*F908</f>
        <v>1087.8415999998188</v>
      </c>
      <c r="I908" s="533">
        <f>F908</f>
        <v>237.51999999996042</v>
      </c>
      <c r="J908" s="417">
        <f>I908/I910</f>
        <v>0.14448453172398854</v>
      </c>
      <c r="K908" s="186"/>
      <c r="L908" s="359"/>
      <c r="M908" s="401"/>
    </row>
    <row r="909" spans="2:13" ht="15.6">
      <c r="B909" s="397"/>
      <c r="C909" s="183" t="s">
        <v>139</v>
      </c>
      <c r="D909" s="597">
        <v>403042.83199999999</v>
      </c>
      <c r="E909" s="597">
        <v>403404.402</v>
      </c>
      <c r="F909" s="529">
        <f t="shared" si="300"/>
        <v>361.57000000000698</v>
      </c>
      <c r="G909" s="595">
        <v>6.28</v>
      </c>
      <c r="H909" s="418">
        <f>G909*F909</f>
        <v>2270.6596000000441</v>
      </c>
      <c r="I909" s="534">
        <f>F909</f>
        <v>361.57000000000698</v>
      </c>
      <c r="J909" s="419">
        <f>I909/I910</f>
        <v>0.21994472943521493</v>
      </c>
      <c r="K909" s="186"/>
      <c r="L909" s="359"/>
      <c r="M909" s="401"/>
    </row>
    <row r="910" spans="2:13" ht="16.2" thickBot="1">
      <c r="B910" s="397"/>
      <c r="C910" s="420" t="s">
        <v>45</v>
      </c>
      <c r="D910" s="597">
        <v>369455.11200000002</v>
      </c>
      <c r="E910" s="597">
        <v>369455.11200000002</v>
      </c>
      <c r="F910" s="526">
        <f>E910-D910</f>
        <v>0</v>
      </c>
      <c r="G910" s="884">
        <v>6.48</v>
      </c>
      <c r="H910" s="421">
        <f>G910*F910</f>
        <v>0</v>
      </c>
      <c r="I910" s="535">
        <f t="shared" ref="I910:J910" si="301">SUM(I906:I909)</f>
        <v>1643.9129999998841</v>
      </c>
      <c r="J910" s="422">
        <f t="shared" si="301"/>
        <v>1</v>
      </c>
      <c r="K910" s="186"/>
      <c r="L910" s="359"/>
      <c r="M910" s="401"/>
    </row>
    <row r="911" spans="2:13" ht="15.6">
      <c r="B911" s="397"/>
      <c r="C911" s="420" t="s">
        <v>46</v>
      </c>
      <c r="D911" s="597">
        <v>336432.13099999999</v>
      </c>
      <c r="E911" s="597">
        <v>336666.853</v>
      </c>
      <c r="F911" s="526">
        <f t="shared" ref="F911" si="302">E911-D911</f>
        <v>234.72200000000885</v>
      </c>
      <c r="G911" s="885"/>
      <c r="H911" s="423">
        <f>G910*F911</f>
        <v>1520.9985600000575</v>
      </c>
      <c r="I911" s="424"/>
      <c r="J911" s="425"/>
      <c r="K911" s="186"/>
      <c r="L911" s="359"/>
      <c r="M911" s="401"/>
    </row>
    <row r="912" spans="2:13" ht="16.2" thickBot="1">
      <c r="B912" s="397"/>
      <c r="C912" s="426" t="s">
        <v>21</v>
      </c>
      <c r="D912" s="427"/>
      <c r="E912" s="427"/>
      <c r="F912" s="530">
        <f>F906+F907+F908+F909+F910+F911</f>
        <v>1643.9129999998841</v>
      </c>
      <c r="G912" s="525">
        <f>H912/F912</f>
        <v>6.1614904438373799</v>
      </c>
      <c r="H912" s="428">
        <f>SUM(H906:H911)</f>
        <v>10128.954239999324</v>
      </c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 t="s">
        <v>131</v>
      </c>
      <c r="E914" s="433" t="s">
        <v>254</v>
      </c>
      <c r="F914" s="434" t="s">
        <v>1</v>
      </c>
      <c r="G914" s="554" t="s">
        <v>65</v>
      </c>
      <c r="H914" s="861" t="s">
        <v>243</v>
      </c>
      <c r="I914" s="862"/>
      <c r="J914" s="431"/>
      <c r="K914" s="184"/>
      <c r="L914" s="188"/>
      <c r="M914" s="401"/>
    </row>
    <row r="915" spans="2:13" ht="15.6">
      <c r="B915" s="397"/>
      <c r="C915" s="437" t="s">
        <v>80</v>
      </c>
      <c r="D915" s="438"/>
      <c r="E915" s="438">
        <v>864</v>
      </c>
      <c r="F915" s="438">
        <f>D915+E915</f>
        <v>864</v>
      </c>
      <c r="G915" s="439">
        <f>F915/F918</f>
        <v>0.26782393056416615</v>
      </c>
      <c r="H915" s="590">
        <v>7.0000000000000001E-3</v>
      </c>
      <c r="I915" s="586">
        <f>F915*H915</f>
        <v>6.048</v>
      </c>
      <c r="J915" s="431"/>
      <c r="K915" s="184"/>
      <c r="L915" s="188"/>
      <c r="M915" s="401"/>
    </row>
    <row r="916" spans="2:13" ht="15.6">
      <c r="B916" s="397"/>
      <c r="C916" s="437" t="s">
        <v>81</v>
      </c>
      <c r="D916" s="438"/>
      <c r="E916" s="438">
        <v>1080</v>
      </c>
      <c r="F916" s="438">
        <f t="shared" ref="F916:F917" si="303">D916+E916</f>
        <v>1080</v>
      </c>
      <c r="G916" s="439">
        <f>F916/F918</f>
        <v>0.33477991320520767</v>
      </c>
      <c r="H916" s="590">
        <v>2.5000000000000001E-2</v>
      </c>
      <c r="I916" s="586">
        <f>F916*H916</f>
        <v>27</v>
      </c>
      <c r="J916" s="431"/>
      <c r="K916" s="184"/>
      <c r="L916" s="188"/>
      <c r="M916" s="401"/>
    </row>
    <row r="917" spans="2:13" ht="15.6">
      <c r="B917" s="397"/>
      <c r="C917" s="437" t="s">
        <v>58</v>
      </c>
      <c r="D917" s="438"/>
      <c r="E917" s="438">
        <v>1282</v>
      </c>
      <c r="F917" s="438">
        <f t="shared" si="303"/>
        <v>1282</v>
      </c>
      <c r="G917" s="439">
        <f>F917/F918</f>
        <v>0.39739615623062619</v>
      </c>
      <c r="H917" s="584"/>
      <c r="I917" s="586"/>
      <c r="J917" s="431"/>
      <c r="K917" s="184"/>
      <c r="L917" s="188"/>
      <c r="M917" s="401"/>
    </row>
    <row r="918" spans="2:13" ht="16.2" thickBot="1">
      <c r="B918" s="397"/>
      <c r="C918" s="441" t="s">
        <v>1</v>
      </c>
      <c r="D918" s="442">
        <f>SUM(D915:D917)</f>
        <v>0</v>
      </c>
      <c r="E918" s="442">
        <f>SUM(E915:E917)</f>
        <v>3226</v>
      </c>
      <c r="F918" s="443">
        <f>D918+E918</f>
        <v>3226</v>
      </c>
      <c r="G918" s="444">
        <f>SUM(G915:G917)</f>
        <v>1</v>
      </c>
      <c r="H918" s="585" t="s">
        <v>21</v>
      </c>
      <c r="I918" s="591">
        <f>SUM(I915:I917)</f>
        <v>33.048000000000002</v>
      </c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 t="s">
        <v>194</v>
      </c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 t="s">
        <v>63</v>
      </c>
      <c r="E921" s="447" t="s">
        <v>68</v>
      </c>
      <c r="F921" s="447" t="s">
        <v>249</v>
      </c>
      <c r="G921" s="448" t="s">
        <v>197</v>
      </c>
      <c r="H921" s="447" t="s">
        <v>130</v>
      </c>
      <c r="I921" s="448" t="s">
        <v>64</v>
      </c>
      <c r="J921" s="447" t="s">
        <v>174</v>
      </c>
      <c r="K921" s="448" t="s">
        <v>195</v>
      </c>
      <c r="L921" s="449" t="s">
        <v>65</v>
      </c>
      <c r="M921" s="401"/>
    </row>
    <row r="922" spans="2:13" ht="15.6">
      <c r="B922" s="396"/>
      <c r="C922" s="450" t="s">
        <v>58</v>
      </c>
      <c r="D922" s="438"/>
      <c r="E922" s="438"/>
      <c r="F922" s="438">
        <v>568</v>
      </c>
      <c r="G922" s="438">
        <v>650.5</v>
      </c>
      <c r="H922" s="438"/>
      <c r="I922" s="438"/>
      <c r="J922" s="438"/>
      <c r="K922" s="451">
        <f>D922+E922+F922+G922+H922+I922+J922</f>
        <v>1218.5</v>
      </c>
      <c r="L922" s="452">
        <f>K922/K926</f>
        <v>0.1204637036978452</v>
      </c>
      <c r="M922" s="401"/>
    </row>
    <row r="923" spans="2:13" ht="15.6">
      <c r="B923" s="396"/>
      <c r="C923" s="450" t="s">
        <v>148</v>
      </c>
      <c r="D923" s="438"/>
      <c r="E923" s="438"/>
      <c r="F923" s="438">
        <v>781.48</v>
      </c>
      <c r="G923" s="438">
        <v>1065</v>
      </c>
      <c r="H923" s="438">
        <v>154</v>
      </c>
      <c r="I923" s="438"/>
      <c r="J923" s="438"/>
      <c r="K923" s="451">
        <f t="shared" ref="K923:K925" si="304">D923+E923+F923+G923+H923+I923+J923</f>
        <v>2000.48</v>
      </c>
      <c r="L923" s="452">
        <f>K923/K926</f>
        <v>0.19777203937091947</v>
      </c>
      <c r="M923" s="401"/>
    </row>
    <row r="924" spans="2:13" ht="15.6">
      <c r="B924" s="396"/>
      <c r="C924" s="450" t="s">
        <v>61</v>
      </c>
      <c r="D924" s="438"/>
      <c r="E924" s="438"/>
      <c r="F924" s="438">
        <v>1882.86</v>
      </c>
      <c r="G924" s="438">
        <v>1298</v>
      </c>
      <c r="H924" s="438"/>
      <c r="I924" s="438"/>
      <c r="J924" s="438"/>
      <c r="K924" s="451">
        <f t="shared" si="304"/>
        <v>3180.8599999999997</v>
      </c>
      <c r="L924" s="452">
        <f>K924/K926</f>
        <v>0.31446711246969866</v>
      </c>
      <c r="M924" s="401"/>
    </row>
    <row r="925" spans="2:13" ht="15.6">
      <c r="B925" s="396"/>
      <c r="C925" s="450" t="s">
        <v>62</v>
      </c>
      <c r="D925" s="438"/>
      <c r="E925" s="438"/>
      <c r="F925" s="438">
        <v>2038.98</v>
      </c>
      <c r="G925" s="438">
        <v>1584</v>
      </c>
      <c r="H925" s="438">
        <v>92.26</v>
      </c>
      <c r="I925" s="438"/>
      <c r="J925" s="438"/>
      <c r="K925" s="451">
        <f t="shared" si="304"/>
        <v>3715.2400000000002</v>
      </c>
      <c r="L925" s="452">
        <f>K925/K926</f>
        <v>0.36729714446153666</v>
      </c>
      <c r="M925" s="401"/>
    </row>
    <row r="926" spans="2:13" ht="15.6">
      <c r="B926" s="397"/>
      <c r="C926" s="450" t="s">
        <v>199</v>
      </c>
      <c r="D926" s="552">
        <f>SUM(D922:D925)</f>
        <v>0</v>
      </c>
      <c r="E926" s="552">
        <f t="shared" ref="E926:F926" si="305">SUM(E922:E925)</f>
        <v>0</v>
      </c>
      <c r="F926" s="552">
        <f t="shared" si="305"/>
        <v>5271.32</v>
      </c>
      <c r="G926" s="552">
        <f>SUM(G922:G925)</f>
        <v>4597.5</v>
      </c>
      <c r="H926" s="552">
        <f>SUM(H922:H925)</f>
        <v>246.26</v>
      </c>
      <c r="I926" s="552">
        <f>SUM(I922:I925)</f>
        <v>0</v>
      </c>
      <c r="J926" s="552">
        <f t="shared" ref="J926" si="306">SUM(J922:J925)</f>
        <v>0</v>
      </c>
      <c r="K926" s="550">
        <f>D926+E926+F926+G926+H926+I926+J926</f>
        <v>10115.08</v>
      </c>
      <c r="L926" s="452">
        <f>SUM(L922:L925)</f>
        <v>1</v>
      </c>
      <c r="M926" s="401"/>
    </row>
    <row r="927" spans="2:13" ht="15.6">
      <c r="B927" s="397"/>
      <c r="C927" s="547" t="s">
        <v>193</v>
      </c>
      <c r="D927" s="553"/>
      <c r="E927" s="553"/>
      <c r="F927" s="548">
        <v>5271.32</v>
      </c>
      <c r="G927" s="548">
        <v>4605.8900000000003</v>
      </c>
      <c r="H927" s="548">
        <v>246.26</v>
      </c>
      <c r="I927" s="548"/>
      <c r="J927" s="548"/>
      <c r="K927" s="549">
        <f t="shared" ref="K927" si="307">D927+E927+F927+G927+H927+I927+J927</f>
        <v>10123.469999999999</v>
      </c>
      <c r="L927" s="452"/>
      <c r="M927" s="401"/>
    </row>
    <row r="928" spans="2:13" ht="15.6">
      <c r="B928" s="397"/>
      <c r="C928" s="460" t="s">
        <v>147</v>
      </c>
      <c r="D928" s="461">
        <f t="shared" ref="D928:H928" si="308">D927-D926</f>
        <v>0</v>
      </c>
      <c r="E928" s="461">
        <f t="shared" si="308"/>
        <v>0</v>
      </c>
      <c r="F928" s="461">
        <f t="shared" si="308"/>
        <v>0</v>
      </c>
      <c r="G928" s="461">
        <f t="shared" si="308"/>
        <v>8.3900000000003274</v>
      </c>
      <c r="H928" s="461">
        <f t="shared" si="308"/>
        <v>0</v>
      </c>
      <c r="I928" s="461">
        <f>I927-I926</f>
        <v>0</v>
      </c>
      <c r="J928" s="461">
        <f t="shared" ref="J928" si="309">J927-J926</f>
        <v>0</v>
      </c>
      <c r="K928" s="542">
        <f>D928+E928+F928+G928+H928+I928+J928</f>
        <v>8.3900000000003274</v>
      </c>
      <c r="L928" s="452"/>
      <c r="M928" s="401"/>
    </row>
    <row r="929" spans="2:13" ht="15.6">
      <c r="B929" s="396"/>
      <c r="C929" s="402" t="s">
        <v>65</v>
      </c>
      <c r="D929" s="462">
        <f>D927/K927</f>
        <v>0</v>
      </c>
      <c r="E929" s="462">
        <f>E927/K927</f>
        <v>0</v>
      </c>
      <c r="F929" s="462">
        <f>F927/K927</f>
        <v>0.52070288152184974</v>
      </c>
      <c r="G929" s="462">
        <f>G927/K927</f>
        <v>0.45497146729332932</v>
      </c>
      <c r="H929" s="462">
        <f>H927/K927</f>
        <v>2.4325651184821016E-2</v>
      </c>
      <c r="I929" s="462">
        <f>I927/K927</f>
        <v>0</v>
      </c>
      <c r="J929" s="462">
        <f>J927/K927</f>
        <v>0</v>
      </c>
      <c r="K929" s="520">
        <f>D929+E929+F929+G929+H929+I929+J929</f>
        <v>1.0000000000000002</v>
      </c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 t="s">
        <v>196</v>
      </c>
      <c r="K930" s="880"/>
      <c r="L930" s="465">
        <f>H912-K927</f>
        <v>5.4842399993249273</v>
      </c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 t="s">
        <v>193</v>
      </c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 t="s">
        <v>7</v>
      </c>
      <c r="D936" s="404" t="s">
        <v>38</v>
      </c>
      <c r="E936" s="405" t="s">
        <v>39</v>
      </c>
      <c r="F936" s="406" t="s">
        <v>40</v>
      </c>
      <c r="G936" s="406" t="s">
        <v>8</v>
      </c>
      <c r="H936" s="407" t="s">
        <v>60</v>
      </c>
      <c r="I936" s="408" t="s">
        <v>40</v>
      </c>
      <c r="J936" s="407" t="s">
        <v>65</v>
      </c>
      <c r="K936" s="184"/>
      <c r="L936" s="188"/>
      <c r="M936" s="401"/>
    </row>
    <row r="937" spans="2:13" ht="15.6">
      <c r="B937" s="396"/>
      <c r="C937" s="409" t="s">
        <v>42</v>
      </c>
      <c r="D937" s="596">
        <v>1555287.463</v>
      </c>
      <c r="E937" s="596">
        <v>1555962.6329999999</v>
      </c>
      <c r="F937" s="526">
        <f t="shared" ref="F937:F940" si="310">E937-D937</f>
        <v>675.16999999992549</v>
      </c>
      <c r="G937" s="592">
        <v>6.48</v>
      </c>
      <c r="H937" s="410">
        <f>F937*G937</f>
        <v>4375.1015999995179</v>
      </c>
      <c r="I937" s="531">
        <f>F937+F941+F942</f>
        <v>978.51899999991292</v>
      </c>
      <c r="J937" s="411">
        <f>I937/I941</f>
        <v>0.54406054217065059</v>
      </c>
      <c r="K937" s="186"/>
      <c r="L937" s="359"/>
      <c r="M937" s="401"/>
    </row>
    <row r="938" spans="2:13" ht="15.6">
      <c r="B938" s="396"/>
      <c r="C938" s="412" t="s">
        <v>43</v>
      </c>
      <c r="D938" s="596">
        <v>599870.45299999998</v>
      </c>
      <c r="E938" s="596">
        <v>600141.821</v>
      </c>
      <c r="F938" s="527">
        <f t="shared" si="310"/>
        <v>271.36800000001676</v>
      </c>
      <c r="G938" s="593">
        <v>6.48</v>
      </c>
      <c r="H938" s="413">
        <f>G938*F938</f>
        <v>1758.4646400001088</v>
      </c>
      <c r="I938" s="532">
        <f>F938</f>
        <v>271.36800000001676</v>
      </c>
      <c r="J938" s="414">
        <f>I938/I941</f>
        <v>0.15088171124708602</v>
      </c>
      <c r="K938" s="186"/>
      <c r="L938" s="359"/>
      <c r="M938" s="401"/>
    </row>
    <row r="939" spans="2:13" ht="15.6">
      <c r="B939" s="396"/>
      <c r="C939" s="415" t="s">
        <v>44</v>
      </c>
      <c r="D939" s="597">
        <v>352630.46299999999</v>
      </c>
      <c r="E939" s="597">
        <v>352848.83299999998</v>
      </c>
      <c r="F939" s="528">
        <f t="shared" si="310"/>
        <v>218.36999999999534</v>
      </c>
      <c r="G939" s="594">
        <v>4.58</v>
      </c>
      <c r="H939" s="416">
        <f>G939*F939</f>
        <v>1000.1345999999787</v>
      </c>
      <c r="I939" s="533">
        <f>F939</f>
        <v>218.36999999999534</v>
      </c>
      <c r="J939" s="417">
        <f>I939/I941</f>
        <v>0.12141460778361279</v>
      </c>
      <c r="K939" s="186"/>
      <c r="L939" s="359"/>
      <c r="M939" s="401"/>
    </row>
    <row r="940" spans="2:13" ht="15.6">
      <c r="B940" s="397"/>
      <c r="C940" s="183" t="s">
        <v>139</v>
      </c>
      <c r="D940" s="597">
        <v>403404.402</v>
      </c>
      <c r="E940" s="597">
        <v>403734.69300000003</v>
      </c>
      <c r="F940" s="529">
        <f t="shared" si="310"/>
        <v>330.29100000002654</v>
      </c>
      <c r="G940" s="595">
        <v>6.28</v>
      </c>
      <c r="H940" s="418">
        <f>G940*F940</f>
        <v>2074.2274800001669</v>
      </c>
      <c r="I940" s="534">
        <f>F940</f>
        <v>330.29100000002654</v>
      </c>
      <c r="J940" s="419">
        <f>I940/I941</f>
        <v>0.1836431387986506</v>
      </c>
      <c r="K940" s="186"/>
      <c r="L940" s="359"/>
      <c r="M940" s="401"/>
    </row>
    <row r="941" spans="2:13" ht="16.2" thickBot="1">
      <c r="B941" s="397"/>
      <c r="C941" s="420" t="s">
        <v>45</v>
      </c>
      <c r="D941" s="597">
        <v>369455.11200000002</v>
      </c>
      <c r="E941" s="597">
        <v>369455.11200000002</v>
      </c>
      <c r="F941" s="526">
        <f>E941-D941</f>
        <v>0</v>
      </c>
      <c r="G941" s="884">
        <v>6.48</v>
      </c>
      <c r="H941" s="421">
        <f>G941*F941</f>
        <v>0</v>
      </c>
      <c r="I941" s="535">
        <f t="shared" ref="I941:J941" si="311">SUM(I937:I940)</f>
        <v>1798.5479999999516</v>
      </c>
      <c r="J941" s="422">
        <f t="shared" si="311"/>
        <v>1</v>
      </c>
      <c r="K941" s="186"/>
      <c r="L941" s="359"/>
      <c r="M941" s="401"/>
    </row>
    <row r="942" spans="2:13" ht="15.6">
      <c r="B942" s="397"/>
      <c r="C942" s="420" t="s">
        <v>46</v>
      </c>
      <c r="D942" s="597">
        <v>336666.853</v>
      </c>
      <c r="E942" s="597">
        <v>336970.20199999999</v>
      </c>
      <c r="F942" s="526">
        <f t="shared" ref="F942" si="312">E942-D942</f>
        <v>303.34899999998743</v>
      </c>
      <c r="G942" s="885"/>
      <c r="H942" s="423">
        <f>G941*F942</f>
        <v>1965.7015199999187</v>
      </c>
      <c r="I942" s="424"/>
      <c r="J942" s="425"/>
      <c r="K942" s="186"/>
      <c r="L942" s="359"/>
      <c r="M942" s="401"/>
    </row>
    <row r="943" spans="2:13" ht="16.2" thickBot="1">
      <c r="B943" s="397"/>
      <c r="C943" s="426" t="s">
        <v>21</v>
      </c>
      <c r="D943" s="427"/>
      <c r="E943" s="427"/>
      <c r="F943" s="530">
        <f>F937+F938+F939+F940+F941+F942</f>
        <v>1798.5479999999516</v>
      </c>
      <c r="G943" s="525">
        <f>H943/F943</f>
        <v>6.2125836174514069</v>
      </c>
      <c r="H943" s="428">
        <f>SUM(H937:H942)</f>
        <v>11173.629839999692</v>
      </c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 t="s">
        <v>131</v>
      </c>
      <c r="E945" s="433" t="s">
        <v>254</v>
      </c>
      <c r="F945" s="434" t="s">
        <v>1</v>
      </c>
      <c r="G945" s="554" t="s">
        <v>65</v>
      </c>
      <c r="H945" s="861" t="s">
        <v>243</v>
      </c>
      <c r="I945" s="862"/>
      <c r="J945" s="431"/>
      <c r="K945" s="184"/>
      <c r="L945" s="188"/>
      <c r="M945" s="401"/>
    </row>
    <row r="946" spans="2:13" ht="15.6">
      <c r="B946" s="397"/>
      <c r="C946" s="437" t="s">
        <v>80</v>
      </c>
      <c r="D946" s="438"/>
      <c r="E946" s="438">
        <v>2044</v>
      </c>
      <c r="F946" s="438">
        <f>D946+E946</f>
        <v>2044</v>
      </c>
      <c r="G946" s="439">
        <f>F946/F949</f>
        <v>0.47096774193548385</v>
      </c>
      <c r="H946" s="590">
        <v>7.0000000000000001E-3</v>
      </c>
      <c r="I946" s="586">
        <f>F946*H946</f>
        <v>14.308</v>
      </c>
      <c r="J946" s="431"/>
      <c r="K946" s="184"/>
      <c r="L946" s="188"/>
      <c r="M946" s="401"/>
    </row>
    <row r="947" spans="2:13" ht="15.6">
      <c r="B947" s="397"/>
      <c r="C947" s="437" t="s">
        <v>81</v>
      </c>
      <c r="D947" s="438"/>
      <c r="E947" s="438">
        <v>1066</v>
      </c>
      <c r="F947" s="438">
        <f t="shared" ref="F947:F948" si="313">D947+E947</f>
        <v>1066</v>
      </c>
      <c r="G947" s="439">
        <f>F947/F949</f>
        <v>0.2456221198156682</v>
      </c>
      <c r="H947" s="590">
        <v>2.5000000000000001E-2</v>
      </c>
      <c r="I947" s="586">
        <f>F947*H947</f>
        <v>26.650000000000002</v>
      </c>
      <c r="J947" s="431"/>
      <c r="K947" s="184"/>
      <c r="L947" s="188"/>
      <c r="M947" s="401"/>
    </row>
    <row r="948" spans="2:13" ht="15.6">
      <c r="B948" s="397"/>
      <c r="C948" s="437" t="s">
        <v>58</v>
      </c>
      <c r="D948" s="438"/>
      <c r="E948" s="438">
        <v>1230</v>
      </c>
      <c r="F948" s="438">
        <f t="shared" si="313"/>
        <v>1230</v>
      </c>
      <c r="G948" s="439">
        <f>F948/F949</f>
        <v>0.28341013824884792</v>
      </c>
      <c r="H948" s="584"/>
      <c r="I948" s="586"/>
      <c r="J948" s="431"/>
      <c r="K948" s="184"/>
      <c r="L948" s="188"/>
      <c r="M948" s="401"/>
    </row>
    <row r="949" spans="2:13" ht="16.2" thickBot="1">
      <c r="B949" s="397"/>
      <c r="C949" s="441" t="s">
        <v>1</v>
      </c>
      <c r="D949" s="442">
        <f>SUM(D946:D948)</f>
        <v>0</v>
      </c>
      <c r="E949" s="442">
        <f>SUM(E946:E948)</f>
        <v>4340</v>
      </c>
      <c r="F949" s="443">
        <f>D949+E949</f>
        <v>4340</v>
      </c>
      <c r="G949" s="444">
        <f>SUM(G946:G948)</f>
        <v>1</v>
      </c>
      <c r="H949" s="585" t="s">
        <v>21</v>
      </c>
      <c r="I949" s="591">
        <f>SUM(I946:I948)</f>
        <v>40.957999999999998</v>
      </c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 t="s">
        <v>194</v>
      </c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 t="s">
        <v>63</v>
      </c>
      <c r="E952" s="447" t="s">
        <v>68</v>
      </c>
      <c r="F952" s="447" t="s">
        <v>249</v>
      </c>
      <c r="G952" s="448" t="s">
        <v>197</v>
      </c>
      <c r="H952" s="447" t="s">
        <v>130</v>
      </c>
      <c r="I952" s="448" t="s">
        <v>64</v>
      </c>
      <c r="J952" s="447" t="s">
        <v>174</v>
      </c>
      <c r="K952" s="448" t="s">
        <v>195</v>
      </c>
      <c r="L952" s="449" t="s">
        <v>65</v>
      </c>
      <c r="M952" s="401"/>
    </row>
    <row r="953" spans="2:13" ht="15.6">
      <c r="B953" s="396"/>
      <c r="C953" s="450" t="s">
        <v>58</v>
      </c>
      <c r="D953" s="438"/>
      <c r="E953" s="438">
        <v>812.7</v>
      </c>
      <c r="F953" s="438"/>
      <c r="G953" s="438">
        <v>347</v>
      </c>
      <c r="H953" s="438"/>
      <c r="I953" s="438"/>
      <c r="J953" s="438"/>
      <c r="K953" s="451">
        <f>D953+E953+F953+G953+H953+I953+J953</f>
        <v>1159.7</v>
      </c>
      <c r="L953" s="452">
        <f>K953/K957</f>
        <v>0.10389519638136177</v>
      </c>
      <c r="M953" s="401"/>
    </row>
    <row r="954" spans="2:13" ht="15.6">
      <c r="B954" s="396"/>
      <c r="C954" s="450" t="s">
        <v>148</v>
      </c>
      <c r="D954" s="438"/>
      <c r="E954" s="438">
        <v>827</v>
      </c>
      <c r="F954" s="438"/>
      <c r="G954" s="438">
        <v>968</v>
      </c>
      <c r="H954" s="438">
        <v>263.12</v>
      </c>
      <c r="I954" s="438"/>
      <c r="J954" s="438"/>
      <c r="K954" s="451">
        <f t="shared" ref="K954:K956" si="314">D954+E954+F954+G954+H954+I954+J954</f>
        <v>2058.12</v>
      </c>
      <c r="L954" s="452">
        <f>K954/K957</f>
        <v>0.18438284174908015</v>
      </c>
      <c r="M954" s="401"/>
    </row>
    <row r="955" spans="2:13" ht="15.6">
      <c r="B955" s="396"/>
      <c r="C955" s="450" t="s">
        <v>61</v>
      </c>
      <c r="D955" s="438"/>
      <c r="E955" s="438">
        <v>654</v>
      </c>
      <c r="F955" s="438">
        <v>43</v>
      </c>
      <c r="G955" s="438">
        <v>1722</v>
      </c>
      <c r="H955" s="438">
        <v>80</v>
      </c>
      <c r="I955" s="438"/>
      <c r="J955" s="438"/>
      <c r="K955" s="451">
        <f t="shared" si="314"/>
        <v>2499</v>
      </c>
      <c r="L955" s="452">
        <f>K955/K957</f>
        <v>0.22388039644479008</v>
      </c>
      <c r="M955" s="401"/>
    </row>
    <row r="956" spans="2:13" ht="15.6">
      <c r="B956" s="396"/>
      <c r="C956" s="450" t="s">
        <v>62</v>
      </c>
      <c r="D956" s="438"/>
      <c r="E956" s="438">
        <v>1065</v>
      </c>
      <c r="F956" s="438">
        <v>1261</v>
      </c>
      <c r="G956" s="438">
        <v>989.75</v>
      </c>
      <c r="H956" s="438">
        <v>26.77</v>
      </c>
      <c r="I956" s="438">
        <v>2102.87</v>
      </c>
      <c r="J956" s="438"/>
      <c r="K956" s="451">
        <f t="shared" si="314"/>
        <v>5445.3899999999994</v>
      </c>
      <c r="L956" s="452">
        <f>K956/K957</f>
        <v>0.48784156542476803</v>
      </c>
      <c r="M956" s="401"/>
    </row>
    <row r="957" spans="2:13" ht="15.6">
      <c r="B957" s="397"/>
      <c r="C957" s="450" t="s">
        <v>199</v>
      </c>
      <c r="D957" s="552">
        <f>SUM(D953:D956)</f>
        <v>0</v>
      </c>
      <c r="E957" s="552">
        <f t="shared" ref="E957:F957" si="315">SUM(E953:E956)</f>
        <v>3358.7</v>
      </c>
      <c r="F957" s="552">
        <f t="shared" si="315"/>
        <v>1304</v>
      </c>
      <c r="G957" s="552">
        <f>SUM(G953:G956)</f>
        <v>4026.75</v>
      </c>
      <c r="H957" s="552">
        <f>SUM(H953:H956)</f>
        <v>369.89</v>
      </c>
      <c r="I957" s="552">
        <f>SUM(I953:I956)</f>
        <v>2102.87</v>
      </c>
      <c r="J957" s="552">
        <f t="shared" ref="J957" si="316">SUM(J953:J956)</f>
        <v>0</v>
      </c>
      <c r="K957" s="550">
        <f>D957+E957+F957+G957+H957+I957+J957</f>
        <v>11162.21</v>
      </c>
      <c r="L957" s="452">
        <f>SUM(L953:L956)</f>
        <v>1</v>
      </c>
      <c r="M957" s="401"/>
    </row>
    <row r="958" spans="2:13" ht="15.6">
      <c r="B958" s="397"/>
      <c r="C958" s="547" t="s">
        <v>193</v>
      </c>
      <c r="D958" s="553"/>
      <c r="E958" s="553">
        <v>3363.86</v>
      </c>
      <c r="F958" s="548">
        <v>1304</v>
      </c>
      <c r="G958" s="548">
        <v>4026.75</v>
      </c>
      <c r="H958" s="548">
        <v>369.89</v>
      </c>
      <c r="I958" s="548">
        <v>2102.87</v>
      </c>
      <c r="J958" s="548"/>
      <c r="K958" s="549">
        <f t="shared" ref="K958" si="317">D958+E958+F958+G958+H958+I958+J958</f>
        <v>11167.369999999999</v>
      </c>
      <c r="L958" s="452"/>
      <c r="M958" s="401"/>
    </row>
    <row r="959" spans="2:13" ht="15.6">
      <c r="B959" s="397"/>
      <c r="C959" s="460" t="s">
        <v>147</v>
      </c>
      <c r="D959" s="461">
        <f t="shared" ref="D959:H959" si="318">D958-D957</f>
        <v>0</v>
      </c>
      <c r="E959" s="461">
        <f t="shared" si="318"/>
        <v>5.1600000000003092</v>
      </c>
      <c r="F959" s="461">
        <f t="shared" si="318"/>
        <v>0</v>
      </c>
      <c r="G959" s="461">
        <f t="shared" si="318"/>
        <v>0</v>
      </c>
      <c r="H959" s="461">
        <f t="shared" si="318"/>
        <v>0</v>
      </c>
      <c r="I959" s="461">
        <f>I958-I957</f>
        <v>0</v>
      </c>
      <c r="J959" s="461">
        <f t="shared" ref="J959" si="319">J958-J957</f>
        <v>0</v>
      </c>
      <c r="K959" s="542">
        <f>D959+E959+F959+G959+H959+I959+J959</f>
        <v>5.1600000000003092</v>
      </c>
      <c r="L959" s="452"/>
      <c r="M959" s="401"/>
    </row>
    <row r="960" spans="2:13" ht="15.6">
      <c r="B960" s="396"/>
      <c r="C960" s="402" t="s">
        <v>65</v>
      </c>
      <c r="D960" s="462">
        <f>D958/K958</f>
        <v>0</v>
      </c>
      <c r="E960" s="462">
        <f>E958/K958</f>
        <v>0.30122222152574873</v>
      </c>
      <c r="F960" s="462">
        <f>F958/K958</f>
        <v>0.11676876471362552</v>
      </c>
      <c r="G960" s="462">
        <f>G958/K958</f>
        <v>0.36058176634247818</v>
      </c>
      <c r="H960" s="462">
        <f>H958/K958</f>
        <v>3.3122391395646426E-2</v>
      </c>
      <c r="I960" s="462">
        <f>I958/K958</f>
        <v>0.18830485602250127</v>
      </c>
      <c r="J960" s="462">
        <f>J958/K958</f>
        <v>0</v>
      </c>
      <c r="K960" s="520">
        <f>D960+E960+F960+G960+H960+I960+J960</f>
        <v>1.0000000000000002</v>
      </c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 t="s">
        <v>196</v>
      </c>
      <c r="K961" s="880"/>
      <c r="L961" s="465">
        <f>H943-K958</f>
        <v>6.259839999693213</v>
      </c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/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/>
      <c r="D967" s="404"/>
      <c r="E967" s="405"/>
      <c r="F967" s="406"/>
      <c r="G967" s="406"/>
      <c r="H967" s="407"/>
      <c r="I967" s="408"/>
      <c r="J967" s="407"/>
      <c r="K967" s="184"/>
      <c r="L967" s="188"/>
      <c r="M967" s="401"/>
    </row>
    <row r="968" spans="2:13" ht="15.6">
      <c r="B968" s="396"/>
      <c r="C968" s="409"/>
      <c r="D968" s="596"/>
      <c r="E968" s="596"/>
      <c r="F968" s="526"/>
      <c r="G968" s="592"/>
      <c r="H968" s="410"/>
      <c r="I968" s="531"/>
      <c r="J968" s="411"/>
      <c r="K968" s="186"/>
      <c r="L968" s="359"/>
      <c r="M968" s="401"/>
    </row>
    <row r="969" spans="2:13" ht="15.6">
      <c r="B969" s="396"/>
      <c r="C969" s="412"/>
      <c r="D969" s="596"/>
      <c r="E969" s="596"/>
      <c r="F969" s="527"/>
      <c r="G969" s="593"/>
      <c r="H969" s="413"/>
      <c r="I969" s="532"/>
      <c r="J969" s="414"/>
      <c r="K969" s="186"/>
      <c r="L969" s="359"/>
      <c r="M969" s="401"/>
    </row>
    <row r="970" spans="2:13" ht="15.6">
      <c r="B970" s="396"/>
      <c r="C970" s="415"/>
      <c r="D970" s="597"/>
      <c r="E970" s="597"/>
      <c r="F970" s="528"/>
      <c r="G970" s="594"/>
      <c r="H970" s="416"/>
      <c r="I970" s="533"/>
      <c r="J970" s="417"/>
      <c r="K970" s="186"/>
      <c r="L970" s="359"/>
      <c r="M970" s="401"/>
    </row>
    <row r="971" spans="2:13" ht="15.6">
      <c r="B971" s="397"/>
      <c r="C971" s="183"/>
      <c r="D971" s="597"/>
      <c r="E971" s="597"/>
      <c r="F971" s="529"/>
      <c r="G971" s="595"/>
      <c r="H971" s="418"/>
      <c r="I971" s="534"/>
      <c r="J971" s="419"/>
      <c r="K971" s="186"/>
      <c r="L971" s="359"/>
      <c r="M971" s="401"/>
    </row>
    <row r="972" spans="2:13" ht="16.2" thickBot="1">
      <c r="B972" s="397"/>
      <c r="C972" s="420"/>
      <c r="D972" s="597"/>
      <c r="E972" s="597"/>
      <c r="F972" s="526"/>
      <c r="G972" s="884"/>
      <c r="H972" s="421"/>
      <c r="I972" s="535"/>
      <c r="J972" s="422"/>
      <c r="K972" s="186"/>
      <c r="L972" s="359"/>
      <c r="M972" s="401"/>
    </row>
    <row r="973" spans="2:13" ht="15.6">
      <c r="B973" s="397"/>
      <c r="C973" s="420"/>
      <c r="D973" s="597"/>
      <c r="E973" s="597"/>
      <c r="F973" s="526"/>
      <c r="G973" s="885"/>
      <c r="H973" s="423"/>
      <c r="I973" s="424"/>
      <c r="J973" s="425"/>
      <c r="K973" s="186"/>
      <c r="L973" s="359"/>
      <c r="M973" s="401"/>
    </row>
    <row r="974" spans="2:13" ht="16.2" thickBot="1">
      <c r="B974" s="397"/>
      <c r="C974" s="426"/>
      <c r="D974" s="427"/>
      <c r="E974" s="427"/>
      <c r="F974" s="530"/>
      <c r="G974" s="525"/>
      <c r="H974" s="428"/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/>
      <c r="E976" s="433"/>
      <c r="F976" s="434"/>
      <c r="G976" s="554"/>
      <c r="H976" s="861"/>
      <c r="I976" s="862"/>
      <c r="J976" s="431"/>
      <c r="K976" s="184"/>
      <c r="L976" s="188"/>
      <c r="M976" s="401"/>
    </row>
    <row r="977" spans="2:13" ht="15.6">
      <c r="B977" s="397"/>
      <c r="C977" s="437"/>
      <c r="D977" s="438"/>
      <c r="E977" s="438"/>
      <c r="F977" s="438"/>
      <c r="G977" s="439"/>
      <c r="H977" s="590"/>
      <c r="I977" s="586"/>
      <c r="J977" s="431"/>
      <c r="K977" s="184"/>
      <c r="L977" s="188"/>
      <c r="M977" s="401"/>
    </row>
    <row r="978" spans="2:13" ht="15.6">
      <c r="B978" s="397"/>
      <c r="C978" s="437"/>
      <c r="D978" s="438"/>
      <c r="E978" s="438"/>
      <c r="F978" s="438"/>
      <c r="G978" s="439"/>
      <c r="H978" s="590"/>
      <c r="I978" s="586"/>
      <c r="J978" s="431"/>
      <c r="K978" s="184"/>
      <c r="L978" s="188"/>
      <c r="M978" s="401"/>
    </row>
    <row r="979" spans="2:13" ht="15.6">
      <c r="B979" s="397"/>
      <c r="C979" s="437"/>
      <c r="D979" s="438"/>
      <c r="E979" s="438"/>
      <c r="F979" s="438"/>
      <c r="G979" s="439"/>
      <c r="H979" s="584"/>
      <c r="I979" s="586"/>
      <c r="J979" s="431"/>
      <c r="K979" s="184"/>
      <c r="L979" s="188"/>
      <c r="M979" s="401"/>
    </row>
    <row r="980" spans="2:13" ht="16.2" thickBot="1">
      <c r="B980" s="397"/>
      <c r="C980" s="441"/>
      <c r="D980" s="442"/>
      <c r="E980" s="442"/>
      <c r="F980" s="443"/>
      <c r="G980" s="444"/>
      <c r="H980" s="585"/>
      <c r="I980" s="591"/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/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/>
      <c r="E983" s="447"/>
      <c r="F983" s="447"/>
      <c r="G983" s="448"/>
      <c r="H983" s="447"/>
      <c r="I983" s="448"/>
      <c r="J983" s="447"/>
      <c r="K983" s="448"/>
      <c r="L983" s="449"/>
      <c r="M983" s="401"/>
    </row>
    <row r="984" spans="2:13" ht="15.6">
      <c r="B984" s="396"/>
      <c r="C984" s="450"/>
      <c r="D984" s="438"/>
      <c r="E984" s="438"/>
      <c r="F984" s="438"/>
      <c r="G984" s="438"/>
      <c r="H984" s="438"/>
      <c r="I984" s="438"/>
      <c r="J984" s="438"/>
      <c r="K984" s="451"/>
      <c r="L984" s="452"/>
      <c r="M984" s="401"/>
    </row>
    <row r="985" spans="2:13" ht="15.6">
      <c r="B985" s="396"/>
      <c r="C985" s="450"/>
      <c r="D985" s="438"/>
      <c r="E985" s="438"/>
      <c r="F985" s="438"/>
      <c r="G985" s="438"/>
      <c r="H985" s="438"/>
      <c r="I985" s="438"/>
      <c r="J985" s="438"/>
      <c r="K985" s="451"/>
      <c r="L985" s="452"/>
      <c r="M985" s="401"/>
    </row>
    <row r="986" spans="2:13" ht="15.6">
      <c r="B986" s="396"/>
      <c r="C986" s="450"/>
      <c r="D986" s="438"/>
      <c r="E986" s="438"/>
      <c r="F986" s="438"/>
      <c r="G986" s="438"/>
      <c r="H986" s="438"/>
      <c r="I986" s="438"/>
      <c r="J986" s="438"/>
      <c r="K986" s="451"/>
      <c r="L986" s="452"/>
      <c r="M986" s="401"/>
    </row>
    <row r="987" spans="2:13" ht="15.6">
      <c r="B987" s="396"/>
      <c r="C987" s="450"/>
      <c r="D987" s="438"/>
      <c r="E987" s="438"/>
      <c r="F987" s="438"/>
      <c r="G987" s="438"/>
      <c r="H987" s="438"/>
      <c r="I987" s="438"/>
      <c r="J987" s="438"/>
      <c r="K987" s="451"/>
      <c r="L987" s="452"/>
      <c r="M987" s="401"/>
    </row>
    <row r="988" spans="2:13" ht="15.6">
      <c r="B988" s="397"/>
      <c r="C988" s="450"/>
      <c r="D988" s="552"/>
      <c r="E988" s="552"/>
      <c r="F988" s="552"/>
      <c r="G988" s="552"/>
      <c r="H988" s="552"/>
      <c r="I988" s="552"/>
      <c r="J988" s="552"/>
      <c r="K988" s="550"/>
      <c r="L988" s="452"/>
      <c r="M988" s="401"/>
    </row>
    <row r="989" spans="2:13" ht="15.6">
      <c r="B989" s="397"/>
      <c r="C989" s="547"/>
      <c r="D989" s="553"/>
      <c r="E989" s="553"/>
      <c r="F989" s="548"/>
      <c r="G989" s="548"/>
      <c r="H989" s="548"/>
      <c r="I989" s="548"/>
      <c r="J989" s="548"/>
      <c r="K989" s="549"/>
      <c r="L989" s="452"/>
      <c r="M989" s="401"/>
    </row>
    <row r="990" spans="2:13" ht="15.6">
      <c r="B990" s="397"/>
      <c r="C990" s="460"/>
      <c r="D990" s="461"/>
      <c r="E990" s="461"/>
      <c r="F990" s="461"/>
      <c r="G990" s="461"/>
      <c r="H990" s="461"/>
      <c r="I990" s="461"/>
      <c r="J990" s="461"/>
      <c r="K990" s="542"/>
      <c r="L990" s="452"/>
      <c r="M990" s="401"/>
    </row>
    <row r="991" spans="2:13" ht="15.6">
      <c r="B991" s="396"/>
      <c r="C991" s="402"/>
      <c r="D991" s="462"/>
      <c r="E991" s="462"/>
      <c r="F991" s="462"/>
      <c r="G991" s="462"/>
      <c r="H991" s="462"/>
      <c r="I991" s="462"/>
      <c r="J991" s="462"/>
      <c r="K991" s="520"/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/>
      <c r="K992" s="880"/>
      <c r="L992" s="465"/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238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596">
        <v>1537116.682</v>
      </c>
      <c r="E999" s="596">
        <v>1555962.6329999999</v>
      </c>
      <c r="F999" s="526">
        <f t="shared" ref="F999:F1004" si="320">E999-D999</f>
        <v>18845.950999999885</v>
      </c>
      <c r="G999" s="521">
        <v>6.48</v>
      </c>
      <c r="H999" s="410">
        <f>F999*G999</f>
        <v>122121.76247999926</v>
      </c>
      <c r="I999" s="531">
        <f>F999+F1003+F1004</f>
        <v>26699.450999999885</v>
      </c>
      <c r="J999" s="411">
        <f>I999/I1003</f>
        <v>0.5212014467444136</v>
      </c>
      <c r="K999" s="186"/>
      <c r="L999" s="359"/>
      <c r="M999" s="560"/>
    </row>
    <row r="1000" spans="2:13" ht="15.6">
      <c r="B1000" s="555"/>
      <c r="C1000" s="412" t="s">
        <v>43</v>
      </c>
      <c r="D1000" s="596">
        <v>592014.23199999996</v>
      </c>
      <c r="E1000" s="596">
        <v>600141.821</v>
      </c>
      <c r="F1000" s="527">
        <f t="shared" si="320"/>
        <v>8127.5890000000363</v>
      </c>
      <c r="G1000" s="522">
        <v>6.48</v>
      </c>
      <c r="H1000" s="413">
        <f>G1000*F1000</f>
        <v>52666.776720000242</v>
      </c>
      <c r="I1000" s="532">
        <f>F1000</f>
        <v>8127.5890000000363</v>
      </c>
      <c r="J1000" s="414">
        <f>I1000/I1003</f>
        <v>0.15865911045676628</v>
      </c>
      <c r="K1000" s="186"/>
      <c r="L1000" s="359"/>
      <c r="M1000" s="560"/>
    </row>
    <row r="1001" spans="2:13" ht="15.6">
      <c r="B1001" s="555"/>
      <c r="C1001" s="415" t="s">
        <v>44</v>
      </c>
      <c r="D1001" s="597">
        <v>345576.17300000001</v>
      </c>
      <c r="E1001" s="597">
        <v>352848.83299999998</v>
      </c>
      <c r="F1001" s="528">
        <f t="shared" si="320"/>
        <v>7272.6599999999744</v>
      </c>
      <c r="G1001" s="523">
        <v>4.58</v>
      </c>
      <c r="H1001" s="416">
        <f>G1001*F1001</f>
        <v>33308.782799999884</v>
      </c>
      <c r="I1001" s="533">
        <f>F1001</f>
        <v>7272.6599999999744</v>
      </c>
      <c r="J1001" s="417">
        <f>I1001/I1003</f>
        <v>0.14196999457705065</v>
      </c>
      <c r="K1001" s="186"/>
      <c r="L1001" s="359"/>
      <c r="M1001" s="560"/>
    </row>
    <row r="1002" spans="2:13" ht="15.6">
      <c r="B1002" s="556"/>
      <c r="C1002" s="183" t="s">
        <v>139</v>
      </c>
      <c r="D1002" s="597">
        <v>394607.65299999999</v>
      </c>
      <c r="E1002" s="597">
        <v>403734.69300000003</v>
      </c>
      <c r="F1002" s="529">
        <f t="shared" si="320"/>
        <v>9127.0400000000373</v>
      </c>
      <c r="G1002" s="524">
        <v>6.28</v>
      </c>
      <c r="H1002" s="418">
        <f>G1002*F1002</f>
        <v>57317.811200000237</v>
      </c>
      <c r="I1002" s="534">
        <f>F1002</f>
        <v>9127.0400000000373</v>
      </c>
      <c r="J1002" s="419">
        <f>I1002/I1003</f>
        <v>0.17816944822176953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597">
        <v>369308.66200000001</v>
      </c>
      <c r="E1003" s="597">
        <v>369455.11200000002</v>
      </c>
      <c r="F1003" s="526">
        <f t="shared" si="320"/>
        <v>146.45000000001164</v>
      </c>
      <c r="G1003" s="859">
        <v>6.48</v>
      </c>
      <c r="H1003" s="421">
        <f>G1003*F1003</f>
        <v>948.99600000007547</v>
      </c>
      <c r="I1003" s="535">
        <f t="shared" ref="I1003" si="321">SUM(I999:I1002)</f>
        <v>51226.739999999932</v>
      </c>
      <c r="J1003" s="422">
        <f t="shared" ref="J1003" si="322">SUM(J999:J1002)</f>
        <v>1</v>
      </c>
      <c r="K1003" s="186"/>
      <c r="L1003" s="359"/>
      <c r="M1003" s="560"/>
    </row>
    <row r="1004" spans="2:13" ht="15.6">
      <c r="B1004" s="556"/>
      <c r="C1004" s="420" t="s">
        <v>46</v>
      </c>
      <c r="D1004" s="597">
        <v>329263.152</v>
      </c>
      <c r="E1004" s="597">
        <v>336970.20199999999</v>
      </c>
      <c r="F1004" s="526">
        <f t="shared" si="320"/>
        <v>7707.0499999999884</v>
      </c>
      <c r="G1004" s="860"/>
      <c r="H1004" s="423">
        <f>G1003*F1004</f>
        <v>49941.683999999928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51226.739999999932</v>
      </c>
      <c r="G1005" s="525">
        <f>H1005/F1005</f>
        <v>6.174623120659251</v>
      </c>
      <c r="H1005" s="428">
        <f>SUM(H999:H1004)</f>
        <v>316305.81319999968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7039.95</v>
      </c>
      <c r="E1008" s="438">
        <f>E479+E512+E543+E574+E605+E636+E667+E698+E729+E760+E791+E822+E853+E884+E915+E946+E977</f>
        <v>35650.229999999996</v>
      </c>
      <c r="F1008" s="438">
        <f>D1008+E1008</f>
        <v>42690.179999999993</v>
      </c>
      <c r="G1008" s="588">
        <f>F1008/F1011</f>
        <v>0.35879974301675593</v>
      </c>
      <c r="H1008" s="590">
        <v>7.4000000000000003E-3</v>
      </c>
      <c r="I1008" s="586">
        <f>F1008*H1008</f>
        <v>315.90733199999994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10" si="323">D480+D513+D544+D575+D606+D637+D668+D699+D730+D761+D792+D823+D854+D885+D916+D947+D978</f>
        <v>7156</v>
      </c>
      <c r="E1009" s="438">
        <f t="shared" si="323"/>
        <v>29509.68</v>
      </c>
      <c r="F1009" s="438">
        <f t="shared" ref="F1009:F1010" si="324">D1009+E1009</f>
        <v>36665.68</v>
      </c>
      <c r="G1009" s="588">
        <f>F1009/F1011</f>
        <v>0.30816540388292135</v>
      </c>
      <c r="H1009" s="590">
        <v>2.5000000000000001E-2</v>
      </c>
      <c r="I1009" s="586">
        <f>F1009*H1009</f>
        <v>916.64200000000005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si="323"/>
        <v>6479.66</v>
      </c>
      <c r="E1010" s="438">
        <f t="shared" si="323"/>
        <v>33145</v>
      </c>
      <c r="F1010" s="438">
        <f t="shared" si="324"/>
        <v>39624.660000000003</v>
      </c>
      <c r="G1010" s="588">
        <f>F1010/F1011</f>
        <v>0.33303485310032266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20675.61</v>
      </c>
      <c r="E1011" s="442">
        <f>SUM(E1008:E1010)</f>
        <v>98304.91</v>
      </c>
      <c r="F1011" s="443">
        <f>D1011+E1011</f>
        <v>118980.52</v>
      </c>
      <c r="G1011" s="589">
        <f>SUM(G1008:G1010)</f>
        <v>1</v>
      </c>
      <c r="H1011" s="585" t="s">
        <v>21</v>
      </c>
      <c r="I1011" s="591">
        <f>SUM(I1008:I1010)</f>
        <v>1232.549332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63</v>
      </c>
      <c r="E1014" s="447" t="s">
        <v>68</v>
      </c>
      <c r="F1014" s="447"/>
      <c r="G1014" s="448" t="s">
        <v>197</v>
      </c>
      <c r="H1014" s="447" t="s">
        <v>130</v>
      </c>
      <c r="I1014" s="448" t="s">
        <v>64</v>
      </c>
      <c r="J1014" s="447" t="s">
        <v>174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58</v>
      </c>
      <c r="D1015" s="438">
        <f>D486+D519+D550+D581+D612+D643+D674+D705+D736+D767+D798+D829+D860+D891+D922+D953+D984</f>
        <v>0</v>
      </c>
      <c r="E1015" s="438">
        <f t="shared" ref="E1015:J1015" si="325">E486+E519+E550+E581+E612+E643+E674+E705+E736+E767+E798+E829+E860+E891+E922+E953+E984</f>
        <v>14072.62</v>
      </c>
      <c r="F1015" s="438">
        <f t="shared" si="325"/>
        <v>5544.46</v>
      </c>
      <c r="G1015" s="438">
        <f t="shared" si="325"/>
        <v>10762.740000000002</v>
      </c>
      <c r="H1015" s="438">
        <f t="shared" si="325"/>
        <v>820.4</v>
      </c>
      <c r="I1015" s="438">
        <f t="shared" si="325"/>
        <v>4111.42</v>
      </c>
      <c r="J1015" s="438">
        <f t="shared" si="325"/>
        <v>0</v>
      </c>
      <c r="K1015" s="451">
        <f>D1015+E1015+F1015+G1015+H1015+I1015+J1015</f>
        <v>35311.640000000007</v>
      </c>
      <c r="L1015" s="452">
        <f>K1015/K1019</f>
        <v>0.11291489419940504</v>
      </c>
      <c r="M1015" s="560"/>
    </row>
    <row r="1016" spans="2:13" ht="15.6">
      <c r="B1016" s="555"/>
      <c r="C1016" s="450" t="s">
        <v>148</v>
      </c>
      <c r="D1016" s="438">
        <f t="shared" ref="D1016:J1020" si="326">D487+D520+D551+D582+D613+D644+D675+D706+D737+D768+D799+D830+D861+D892+D923+D954+D985</f>
        <v>0</v>
      </c>
      <c r="E1016" s="438">
        <f t="shared" si="326"/>
        <v>23259.559999999998</v>
      </c>
      <c r="F1016" s="438">
        <f t="shared" si="326"/>
        <v>12492.849999999999</v>
      </c>
      <c r="G1016" s="438">
        <f t="shared" si="326"/>
        <v>23855.919999999998</v>
      </c>
      <c r="H1016" s="438">
        <f t="shared" si="326"/>
        <v>6708.5599999999995</v>
      </c>
      <c r="I1016" s="438">
        <f t="shared" si="326"/>
        <v>11947.5</v>
      </c>
      <c r="J1016" s="438">
        <f t="shared" si="326"/>
        <v>0</v>
      </c>
      <c r="K1016" s="451">
        <f t="shared" ref="K1016:K1018" si="327">D1016+E1016+F1016+G1016+H1016+I1016+J1016</f>
        <v>78264.39</v>
      </c>
      <c r="L1016" s="452">
        <f>K1016/K1019</f>
        <v>0.25026351980341244</v>
      </c>
      <c r="M1016" s="560"/>
    </row>
    <row r="1017" spans="2:13" ht="15.6">
      <c r="B1017" s="555"/>
      <c r="C1017" s="450" t="s">
        <v>61</v>
      </c>
      <c r="D1017" s="438">
        <f t="shared" si="326"/>
        <v>0</v>
      </c>
      <c r="E1017" s="438">
        <f t="shared" si="326"/>
        <v>30714</v>
      </c>
      <c r="F1017" s="438">
        <f t="shared" si="326"/>
        <v>10907.42</v>
      </c>
      <c r="G1017" s="438">
        <f t="shared" si="326"/>
        <v>18932.61</v>
      </c>
      <c r="H1017" s="438">
        <f t="shared" si="326"/>
        <v>5663.7</v>
      </c>
      <c r="I1017" s="438">
        <f t="shared" si="326"/>
        <v>22599</v>
      </c>
      <c r="J1017" s="438">
        <f t="shared" si="326"/>
        <v>0</v>
      </c>
      <c r="K1017" s="451">
        <f t="shared" si="327"/>
        <v>88816.73</v>
      </c>
      <c r="L1017" s="452">
        <f>K1017/K1019</f>
        <v>0.28400639763792113</v>
      </c>
      <c r="M1017" s="560"/>
    </row>
    <row r="1018" spans="2:13" ht="15.6">
      <c r="B1018" s="555"/>
      <c r="C1018" s="450" t="s">
        <v>62</v>
      </c>
      <c r="D1018" s="438">
        <f t="shared" si="326"/>
        <v>0</v>
      </c>
      <c r="E1018" s="438">
        <f t="shared" si="326"/>
        <v>26929.309999999998</v>
      </c>
      <c r="F1018" s="438">
        <f t="shared" si="326"/>
        <v>30300.41</v>
      </c>
      <c r="G1018" s="438">
        <f t="shared" si="326"/>
        <v>22677.27</v>
      </c>
      <c r="H1018" s="438">
        <f t="shared" si="326"/>
        <v>4309.76</v>
      </c>
      <c r="I1018" s="438">
        <f t="shared" si="326"/>
        <v>25777.950000000004</v>
      </c>
      <c r="J1018" s="438">
        <f t="shared" si="326"/>
        <v>340.46000000000004</v>
      </c>
      <c r="K1018" s="451">
        <f t="shared" si="327"/>
        <v>110335.16000000002</v>
      </c>
      <c r="L1018" s="452">
        <f>K1018/K1019</f>
        <v>0.35281518835926129</v>
      </c>
      <c r="M1018" s="560"/>
    </row>
    <row r="1019" spans="2:13" ht="15.6">
      <c r="B1019" s="556"/>
      <c r="C1019" s="546" t="s">
        <v>199</v>
      </c>
      <c r="D1019" s="561">
        <f t="shared" si="326"/>
        <v>0</v>
      </c>
      <c r="E1019" s="561">
        <f t="shared" si="326"/>
        <v>94975.489999999991</v>
      </c>
      <c r="F1019" s="561">
        <f t="shared" si="326"/>
        <v>59245.14</v>
      </c>
      <c r="G1019" s="561">
        <f t="shared" si="326"/>
        <v>76228.540000000008</v>
      </c>
      <c r="H1019" s="561">
        <f t="shared" si="326"/>
        <v>17502.419999999998</v>
      </c>
      <c r="I1019" s="561">
        <f t="shared" si="326"/>
        <v>64435.87</v>
      </c>
      <c r="J1019" s="561">
        <f t="shared" si="326"/>
        <v>340.46000000000004</v>
      </c>
      <c r="K1019" s="550">
        <f>D1019+E1019+F1019+G1019+H1019+I1019+J1019</f>
        <v>312727.92000000004</v>
      </c>
      <c r="L1019" s="452">
        <f>SUM(L1015:L1018)</f>
        <v>0.99999999999999989</v>
      </c>
      <c r="M1019" s="560"/>
    </row>
    <row r="1020" spans="2:13" ht="15.6">
      <c r="B1020" s="556"/>
      <c r="C1020" s="547" t="s">
        <v>193</v>
      </c>
      <c r="D1020" s="562">
        <f t="shared" si="326"/>
        <v>0</v>
      </c>
      <c r="E1020" s="562">
        <f t="shared" si="326"/>
        <v>95250.970000000016</v>
      </c>
      <c r="F1020" s="562">
        <f t="shared" si="326"/>
        <v>59530.969999999994</v>
      </c>
      <c r="G1020" s="562">
        <f t="shared" si="326"/>
        <v>78595.94</v>
      </c>
      <c r="H1020" s="562">
        <f t="shared" si="326"/>
        <v>17507.019999999997</v>
      </c>
      <c r="I1020" s="562">
        <f t="shared" si="326"/>
        <v>64814.000000000007</v>
      </c>
      <c r="J1020" s="562">
        <f t="shared" si="326"/>
        <v>340.46000000000004</v>
      </c>
      <c r="K1020" s="549">
        <f t="shared" ref="K1020" si="328">D1020+E1020+F1020+G1020+H1020+I1020+J1020</f>
        <v>316039.36000000004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0</v>
      </c>
      <c r="E1021" s="461">
        <f>E1020-E1019</f>
        <v>275.48000000002503</v>
      </c>
      <c r="F1021" s="461">
        <f t="shared" ref="F1021:H1021" si="329">F1020-F1019</f>
        <v>285.82999999999447</v>
      </c>
      <c r="G1021" s="461">
        <f t="shared" si="329"/>
        <v>2367.3999999999942</v>
      </c>
      <c r="H1021" s="461">
        <f t="shared" si="329"/>
        <v>4.5999999999985448</v>
      </c>
      <c r="I1021" s="461">
        <f>I1020-I1019</f>
        <v>378.13000000000466</v>
      </c>
      <c r="J1021" s="461">
        <f t="shared" ref="J1021" si="330">J1020-J1019</f>
        <v>0</v>
      </c>
      <c r="K1021" s="542">
        <f>D1021+E1021+F1021+G1021+H1021+I1021+J1021</f>
        <v>3311.4400000000169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0</v>
      </c>
      <c r="E1022" s="570">
        <f>E1020/K1020</f>
        <v>0.30138958008268341</v>
      </c>
      <c r="F1022" s="570">
        <f>F1020/K1020</f>
        <v>0.18836568331235701</v>
      </c>
      <c r="G1022" s="570">
        <f>G1020/K1020</f>
        <v>0.24869035299906944</v>
      </c>
      <c r="H1022" s="570">
        <f>H1020/K1020</f>
        <v>5.5395062184659512E-2</v>
      </c>
      <c r="I1022" s="570">
        <f>I1020/K1020</f>
        <v>0.20508205053952772</v>
      </c>
      <c r="J1022" s="570">
        <f>J1020/K1020</f>
        <v>1.0772708817028359E-3</v>
      </c>
      <c r="K1022" s="571">
        <f>D1022+E1022+F1022+G1022+H1022+I1022+J1022</f>
        <v>0.99999999999999978</v>
      </c>
      <c r="L1022" s="452"/>
      <c r="M1022" s="560"/>
    </row>
    <row r="1023" spans="2:13" ht="15.6">
      <c r="B1023" s="555"/>
      <c r="C1023" s="572"/>
      <c r="D1023" s="565"/>
      <c r="E1023" s="566"/>
      <c r="F1023" s="567"/>
      <c r="G1023" s="567"/>
      <c r="H1023" s="567"/>
      <c r="I1023" s="567"/>
      <c r="J1023" s="875" t="s">
        <v>196</v>
      </c>
      <c r="K1023" s="875"/>
      <c r="L1023" s="573">
        <f>H1005-K1020</f>
        <v>266.45319999963976</v>
      </c>
      <c r="M1023" s="560"/>
    </row>
    <row r="1024" spans="2:13" ht="15.6">
      <c r="B1024" s="555"/>
      <c r="C1024" s="577" t="s">
        <v>239</v>
      </c>
      <c r="D1024" s="563">
        <f>D1019/G1005</f>
        <v>0</v>
      </c>
      <c r="E1024" s="563">
        <f>E1019/G1005</f>
        <v>15381.584939529017</v>
      </c>
      <c r="F1024" s="563">
        <f>F1019/G1005</f>
        <v>9594.9402647387051</v>
      </c>
      <c r="G1024" s="563">
        <f>G1019/G1005</f>
        <v>12345.456315374477</v>
      </c>
      <c r="H1024" s="563">
        <f>H1019/G1005</f>
        <v>2834.5730027537784</v>
      </c>
      <c r="I1024" s="563">
        <f>G1005</f>
        <v>6.174623120659251</v>
      </c>
      <c r="J1024" s="563">
        <f>J1018/G1005</f>
        <v>55.138587950554928</v>
      </c>
      <c r="K1024" s="563">
        <f>K1019/G1005</f>
        <v>50647.288731463625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0</v>
      </c>
      <c r="E1025" s="568">
        <f>E1024*0.003</f>
        <v>46.144754818587053</v>
      </c>
      <c r="F1025" s="568">
        <f t="shared" ref="F1025:J1025" si="331">F1024*0.003</f>
        <v>28.784820794216117</v>
      </c>
      <c r="G1025" s="568">
        <f t="shared" si="331"/>
        <v>37.036368946123432</v>
      </c>
      <c r="H1025" s="568">
        <f t="shared" si="331"/>
        <v>8.503719008261335</v>
      </c>
      <c r="I1025" s="568">
        <f t="shared" si="331"/>
        <v>1.8523869361977752E-2</v>
      </c>
      <c r="J1025" s="568">
        <f t="shared" si="331"/>
        <v>0.16541576385166479</v>
      </c>
      <c r="K1025" s="564"/>
      <c r="L1025" s="575"/>
      <c r="M1025" s="560"/>
    </row>
    <row r="1026" spans="2:13" ht="15.6">
      <c r="B1026" s="555"/>
      <c r="C1026" s="578" t="s">
        <v>240</v>
      </c>
      <c r="D1026" s="568">
        <f>D1025-D1021</f>
        <v>0</v>
      </c>
      <c r="E1026" s="568">
        <f t="shared" ref="E1026:J1026" si="332">E1025-E1021</f>
        <v>-229.33524518143798</v>
      </c>
      <c r="F1026" s="568">
        <f t="shared" si="332"/>
        <v>-257.04517920577837</v>
      </c>
      <c r="G1026" s="568">
        <f t="shared" si="332"/>
        <v>-2330.3636310538709</v>
      </c>
      <c r="H1026" s="568">
        <f t="shared" si="332"/>
        <v>3.9037190082627902</v>
      </c>
      <c r="I1026" s="568">
        <f t="shared" si="332"/>
        <v>-378.1114761306427</v>
      </c>
      <c r="J1026" s="568">
        <f t="shared" si="332"/>
        <v>0.16541576385166479</v>
      </c>
      <c r="K1026" s="564"/>
      <c r="L1026" s="575"/>
      <c r="M1026" s="560"/>
    </row>
    <row r="1027" spans="2:13" ht="15.6">
      <c r="B1027" s="555"/>
      <c r="C1027" s="577" t="s">
        <v>242</v>
      </c>
      <c r="D1027" s="568">
        <f>1600+D1026</f>
        <v>1600</v>
      </c>
      <c r="E1027" s="569">
        <f>1550+E1026</f>
        <v>1320.664754818562</v>
      </c>
      <c r="F1027" s="569">
        <f t="shared" ref="F1027:I1027" si="333">1500+F1026</f>
        <v>1242.9548207942216</v>
      </c>
      <c r="G1027" s="569">
        <f t="shared" si="333"/>
        <v>-830.3636310538709</v>
      </c>
      <c r="H1027" s="569">
        <f>1600+H1026</f>
        <v>1603.9037190082629</v>
      </c>
      <c r="I1027" s="569">
        <f t="shared" si="333"/>
        <v>1121.8885238693574</v>
      </c>
      <c r="J1027" s="569"/>
      <c r="K1027" s="583">
        <f>D1027+E1027+F1027+G1027+H1027+I1027</f>
        <v>6059.0481874365332</v>
      </c>
      <c r="L1027" s="576"/>
      <c r="M1027" s="560"/>
    </row>
    <row r="1028" spans="2:13" ht="15" thickBot="1">
      <c r="B1028" s="556"/>
      <c r="C1028" s="579"/>
      <c r="D1028" s="580">
        <f>D1024/K1024</f>
        <v>0</v>
      </c>
      <c r="E1028" s="580">
        <f>E1024/K1024</f>
        <v>0.30370006617893275</v>
      </c>
      <c r="F1028" s="580">
        <f>F1024/K1024</f>
        <v>0.18944627649491608</v>
      </c>
      <c r="G1028" s="580">
        <f>G1024/K1024</f>
        <v>0.24375354781242428</v>
      </c>
      <c r="H1028" s="580">
        <f>H1024/K1024</f>
        <v>5.5966924859155512E-2</v>
      </c>
      <c r="I1028" s="580">
        <f>I1024/K1024</f>
        <v>1.2191418880085853E-4</v>
      </c>
      <c r="J1028" s="580">
        <f>I1024/K1024</f>
        <v>1.2191418880085853E-4</v>
      </c>
      <c r="K1028" s="581"/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</sheetData>
  <mergeCells count="262">
    <mergeCell ref="G1003:G1004"/>
    <mergeCell ref="H1007:I1007"/>
    <mergeCell ref="C1013:L1013"/>
    <mergeCell ref="J1023:K1023"/>
    <mergeCell ref="F992:G992"/>
    <mergeCell ref="H992:I992"/>
    <mergeCell ref="J992:K992"/>
    <mergeCell ref="B996:M996"/>
    <mergeCell ref="C997:L997"/>
    <mergeCell ref="B965:M965"/>
    <mergeCell ref="C966:L966"/>
    <mergeCell ref="G972:G973"/>
    <mergeCell ref="H976:I976"/>
    <mergeCell ref="C982:L982"/>
    <mergeCell ref="G941:G942"/>
    <mergeCell ref="H945:I945"/>
    <mergeCell ref="C951:L951"/>
    <mergeCell ref="F961:G961"/>
    <mergeCell ref="H961:I961"/>
    <mergeCell ref="J961:K961"/>
    <mergeCell ref="F930:G930"/>
    <mergeCell ref="H930:I930"/>
    <mergeCell ref="J930:K930"/>
    <mergeCell ref="B934:M934"/>
    <mergeCell ref="C935:L935"/>
    <mergeCell ref="B903:M903"/>
    <mergeCell ref="C904:L904"/>
    <mergeCell ref="G910:G911"/>
    <mergeCell ref="H914:I914"/>
    <mergeCell ref="C920:L920"/>
    <mergeCell ref="G879:G880"/>
    <mergeCell ref="H883:I883"/>
    <mergeCell ref="C889:L889"/>
    <mergeCell ref="F899:G899"/>
    <mergeCell ref="H899:I899"/>
    <mergeCell ref="J899:K899"/>
    <mergeCell ref="F868:G868"/>
    <mergeCell ref="H868:I868"/>
    <mergeCell ref="J868:K868"/>
    <mergeCell ref="B872:M872"/>
    <mergeCell ref="C873:L873"/>
    <mergeCell ref="B841:M841"/>
    <mergeCell ref="C842:L842"/>
    <mergeCell ref="G848:G849"/>
    <mergeCell ref="H852:I852"/>
    <mergeCell ref="C858:L858"/>
    <mergeCell ref="G817:G818"/>
    <mergeCell ref="H821:I821"/>
    <mergeCell ref="C827:L827"/>
    <mergeCell ref="F837:G837"/>
    <mergeCell ref="H837:I837"/>
    <mergeCell ref="J837:K837"/>
    <mergeCell ref="F806:G806"/>
    <mergeCell ref="H806:I806"/>
    <mergeCell ref="J806:K806"/>
    <mergeCell ref="B810:M810"/>
    <mergeCell ref="C811:L811"/>
    <mergeCell ref="B779:M779"/>
    <mergeCell ref="C780:L780"/>
    <mergeCell ref="G786:G787"/>
    <mergeCell ref="H790:I790"/>
    <mergeCell ref="C796:L796"/>
    <mergeCell ref="G755:G756"/>
    <mergeCell ref="H759:I759"/>
    <mergeCell ref="C765:L765"/>
    <mergeCell ref="F775:G775"/>
    <mergeCell ref="H775:I775"/>
    <mergeCell ref="J775:K775"/>
    <mergeCell ref="G693:G694"/>
    <mergeCell ref="H697:I697"/>
    <mergeCell ref="C703:L703"/>
    <mergeCell ref="F713:G713"/>
    <mergeCell ref="H713:I713"/>
    <mergeCell ref="J713:K713"/>
    <mergeCell ref="B717:M717"/>
    <mergeCell ref="C718:L718"/>
    <mergeCell ref="G724:G725"/>
    <mergeCell ref="H728:I728"/>
    <mergeCell ref="C734:L734"/>
    <mergeCell ref="F744:G744"/>
    <mergeCell ref="H744:I744"/>
    <mergeCell ref="J744:K744"/>
    <mergeCell ref="B748:M748"/>
    <mergeCell ref="C749:L749"/>
    <mergeCell ref="F682:G682"/>
    <mergeCell ref="H682:I682"/>
    <mergeCell ref="J682:K682"/>
    <mergeCell ref="B686:M686"/>
    <mergeCell ref="C687:L687"/>
    <mergeCell ref="B655:M655"/>
    <mergeCell ref="C656:L656"/>
    <mergeCell ref="G662:G663"/>
    <mergeCell ref="H666:I666"/>
    <mergeCell ref="C672:L672"/>
    <mergeCell ref="H635:I635"/>
    <mergeCell ref="C641:L641"/>
    <mergeCell ref="F651:G651"/>
    <mergeCell ref="H651:I651"/>
    <mergeCell ref="J651:K651"/>
    <mergeCell ref="G569:G570"/>
    <mergeCell ref="H573:I573"/>
    <mergeCell ref="C579:L579"/>
    <mergeCell ref="F589:G589"/>
    <mergeCell ref="H589:I589"/>
    <mergeCell ref="J589:K589"/>
    <mergeCell ref="G600:G601"/>
    <mergeCell ref="H604:I604"/>
    <mergeCell ref="C610:L610"/>
    <mergeCell ref="F620:G620"/>
    <mergeCell ref="H620:I620"/>
    <mergeCell ref="J620:K620"/>
    <mergeCell ref="B624:M624"/>
    <mergeCell ref="C625:L625"/>
    <mergeCell ref="G631:G632"/>
    <mergeCell ref="F558:G558"/>
    <mergeCell ref="H558:I558"/>
    <mergeCell ref="J558:K558"/>
    <mergeCell ref="B562:M562"/>
    <mergeCell ref="C563:L563"/>
    <mergeCell ref="B531:M531"/>
    <mergeCell ref="C532:L532"/>
    <mergeCell ref="G538:G539"/>
    <mergeCell ref="H542:I542"/>
    <mergeCell ref="C548:L548"/>
    <mergeCell ref="G507:G508"/>
    <mergeCell ref="H511:I511"/>
    <mergeCell ref="C517:L517"/>
    <mergeCell ref="F527:G527"/>
    <mergeCell ref="H527:I527"/>
    <mergeCell ref="J527:K527"/>
    <mergeCell ref="F494:G494"/>
    <mergeCell ref="H494:I494"/>
    <mergeCell ref="J494:K494"/>
    <mergeCell ref="B500:M500"/>
    <mergeCell ref="C501:L501"/>
    <mergeCell ref="B467:M467"/>
    <mergeCell ref="C468:L468"/>
    <mergeCell ref="G474:G475"/>
    <mergeCell ref="H478:I478"/>
    <mergeCell ref="C484:L484"/>
    <mergeCell ref="G443:G444"/>
    <mergeCell ref="H447:I447"/>
    <mergeCell ref="C453:L453"/>
    <mergeCell ref="F463:G463"/>
    <mergeCell ref="H463:I463"/>
    <mergeCell ref="J463:K463"/>
    <mergeCell ref="F432:G432"/>
    <mergeCell ref="H432:I432"/>
    <mergeCell ref="J432:K432"/>
    <mergeCell ref="B436:M436"/>
    <mergeCell ref="C437:L437"/>
    <mergeCell ref="B405:M405"/>
    <mergeCell ref="C406:L406"/>
    <mergeCell ref="G412:G413"/>
    <mergeCell ref="H416:I416"/>
    <mergeCell ref="C422:L422"/>
    <mergeCell ref="G381:G382"/>
    <mergeCell ref="H385:I385"/>
    <mergeCell ref="C391:L391"/>
    <mergeCell ref="F401:G401"/>
    <mergeCell ref="H401:I401"/>
    <mergeCell ref="J401:K401"/>
    <mergeCell ref="F370:G370"/>
    <mergeCell ref="H370:I370"/>
    <mergeCell ref="J370:K370"/>
    <mergeCell ref="B374:M374"/>
    <mergeCell ref="C375:L375"/>
    <mergeCell ref="B343:M343"/>
    <mergeCell ref="C344:L344"/>
    <mergeCell ref="G350:G351"/>
    <mergeCell ref="H354:I354"/>
    <mergeCell ref="C360:L360"/>
    <mergeCell ref="G319:G320"/>
    <mergeCell ref="H323:I323"/>
    <mergeCell ref="C329:L329"/>
    <mergeCell ref="F339:G339"/>
    <mergeCell ref="H339:I339"/>
    <mergeCell ref="J339:K339"/>
    <mergeCell ref="F308:G308"/>
    <mergeCell ref="H308:I308"/>
    <mergeCell ref="J308:K308"/>
    <mergeCell ref="B312:M312"/>
    <mergeCell ref="C313:L313"/>
    <mergeCell ref="B281:M281"/>
    <mergeCell ref="C282:L282"/>
    <mergeCell ref="G288:G289"/>
    <mergeCell ref="H292:I292"/>
    <mergeCell ref="C298:L298"/>
    <mergeCell ref="G257:G258"/>
    <mergeCell ref="H261:I261"/>
    <mergeCell ref="C267:L267"/>
    <mergeCell ref="F277:G277"/>
    <mergeCell ref="H277:I277"/>
    <mergeCell ref="J277:K277"/>
    <mergeCell ref="F246:G246"/>
    <mergeCell ref="H246:I246"/>
    <mergeCell ref="J246:K246"/>
    <mergeCell ref="B250:M250"/>
    <mergeCell ref="C251:L251"/>
    <mergeCell ref="B219:M219"/>
    <mergeCell ref="C220:L220"/>
    <mergeCell ref="G226:G227"/>
    <mergeCell ref="H230:I230"/>
    <mergeCell ref="C236:L236"/>
    <mergeCell ref="G195:G196"/>
    <mergeCell ref="H199:I199"/>
    <mergeCell ref="C205:L205"/>
    <mergeCell ref="F215:G215"/>
    <mergeCell ref="H215:I215"/>
    <mergeCell ref="J215:K215"/>
    <mergeCell ref="F184:G184"/>
    <mergeCell ref="H184:I184"/>
    <mergeCell ref="J184:K184"/>
    <mergeCell ref="B188:M188"/>
    <mergeCell ref="C189:L189"/>
    <mergeCell ref="B157:M157"/>
    <mergeCell ref="C158:L158"/>
    <mergeCell ref="G164:G165"/>
    <mergeCell ref="H168:I168"/>
    <mergeCell ref="C174:L174"/>
    <mergeCell ref="F153:G153"/>
    <mergeCell ref="H153:I153"/>
    <mergeCell ref="J153:K153"/>
    <mergeCell ref="G102:G103"/>
    <mergeCell ref="H106:I106"/>
    <mergeCell ref="C112:L112"/>
    <mergeCell ref="F122:G122"/>
    <mergeCell ref="H122:I122"/>
    <mergeCell ref="J122:K122"/>
    <mergeCell ref="C96:L96"/>
    <mergeCell ref="B64:M64"/>
    <mergeCell ref="C65:L65"/>
    <mergeCell ref="G71:G72"/>
    <mergeCell ref="H75:I75"/>
    <mergeCell ref="C81:L81"/>
    <mergeCell ref="G133:G134"/>
    <mergeCell ref="H137:I137"/>
    <mergeCell ref="C143:L143"/>
    <mergeCell ref="B2:M2"/>
    <mergeCell ref="C3:L3"/>
    <mergeCell ref="G9:G10"/>
    <mergeCell ref="H13:I13"/>
    <mergeCell ref="C19:L19"/>
    <mergeCell ref="B126:M126"/>
    <mergeCell ref="C127:L127"/>
    <mergeCell ref="B593:M593"/>
    <mergeCell ref="C594:L594"/>
    <mergeCell ref="G40:G41"/>
    <mergeCell ref="H44:I44"/>
    <mergeCell ref="C50:L50"/>
    <mergeCell ref="F60:G60"/>
    <mergeCell ref="H60:I60"/>
    <mergeCell ref="J60:K60"/>
    <mergeCell ref="F29:G29"/>
    <mergeCell ref="H29:I29"/>
    <mergeCell ref="J29:K29"/>
    <mergeCell ref="B33:M33"/>
    <mergeCell ref="C34:L34"/>
    <mergeCell ref="F91:G91"/>
    <mergeCell ref="H91:I91"/>
    <mergeCell ref="J91:K91"/>
    <mergeCell ref="B95:M9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1010" workbookViewId="0">
      <selection activeCell="E1031" sqref="E1031"/>
    </sheetView>
  </sheetViews>
  <sheetFormatPr defaultRowHeight="14.4"/>
  <cols>
    <col min="3" max="3" width="17.77734375" customWidth="1"/>
    <col min="4" max="4" width="18.21875" customWidth="1"/>
    <col min="5" max="5" width="17.77734375" customWidth="1"/>
    <col min="6" max="6" width="14.44140625" customWidth="1"/>
    <col min="7" max="7" width="12.6640625" customWidth="1"/>
    <col min="8" max="8" width="15.44140625" customWidth="1"/>
    <col min="9" max="9" width="15.77734375" customWidth="1"/>
    <col min="10" max="10" width="11.44140625" customWidth="1"/>
    <col min="11" max="11" width="16.5546875" customWidth="1"/>
    <col min="12" max="12" width="24.7773437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1555962.6329999999</v>
      </c>
      <c r="E5" s="596">
        <v>1556517.5020000001</v>
      </c>
      <c r="F5" s="526">
        <f t="shared" ref="F5:F8" si="0">E5-D5</f>
        <v>554.86900000018068</v>
      </c>
      <c r="G5" s="592">
        <v>6.48</v>
      </c>
      <c r="H5" s="410">
        <f>F5*G5</f>
        <v>3595.5511200011711</v>
      </c>
      <c r="I5" s="531">
        <f>F5+F9+F10</f>
        <v>765.45900000020629</v>
      </c>
      <c r="J5" s="411">
        <f>I5/I9</f>
        <v>0.43260984809530506</v>
      </c>
      <c r="K5" s="186"/>
      <c r="L5" s="359"/>
      <c r="M5" s="401"/>
    </row>
    <row r="6" spans="2:13" ht="15.6">
      <c r="B6" s="396"/>
      <c r="C6" s="412" t="s">
        <v>43</v>
      </c>
      <c r="D6" s="596">
        <v>600141.821</v>
      </c>
      <c r="E6" s="596">
        <v>600410.15099999995</v>
      </c>
      <c r="F6" s="527">
        <f t="shared" si="0"/>
        <v>268.32999999995809</v>
      </c>
      <c r="G6" s="593">
        <v>6.48</v>
      </c>
      <c r="H6" s="413">
        <f>G6*F6</f>
        <v>1738.7783999997284</v>
      </c>
      <c r="I6" s="532">
        <f>F6</f>
        <v>268.32999999995809</v>
      </c>
      <c r="J6" s="414">
        <f>I6/I9</f>
        <v>0.15165044834454072</v>
      </c>
      <c r="K6" s="186"/>
      <c r="L6" s="359"/>
      <c r="M6" s="401"/>
    </row>
    <row r="7" spans="2:13" ht="15.6">
      <c r="B7" s="396"/>
      <c r="C7" s="415" t="s">
        <v>44</v>
      </c>
      <c r="D7" s="597">
        <v>352848.83299999998</v>
      </c>
      <c r="E7" s="597">
        <v>352997.61300000001</v>
      </c>
      <c r="F7" s="528">
        <f t="shared" si="0"/>
        <v>148.78000000002794</v>
      </c>
      <c r="G7" s="594">
        <v>4.58</v>
      </c>
      <c r="H7" s="416">
        <f>G7*F7</f>
        <v>681.41240000012795</v>
      </c>
      <c r="I7" s="533">
        <f>F7</f>
        <v>148.78000000002794</v>
      </c>
      <c r="J7" s="417">
        <f>I7/I9</f>
        <v>8.4085095608797109E-2</v>
      </c>
      <c r="K7" s="186"/>
      <c r="L7" s="359"/>
      <c r="M7" s="401"/>
    </row>
    <row r="8" spans="2:13" ht="15.6">
      <c r="B8" s="397"/>
      <c r="C8" s="183" t="s">
        <v>139</v>
      </c>
      <c r="D8" s="597">
        <v>403734.69300000003</v>
      </c>
      <c r="E8" s="597">
        <v>404321.522</v>
      </c>
      <c r="F8" s="529">
        <f t="shared" si="0"/>
        <v>586.8289999999688</v>
      </c>
      <c r="G8" s="595">
        <v>6.28</v>
      </c>
      <c r="H8" s="418">
        <f>G8*F8</f>
        <v>3685.2861199998042</v>
      </c>
      <c r="I8" s="534">
        <f>F8</f>
        <v>586.8289999999688</v>
      </c>
      <c r="J8" s="419">
        <f>I8/I9</f>
        <v>0.33165460795135709</v>
      </c>
      <c r="K8" s="186"/>
      <c r="L8" s="359"/>
      <c r="M8" s="401"/>
    </row>
    <row r="9" spans="2:13" ht="16.2" thickBot="1">
      <c r="B9" s="397"/>
      <c r="C9" s="420" t="s">
        <v>45</v>
      </c>
      <c r="D9" s="597">
        <v>369455.11200000002</v>
      </c>
      <c r="E9" s="597">
        <v>369455.11200000002</v>
      </c>
      <c r="F9" s="526">
        <f>E9-D9</f>
        <v>0</v>
      </c>
      <c r="G9" s="884">
        <v>6.48</v>
      </c>
      <c r="H9" s="421">
        <f>G9*F9</f>
        <v>0</v>
      </c>
      <c r="I9" s="535">
        <f t="shared" ref="I9" si="1">SUM(I5:I8)</f>
        <v>1769.3980000001611</v>
      </c>
      <c r="J9" s="422">
        <f t="shared" ref="J9" si="2">SUM(J5:J8)</f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336970.20199999999</v>
      </c>
      <c r="E10" s="597">
        <v>337180.79200000002</v>
      </c>
      <c r="F10" s="526">
        <f t="shared" ref="F10" si="3">E10-D10</f>
        <v>210.59000000002561</v>
      </c>
      <c r="G10" s="885"/>
      <c r="H10" s="423">
        <f>G9*F10</f>
        <v>1364.623200000166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1769.3980000001611</v>
      </c>
      <c r="G11" s="525">
        <f>H11/F11</f>
        <v>6.2539073967530143</v>
      </c>
      <c r="H11" s="428">
        <f>SUM(H5:H10)</f>
        <v>11065.651240000998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 t="s">
        <v>254</v>
      </c>
      <c r="E13" s="433"/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>
        <v>953</v>
      </c>
      <c r="E14" s="438"/>
      <c r="F14" s="438">
        <f>D14+E14</f>
        <v>953</v>
      </c>
      <c r="G14" s="439">
        <f>F14/F17</f>
        <v>0.25618279569892471</v>
      </c>
      <c r="H14" s="590">
        <v>7.0000000000000001E-3</v>
      </c>
      <c r="I14" s="586">
        <f>F14*H14</f>
        <v>6.6710000000000003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>
        <v>1539</v>
      </c>
      <c r="E15" s="438"/>
      <c r="F15" s="438">
        <f t="shared" ref="F15:F16" si="4">D15+E15</f>
        <v>1539</v>
      </c>
      <c r="G15" s="439">
        <f>F15/F17</f>
        <v>0.41370967741935483</v>
      </c>
      <c r="H15" s="590">
        <v>2.5000000000000001E-2</v>
      </c>
      <c r="I15" s="586">
        <f>F15*H15</f>
        <v>38.475000000000001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>
        <v>1228</v>
      </c>
      <c r="E16" s="438"/>
      <c r="F16" s="438">
        <f t="shared" si="4"/>
        <v>1228</v>
      </c>
      <c r="G16" s="439">
        <f>F16/F17</f>
        <v>0.3301075268817204</v>
      </c>
      <c r="H16" s="584"/>
      <c r="I16" s="586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>
        <f>SUM(D14:D16)</f>
        <v>3720</v>
      </c>
      <c r="E17" s="442">
        <f>SUM(E14:E16)</f>
        <v>0</v>
      </c>
      <c r="F17" s="443">
        <f>D17+E17</f>
        <v>3720</v>
      </c>
      <c r="G17" s="444">
        <f>SUM(G14:G16)</f>
        <v>1</v>
      </c>
      <c r="H17" s="585" t="s">
        <v>21</v>
      </c>
      <c r="I17" s="591">
        <f>SUM(I14:I16)</f>
        <v>45.146000000000001</v>
      </c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63</v>
      </c>
      <c r="E20" s="447" t="s">
        <v>68</v>
      </c>
      <c r="F20" s="447" t="s">
        <v>249</v>
      </c>
      <c r="G20" s="448" t="s">
        <v>197</v>
      </c>
      <c r="H20" s="447" t="s">
        <v>130</v>
      </c>
      <c r="I20" s="448" t="s">
        <v>64</v>
      </c>
      <c r="J20" s="447" t="s">
        <v>174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58</v>
      </c>
      <c r="D21" s="438"/>
      <c r="E21" s="438">
        <v>520</v>
      </c>
      <c r="F21" s="438">
        <v>340</v>
      </c>
      <c r="G21" s="438">
        <v>259</v>
      </c>
      <c r="H21" s="438"/>
      <c r="I21" s="438">
        <v>96</v>
      </c>
      <c r="J21" s="438"/>
      <c r="K21" s="451">
        <f>D21+E21+F21+G21+H21+I21+J21</f>
        <v>1215</v>
      </c>
      <c r="L21" s="452">
        <f>K21/K25</f>
        <v>0.11286744624165339</v>
      </c>
      <c r="M21" s="401"/>
    </row>
    <row r="22" spans="2:13" ht="15.6">
      <c r="B22" s="396"/>
      <c r="C22" s="450" t="s">
        <v>148</v>
      </c>
      <c r="D22" s="438"/>
      <c r="E22" s="438">
        <v>825</v>
      </c>
      <c r="F22" s="438">
        <v>563</v>
      </c>
      <c r="G22" s="438">
        <v>988.78</v>
      </c>
      <c r="H22" s="438">
        <v>225</v>
      </c>
      <c r="I22" s="438"/>
      <c r="J22" s="438"/>
      <c r="K22" s="451">
        <f t="shared" ref="K22:K24" si="5">D22+E22+F22+G22+H22+I22+J22</f>
        <v>2601.7799999999997</v>
      </c>
      <c r="L22" s="452">
        <f>K22/K25</f>
        <v>0.2416923985865094</v>
      </c>
      <c r="M22" s="401"/>
    </row>
    <row r="23" spans="2:13" ht="15.6">
      <c r="B23" s="396"/>
      <c r="C23" s="450" t="s">
        <v>61</v>
      </c>
      <c r="D23" s="438"/>
      <c r="E23" s="438">
        <v>1847</v>
      </c>
      <c r="F23" s="438">
        <v>330</v>
      </c>
      <c r="G23" s="438">
        <v>553</v>
      </c>
      <c r="H23" s="438">
        <v>60</v>
      </c>
      <c r="I23" s="438">
        <v>1210</v>
      </c>
      <c r="J23" s="438"/>
      <c r="K23" s="451">
        <f t="shared" si="5"/>
        <v>4000</v>
      </c>
      <c r="L23" s="452">
        <f>K23/K25</f>
        <v>0.37158006993136916</v>
      </c>
      <c r="M23" s="401"/>
    </row>
    <row r="24" spans="2:13" ht="15.6">
      <c r="B24" s="396"/>
      <c r="C24" s="450" t="s">
        <v>62</v>
      </c>
      <c r="D24" s="438"/>
      <c r="E24" s="438">
        <v>674</v>
      </c>
      <c r="F24" s="438">
        <v>649.28</v>
      </c>
      <c r="G24" s="438">
        <v>197</v>
      </c>
      <c r="H24" s="438">
        <v>223.03</v>
      </c>
      <c r="I24" s="438">
        <v>1204.75</v>
      </c>
      <c r="J24" s="438"/>
      <c r="K24" s="451">
        <f t="shared" si="5"/>
        <v>2948.06</v>
      </c>
      <c r="L24" s="452">
        <f>K24/K25</f>
        <v>0.27386008524046801</v>
      </c>
      <c r="M24" s="401"/>
    </row>
    <row r="25" spans="2:13" ht="15.6">
      <c r="B25" s="397"/>
      <c r="C25" s="450" t="s">
        <v>199</v>
      </c>
      <c r="D25" s="552">
        <f>SUM(D21:D24)</f>
        <v>0</v>
      </c>
      <c r="E25" s="552">
        <f t="shared" ref="E25:F25" si="6">SUM(E21:E24)</f>
        <v>3866</v>
      </c>
      <c r="F25" s="552">
        <f t="shared" si="6"/>
        <v>1882.28</v>
      </c>
      <c r="G25" s="552">
        <f>SUM(G21:G24)</f>
        <v>1997.78</v>
      </c>
      <c r="H25" s="552">
        <f>SUM(H21:H24)</f>
        <v>508.03</v>
      </c>
      <c r="I25" s="552">
        <f>SUM(I21:I24)</f>
        <v>2510.75</v>
      </c>
      <c r="J25" s="552">
        <f t="shared" ref="J25" si="7">SUM(J21:J24)</f>
        <v>0</v>
      </c>
      <c r="K25" s="550">
        <f>D25+E25+F25+G25+H25+I25+J25</f>
        <v>10764.84</v>
      </c>
      <c r="L25" s="452">
        <f>SUM(L21:L24)</f>
        <v>1</v>
      </c>
      <c r="M25" s="401"/>
    </row>
    <row r="26" spans="2:13" ht="15.6">
      <c r="B26" s="397"/>
      <c r="C26" s="547" t="s">
        <v>193</v>
      </c>
      <c r="D26" s="553"/>
      <c r="E26" s="553">
        <v>3866</v>
      </c>
      <c r="F26" s="548">
        <v>1882.28</v>
      </c>
      <c r="G26" s="548">
        <v>1998.18</v>
      </c>
      <c r="H26" s="548">
        <v>508.03</v>
      </c>
      <c r="I26" s="548">
        <v>2510.75</v>
      </c>
      <c r="J26" s="548"/>
      <c r="K26" s="549">
        <f t="shared" ref="K26" si="8">D26+E26+F26+G26+H26+I26+J26</f>
        <v>10765.24</v>
      </c>
      <c r="L26" s="452"/>
      <c r="M26" s="401"/>
    </row>
    <row r="27" spans="2:13" ht="15.6">
      <c r="B27" s="397"/>
      <c r="C27" s="460" t="s">
        <v>147</v>
      </c>
      <c r="D27" s="461">
        <f t="shared" ref="D27:J27" si="9">D26-D25</f>
        <v>0</v>
      </c>
      <c r="E27" s="461">
        <f t="shared" si="9"/>
        <v>0</v>
      </c>
      <c r="F27" s="461">
        <f t="shared" si="9"/>
        <v>0</v>
      </c>
      <c r="G27" s="461">
        <f t="shared" si="9"/>
        <v>0.40000000000009095</v>
      </c>
      <c r="H27" s="461">
        <f t="shared" si="9"/>
        <v>0</v>
      </c>
      <c r="I27" s="461">
        <f t="shared" si="9"/>
        <v>0</v>
      </c>
      <c r="J27" s="461">
        <f t="shared" si="9"/>
        <v>0</v>
      </c>
      <c r="K27" s="542">
        <f>D27+E27+F27+G27+H27+I27+J27</f>
        <v>0.40000000000009095</v>
      </c>
      <c r="L27" s="452"/>
      <c r="M27" s="401"/>
    </row>
    <row r="28" spans="2:13" ht="15.6">
      <c r="B28" s="396"/>
      <c r="C28" s="402" t="s">
        <v>65</v>
      </c>
      <c r="D28" s="462">
        <f>D26/K26</f>
        <v>0</v>
      </c>
      <c r="E28" s="462">
        <f>E26/K26</f>
        <v>0.35911879345002989</v>
      </c>
      <c r="F28" s="462">
        <f>F26/K26</f>
        <v>0.17484793650675692</v>
      </c>
      <c r="G28" s="462">
        <f>G26/K26</f>
        <v>0.18561406898499244</v>
      </c>
      <c r="H28" s="462">
        <f>H26/K26</f>
        <v>4.719170218220866E-2</v>
      </c>
      <c r="I28" s="462">
        <f>I26/K26</f>
        <v>0.23322749887601205</v>
      </c>
      <c r="J28" s="462">
        <f>J26/K26</f>
        <v>0</v>
      </c>
      <c r="K28" s="520">
        <f>D28+E28+F28+G28+H28+I28+J28</f>
        <v>1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300.41124000099808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596">
        <v>1556517.5020000001</v>
      </c>
      <c r="E36" s="596">
        <v>1557162.673</v>
      </c>
      <c r="F36" s="526">
        <f t="shared" ref="F36:F39" si="10">E36-D36</f>
        <v>645.17099999985658</v>
      </c>
      <c r="G36" s="592">
        <v>6.48</v>
      </c>
      <c r="H36" s="410">
        <f>F36*G36</f>
        <v>4180.7080799990708</v>
      </c>
      <c r="I36" s="531">
        <f>F36+F40+F41</f>
        <v>882.690999999817</v>
      </c>
      <c r="J36" s="411">
        <f>I36/I40</f>
        <v>0.42540924429923527</v>
      </c>
      <c r="K36" s="186"/>
      <c r="L36" s="359"/>
      <c r="M36" s="401"/>
    </row>
    <row r="37" spans="2:13" ht="15.6">
      <c r="B37" s="396"/>
      <c r="C37" s="412" t="s">
        <v>43</v>
      </c>
      <c r="D37" s="596">
        <v>600410.15099999995</v>
      </c>
      <c r="E37" s="596">
        <v>600716.11100000003</v>
      </c>
      <c r="F37" s="527">
        <f t="shared" si="10"/>
        <v>305.96000000007916</v>
      </c>
      <c r="G37" s="593">
        <v>6.48</v>
      </c>
      <c r="H37" s="413">
        <f>G37*F37</f>
        <v>1982.6208000005131</v>
      </c>
      <c r="I37" s="532">
        <f>F37</f>
        <v>305.96000000007916</v>
      </c>
      <c r="J37" s="414">
        <f>I37/I40</f>
        <v>0.14745614533948423</v>
      </c>
      <c r="K37" s="186"/>
      <c r="L37" s="359"/>
      <c r="M37" s="401"/>
    </row>
    <row r="38" spans="2:13" ht="15.6">
      <c r="B38" s="396"/>
      <c r="C38" s="415" t="s">
        <v>44</v>
      </c>
      <c r="D38" s="597">
        <v>352997.61300000001</v>
      </c>
      <c r="E38" s="597">
        <v>353279.353</v>
      </c>
      <c r="F38" s="528">
        <f t="shared" si="10"/>
        <v>281.73999999999069</v>
      </c>
      <c r="G38" s="594">
        <v>4.58</v>
      </c>
      <c r="H38" s="416">
        <f>G38*F38</f>
        <v>1290.3691999999573</v>
      </c>
      <c r="I38" s="533">
        <f>F38</f>
        <v>281.73999999999069</v>
      </c>
      <c r="J38" s="417">
        <f>I38/I40</f>
        <v>0.13578341740075228</v>
      </c>
      <c r="K38" s="186"/>
      <c r="L38" s="359"/>
      <c r="M38" s="401"/>
    </row>
    <row r="39" spans="2:13" ht="15.6">
      <c r="B39" s="397"/>
      <c r="C39" s="183" t="s">
        <v>139</v>
      </c>
      <c r="D39" s="597">
        <v>404321.522</v>
      </c>
      <c r="E39" s="597">
        <v>404926.05300000001</v>
      </c>
      <c r="F39" s="529">
        <f t="shared" si="10"/>
        <v>604.53100000001723</v>
      </c>
      <c r="G39" s="595">
        <v>6.28</v>
      </c>
      <c r="H39" s="418">
        <f>G39*F39</f>
        <v>3796.4546800001085</v>
      </c>
      <c r="I39" s="534">
        <f>F39</f>
        <v>604.53100000001723</v>
      </c>
      <c r="J39" s="419">
        <f>I39/I40</f>
        <v>0.29135119296052825</v>
      </c>
      <c r="K39" s="186"/>
      <c r="L39" s="359"/>
      <c r="M39" s="401"/>
    </row>
    <row r="40" spans="2:13" ht="16.2" thickBot="1">
      <c r="B40" s="397"/>
      <c r="C40" s="420" t="s">
        <v>45</v>
      </c>
      <c r="D40" s="597">
        <v>369455.11200000002</v>
      </c>
      <c r="E40" s="597">
        <v>369455.11200000002</v>
      </c>
      <c r="F40" s="526">
        <f>E40-D40</f>
        <v>0</v>
      </c>
      <c r="G40" s="884">
        <v>6.48</v>
      </c>
      <c r="H40" s="421">
        <f>G40*F40</f>
        <v>0</v>
      </c>
      <c r="I40" s="535">
        <f t="shared" ref="I40" si="11">SUM(I36:I39)</f>
        <v>2074.9219999999041</v>
      </c>
      <c r="J40" s="422">
        <f t="shared" ref="J40" si="12">SUM(J36:J39)</f>
        <v>1</v>
      </c>
      <c r="K40" s="186"/>
      <c r="L40" s="359"/>
      <c r="M40" s="401"/>
    </row>
    <row r="41" spans="2:13" ht="15.6">
      <c r="B41" s="397"/>
      <c r="C41" s="420" t="s">
        <v>46</v>
      </c>
      <c r="D41" s="597">
        <v>337180.79200000002</v>
      </c>
      <c r="E41" s="597">
        <v>337418.31199999998</v>
      </c>
      <c r="F41" s="526">
        <f t="shared" ref="F41" si="13">E41-D41</f>
        <v>237.51999999996042</v>
      </c>
      <c r="G41" s="885"/>
      <c r="H41" s="423">
        <f>G40*F41</f>
        <v>1539.1295999997435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2074.9219999999041</v>
      </c>
      <c r="G42" s="525">
        <f>H42/F42</f>
        <v>6.1637412683464659</v>
      </c>
      <c r="H42" s="428">
        <f>SUM(H36:H41)</f>
        <v>12789.282359999394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 t="s">
        <v>254</v>
      </c>
      <c r="E44" s="433"/>
      <c r="F44" s="434" t="s">
        <v>1</v>
      </c>
      <c r="G44" s="554" t="s">
        <v>65</v>
      </c>
      <c r="H44" s="861" t="s">
        <v>243</v>
      </c>
      <c r="I44" s="862"/>
      <c r="J44" s="431"/>
      <c r="K44" s="184"/>
      <c r="L44" s="188"/>
      <c r="M44" s="401"/>
    </row>
    <row r="45" spans="2:13" ht="15.6">
      <c r="B45" s="397"/>
      <c r="C45" s="437" t="s">
        <v>80</v>
      </c>
      <c r="D45" s="438">
        <v>2149</v>
      </c>
      <c r="E45" s="438"/>
      <c r="F45" s="438">
        <f>D45+E45</f>
        <v>2149</v>
      </c>
      <c r="G45" s="439">
        <f>F45/F48</f>
        <v>0.43866095121453358</v>
      </c>
      <c r="H45" s="590">
        <v>7.0000000000000001E-3</v>
      </c>
      <c r="I45" s="586">
        <f>F45*H45</f>
        <v>15.043000000000001</v>
      </c>
      <c r="J45" s="431"/>
      <c r="K45" s="184"/>
      <c r="L45" s="188"/>
      <c r="M45" s="401"/>
    </row>
    <row r="46" spans="2:13" ht="15.6">
      <c r="B46" s="397"/>
      <c r="C46" s="437" t="s">
        <v>81</v>
      </c>
      <c r="D46" s="438">
        <v>965</v>
      </c>
      <c r="E46" s="438"/>
      <c r="F46" s="438">
        <f t="shared" ref="F46:F47" si="14">D46+E46</f>
        <v>965</v>
      </c>
      <c r="G46" s="439">
        <f>F46/F48</f>
        <v>0.19697897530108185</v>
      </c>
      <c r="H46" s="590">
        <v>2.5000000000000001E-2</v>
      </c>
      <c r="I46" s="586">
        <f>F46*H46</f>
        <v>24.125</v>
      </c>
      <c r="J46" s="431"/>
      <c r="K46" s="184"/>
      <c r="L46" s="188"/>
      <c r="M46" s="401"/>
    </row>
    <row r="47" spans="2:13" ht="15.6">
      <c r="B47" s="397"/>
      <c r="C47" s="437" t="s">
        <v>58</v>
      </c>
      <c r="D47" s="438">
        <v>1785</v>
      </c>
      <c r="E47" s="438"/>
      <c r="F47" s="438">
        <f t="shared" si="14"/>
        <v>1785</v>
      </c>
      <c r="G47" s="439">
        <f>F47/F48</f>
        <v>0.36436007348438459</v>
      </c>
      <c r="H47" s="584"/>
      <c r="I47" s="586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>
        <f>SUM(D45:D47)</f>
        <v>4899</v>
      </c>
      <c r="E48" s="442">
        <f>SUM(E45:E47)</f>
        <v>0</v>
      </c>
      <c r="F48" s="443">
        <f>D48+E48</f>
        <v>4899</v>
      </c>
      <c r="G48" s="444">
        <f>SUM(G45:G47)</f>
        <v>1</v>
      </c>
      <c r="H48" s="585" t="s">
        <v>21</v>
      </c>
      <c r="I48" s="591">
        <f>SUM(I45:I47)</f>
        <v>39.167999999999999</v>
      </c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6.4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63</v>
      </c>
      <c r="E51" s="447" t="s">
        <v>68</v>
      </c>
      <c r="F51" s="447" t="s">
        <v>249</v>
      </c>
      <c r="G51" s="448" t="s">
        <v>197</v>
      </c>
      <c r="H51" s="447" t="s">
        <v>130</v>
      </c>
      <c r="I51" s="448" t="s">
        <v>64</v>
      </c>
      <c r="J51" s="447" t="s">
        <v>174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58</v>
      </c>
      <c r="D52" s="438"/>
      <c r="E52" s="438">
        <v>1241</v>
      </c>
      <c r="F52" s="438"/>
      <c r="G52" s="438">
        <v>504</v>
      </c>
      <c r="H52" s="438"/>
      <c r="I52" s="438">
        <v>10</v>
      </c>
      <c r="J52" s="438"/>
      <c r="K52" s="451">
        <f>D52+E52+F52+G52+H52+I52+J52</f>
        <v>1755</v>
      </c>
      <c r="L52" s="452">
        <f>K52/K56</f>
        <v>0.14101641093548117</v>
      </c>
      <c r="M52" s="401"/>
    </row>
    <row r="53" spans="2:13" ht="15.6">
      <c r="B53" s="396"/>
      <c r="C53" s="450" t="s">
        <v>148</v>
      </c>
      <c r="D53" s="438"/>
      <c r="E53" s="438">
        <v>1418</v>
      </c>
      <c r="F53" s="438"/>
      <c r="G53" s="438">
        <v>1441</v>
      </c>
      <c r="H53" s="438">
        <v>273.41000000000003</v>
      </c>
      <c r="I53" s="438"/>
      <c r="J53" s="438"/>
      <c r="K53" s="451">
        <f t="shared" ref="K53:K55" si="15">D53+E53+F53+G53+H53+I53+J53</f>
        <v>3132.41</v>
      </c>
      <c r="L53" s="452">
        <f>K53/K56</f>
        <v>0.25169300044353876</v>
      </c>
      <c r="M53" s="401"/>
    </row>
    <row r="54" spans="2:13" ht="15.6">
      <c r="B54" s="396"/>
      <c r="C54" s="450" t="s">
        <v>61</v>
      </c>
      <c r="D54" s="438"/>
      <c r="E54" s="438">
        <v>3079.7</v>
      </c>
      <c r="F54" s="438"/>
      <c r="G54" s="438">
        <v>1852</v>
      </c>
      <c r="H54" s="438"/>
      <c r="I54" s="438"/>
      <c r="J54" s="438"/>
      <c r="K54" s="451">
        <f t="shared" si="15"/>
        <v>4931.7</v>
      </c>
      <c r="L54" s="452">
        <f>K54/K56</f>
        <v>0.39626816741339743</v>
      </c>
      <c r="M54" s="401"/>
    </row>
    <row r="55" spans="2:13" ht="15.6">
      <c r="B55" s="396"/>
      <c r="C55" s="450" t="s">
        <v>62</v>
      </c>
      <c r="D55" s="438"/>
      <c r="E55" s="438">
        <v>505.53</v>
      </c>
      <c r="F55" s="438"/>
      <c r="G55" s="438">
        <v>974.26</v>
      </c>
      <c r="H55" s="438"/>
      <c r="I55" s="438">
        <v>1146.46</v>
      </c>
      <c r="J55" s="438"/>
      <c r="K55" s="451">
        <f t="shared" si="15"/>
        <v>2626.25</v>
      </c>
      <c r="L55" s="452">
        <f>K55/K56</f>
        <v>0.21102242120758258</v>
      </c>
      <c r="M55" s="401"/>
    </row>
    <row r="56" spans="2:13" ht="15.6">
      <c r="B56" s="397"/>
      <c r="C56" s="450" t="s">
        <v>199</v>
      </c>
      <c r="D56" s="552">
        <f>SUM(D52:D55)</f>
        <v>0</v>
      </c>
      <c r="E56" s="552">
        <f t="shared" ref="E56:F56" si="16">SUM(E52:E55)</f>
        <v>6244.23</v>
      </c>
      <c r="F56" s="552">
        <f t="shared" si="16"/>
        <v>0</v>
      </c>
      <c r="G56" s="552">
        <f>SUM(G52:G55)</f>
        <v>4771.26</v>
      </c>
      <c r="H56" s="552">
        <f>SUM(H52:H55)</f>
        <v>273.41000000000003</v>
      </c>
      <c r="I56" s="552">
        <f>SUM(I52:I55)</f>
        <v>1156.46</v>
      </c>
      <c r="J56" s="552">
        <f t="shared" ref="J56" si="17">SUM(J52:J55)</f>
        <v>0</v>
      </c>
      <c r="K56" s="550">
        <f>D56+E56+F56+G56+H56+I56+J56</f>
        <v>12445.36</v>
      </c>
      <c r="L56" s="452">
        <f>SUM(L52:L55)</f>
        <v>1</v>
      </c>
      <c r="M56" s="401"/>
    </row>
    <row r="57" spans="2:13" ht="15.6">
      <c r="B57" s="397"/>
      <c r="C57" s="547" t="s">
        <v>193</v>
      </c>
      <c r="D57" s="553"/>
      <c r="E57" s="553">
        <v>6244.23</v>
      </c>
      <c r="F57" s="548"/>
      <c r="G57" s="548">
        <v>4771.26</v>
      </c>
      <c r="H57" s="548">
        <v>273.41000000000003</v>
      </c>
      <c r="I57" s="548">
        <v>1156.46</v>
      </c>
      <c r="J57" s="548"/>
      <c r="K57" s="549">
        <f t="shared" ref="K57" si="18">D57+E57+F57+G57+H57+I57+J57</f>
        <v>12445.36</v>
      </c>
      <c r="L57" s="452"/>
      <c r="M57" s="401"/>
    </row>
    <row r="58" spans="2:13" ht="15.6">
      <c r="B58" s="397"/>
      <c r="C58" s="460" t="s">
        <v>147</v>
      </c>
      <c r="D58" s="461">
        <f t="shared" ref="D58:J58" si="19">D57-D56</f>
        <v>0</v>
      </c>
      <c r="E58" s="461">
        <f t="shared" si="19"/>
        <v>0</v>
      </c>
      <c r="F58" s="461">
        <f t="shared" si="19"/>
        <v>0</v>
      </c>
      <c r="G58" s="461">
        <f t="shared" si="19"/>
        <v>0</v>
      </c>
      <c r="H58" s="461">
        <f t="shared" si="19"/>
        <v>0</v>
      </c>
      <c r="I58" s="461">
        <f t="shared" si="19"/>
        <v>0</v>
      </c>
      <c r="J58" s="461">
        <f t="shared" si="19"/>
        <v>0</v>
      </c>
      <c r="K58" s="542">
        <f>D58+E58+F58+G58+H58+I58+J58</f>
        <v>0</v>
      </c>
      <c r="L58" s="452"/>
      <c r="M58" s="401"/>
    </row>
    <row r="59" spans="2:13" ht="15.6">
      <c r="B59" s="396"/>
      <c r="C59" s="402" t="s">
        <v>65</v>
      </c>
      <c r="D59" s="462">
        <f>D57/K57</f>
        <v>0</v>
      </c>
      <c r="E59" s="462">
        <f>E57/K57</f>
        <v>0.50173156903456384</v>
      </c>
      <c r="F59" s="462">
        <f>F57/K57</f>
        <v>0</v>
      </c>
      <c r="G59" s="462">
        <f>G57/K57</f>
        <v>0.38337661586326149</v>
      </c>
      <c r="H59" s="462">
        <f>H57/K57</f>
        <v>2.1968830150353225E-2</v>
      </c>
      <c r="I59" s="462">
        <f>I57/K57</f>
        <v>9.29229849518214E-2</v>
      </c>
      <c r="J59" s="462">
        <f>J57/K57</f>
        <v>0</v>
      </c>
      <c r="K59" s="520">
        <f>D59+E59+F59+G59+H59+I59+J59</f>
        <v>0.99999999999999989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343.92235999939294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596">
        <v>1557162.673</v>
      </c>
      <c r="E67" s="596">
        <v>1557779.433</v>
      </c>
      <c r="F67" s="526">
        <f t="shared" ref="F67:F70" si="20">E67-D67</f>
        <v>616.76000000000931</v>
      </c>
      <c r="G67" s="592">
        <v>6.48</v>
      </c>
      <c r="H67" s="410">
        <f>F67*G67</f>
        <v>3996.6048000000605</v>
      </c>
      <c r="I67" s="531">
        <f>F67+F71+F72</f>
        <v>812.71000000002095</v>
      </c>
      <c r="J67" s="411">
        <f>I67/I71</f>
        <v>0.44958458055056133</v>
      </c>
      <c r="K67" s="186"/>
      <c r="L67" s="359"/>
      <c r="M67" s="401"/>
    </row>
    <row r="68" spans="2:13" ht="15.6">
      <c r="B68" s="396"/>
      <c r="C68" s="412" t="s">
        <v>43</v>
      </c>
      <c r="D68" s="596">
        <v>600716.11100000003</v>
      </c>
      <c r="E68" s="596">
        <v>600960.07200000004</v>
      </c>
      <c r="F68" s="527">
        <f t="shared" si="20"/>
        <v>243.96100000001024</v>
      </c>
      <c r="G68" s="593">
        <v>6.48</v>
      </c>
      <c r="H68" s="413">
        <f>G68*F68</f>
        <v>1580.8672800000666</v>
      </c>
      <c r="I68" s="532">
        <f>F68</f>
        <v>243.96100000001024</v>
      </c>
      <c r="J68" s="414">
        <f>I68/I71</f>
        <v>0.13495724656482297</v>
      </c>
      <c r="K68" s="186"/>
      <c r="L68" s="359"/>
      <c r="M68" s="401"/>
    </row>
    <row r="69" spans="2:13" ht="15.6">
      <c r="B69" s="396"/>
      <c r="C69" s="415" t="s">
        <v>44</v>
      </c>
      <c r="D69" s="597">
        <v>353279.353</v>
      </c>
      <c r="E69" s="597">
        <v>353490.83299999998</v>
      </c>
      <c r="F69" s="528">
        <f t="shared" si="20"/>
        <v>211.47999999998137</v>
      </c>
      <c r="G69" s="594">
        <v>4.58</v>
      </c>
      <c r="H69" s="416">
        <f>G69*F69</f>
        <v>968.57839999991472</v>
      </c>
      <c r="I69" s="533">
        <f>F69</f>
        <v>211.47999999998137</v>
      </c>
      <c r="J69" s="417">
        <f>I69/I71</f>
        <v>0.11698902080055848</v>
      </c>
      <c r="K69" s="186"/>
      <c r="L69" s="359"/>
      <c r="M69" s="401"/>
    </row>
    <row r="70" spans="2:13" ht="15.6">
      <c r="B70" s="397"/>
      <c r="C70" s="183" t="s">
        <v>139</v>
      </c>
      <c r="D70" s="597">
        <v>404926.05300000001</v>
      </c>
      <c r="E70" s="597">
        <v>405465.59299999999</v>
      </c>
      <c r="F70" s="529">
        <f t="shared" si="20"/>
        <v>539.53999999997905</v>
      </c>
      <c r="G70" s="595">
        <v>6.28</v>
      </c>
      <c r="H70" s="418">
        <f>G70*F70</f>
        <v>3388.3111999998687</v>
      </c>
      <c r="I70" s="534">
        <f>F70</f>
        <v>539.53999999997905</v>
      </c>
      <c r="J70" s="419">
        <f>I70/I71</f>
        <v>0.29846915208405728</v>
      </c>
      <c r="K70" s="186"/>
      <c r="L70" s="359"/>
      <c r="M70" s="401"/>
    </row>
    <row r="71" spans="2:13" ht="16.2" thickBot="1">
      <c r="B71" s="397"/>
      <c r="C71" s="420" t="s">
        <v>45</v>
      </c>
      <c r="D71" s="597">
        <v>369455.11200000002</v>
      </c>
      <c r="E71" s="597">
        <v>369455.11200000002</v>
      </c>
      <c r="F71" s="526">
        <f>E71-D71</f>
        <v>0</v>
      </c>
      <c r="G71" s="884">
        <v>6.48</v>
      </c>
      <c r="H71" s="421">
        <f>G71*F71</f>
        <v>0</v>
      </c>
      <c r="I71" s="535">
        <f t="shared" ref="I71" si="21">SUM(I67:I70)</f>
        <v>1807.6909999999916</v>
      </c>
      <c r="J71" s="422">
        <f t="shared" ref="J71" si="22">SUM(J67:J70)</f>
        <v>1</v>
      </c>
      <c r="K71" s="186"/>
      <c r="L71" s="359"/>
      <c r="M71" s="401"/>
    </row>
    <row r="72" spans="2:13" ht="15.6">
      <c r="B72" s="397"/>
      <c r="C72" s="420" t="s">
        <v>46</v>
      </c>
      <c r="D72" s="597">
        <v>337418.31199999998</v>
      </c>
      <c r="E72" s="597">
        <v>337614.26199999999</v>
      </c>
      <c r="F72" s="526">
        <f t="shared" ref="F72" si="23">E72-D72</f>
        <v>195.95000000001164</v>
      </c>
      <c r="G72" s="885"/>
      <c r="H72" s="423">
        <f>G71*F72</f>
        <v>1269.7560000000756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1807.6909999999916</v>
      </c>
      <c r="G73" s="525">
        <f>H73/F73</f>
        <v>6.1980270300621285</v>
      </c>
      <c r="H73" s="428">
        <f>SUM(H67:H72)</f>
        <v>11204.117679999987</v>
      </c>
      <c r="I73" s="424"/>
      <c r="J73" s="425"/>
      <c r="K73" s="186"/>
      <c r="L73" s="359"/>
      <c r="M73" s="401"/>
    </row>
    <row r="74" spans="2:13" ht="16.2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 t="s">
        <v>254</v>
      </c>
      <c r="E75" s="433"/>
      <c r="F75" s="434" t="s">
        <v>1</v>
      </c>
      <c r="G75" s="554" t="s">
        <v>65</v>
      </c>
      <c r="H75" s="861" t="s">
        <v>243</v>
      </c>
      <c r="I75" s="862"/>
      <c r="J75" s="431"/>
      <c r="K75" s="184"/>
      <c r="L75" s="188"/>
      <c r="M75" s="401"/>
    </row>
    <row r="76" spans="2:13" ht="15.6">
      <c r="B76" s="397"/>
      <c r="C76" s="437" t="s">
        <v>80</v>
      </c>
      <c r="D76" s="438">
        <v>1564</v>
      </c>
      <c r="E76" s="438"/>
      <c r="F76" s="438">
        <f>D76+E76</f>
        <v>1564</v>
      </c>
      <c r="G76" s="439">
        <f>F76/F79</f>
        <v>0.3045171339563863</v>
      </c>
      <c r="H76" s="590">
        <v>7.0000000000000001E-3</v>
      </c>
      <c r="I76" s="586">
        <f>F76*H76</f>
        <v>10.948</v>
      </c>
      <c r="J76" s="431"/>
      <c r="K76" s="184"/>
      <c r="L76" s="188"/>
      <c r="M76" s="401"/>
    </row>
    <row r="77" spans="2:13" ht="15.6">
      <c r="B77" s="397"/>
      <c r="C77" s="437" t="s">
        <v>81</v>
      </c>
      <c r="D77" s="438">
        <v>2320</v>
      </c>
      <c r="E77" s="438"/>
      <c r="F77" s="438">
        <f t="shared" ref="F77:F78" si="24">D77+E77</f>
        <v>2320</v>
      </c>
      <c r="G77" s="439">
        <f>F77/F79</f>
        <v>0.45171339563862928</v>
      </c>
      <c r="H77" s="590">
        <v>2.5000000000000001E-2</v>
      </c>
      <c r="I77" s="586">
        <f>F77*H77</f>
        <v>58</v>
      </c>
      <c r="J77" s="431"/>
      <c r="K77" s="184"/>
      <c r="L77" s="188"/>
      <c r="M77" s="401"/>
    </row>
    <row r="78" spans="2:13" ht="15.6">
      <c r="B78" s="397"/>
      <c r="C78" s="437" t="s">
        <v>58</v>
      </c>
      <c r="D78" s="438">
        <v>1252</v>
      </c>
      <c r="E78" s="438"/>
      <c r="F78" s="438">
        <f t="shared" si="24"/>
        <v>1252</v>
      </c>
      <c r="G78" s="439">
        <f>F78/F79</f>
        <v>0.24376947040498442</v>
      </c>
      <c r="H78" s="584"/>
      <c r="I78" s="586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5136</v>
      </c>
      <c r="E79" s="442">
        <f>SUM(E76:E78)</f>
        <v>0</v>
      </c>
      <c r="F79" s="443">
        <f>D79+E79</f>
        <v>5136</v>
      </c>
      <c r="G79" s="444">
        <f>SUM(G76:G78)</f>
        <v>1</v>
      </c>
      <c r="H79" s="585" t="s">
        <v>21</v>
      </c>
      <c r="I79" s="591">
        <f>SUM(I76:I78)</f>
        <v>68.948000000000008</v>
      </c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63</v>
      </c>
      <c r="E82" s="447" t="s">
        <v>68</v>
      </c>
      <c r="F82" s="447" t="s">
        <v>249</v>
      </c>
      <c r="G82" s="448" t="s">
        <v>197</v>
      </c>
      <c r="H82" s="447" t="s">
        <v>130</v>
      </c>
      <c r="I82" s="448" t="s">
        <v>64</v>
      </c>
      <c r="J82" s="447" t="s">
        <v>174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58</v>
      </c>
      <c r="D83" s="438">
        <v>708</v>
      </c>
      <c r="E83" s="438">
        <v>413</v>
      </c>
      <c r="F83" s="438">
        <v>131</v>
      </c>
      <c r="G83" s="438">
        <v>95.1</v>
      </c>
      <c r="H83" s="438"/>
      <c r="I83" s="438"/>
      <c r="J83" s="438"/>
      <c r="K83" s="451">
        <f>D83+E83+F83+G83+H83+I83+J83</f>
        <v>1347.1</v>
      </c>
      <c r="L83" s="452">
        <f>K83/K87</f>
        <v>0.1202746379528937</v>
      </c>
      <c r="M83" s="401"/>
    </row>
    <row r="84" spans="2:13" ht="15.6">
      <c r="B84" s="396"/>
      <c r="C84" s="450" t="s">
        <v>148</v>
      </c>
      <c r="D84" s="438">
        <v>1073</v>
      </c>
      <c r="E84" s="438">
        <v>556</v>
      </c>
      <c r="F84" s="438">
        <v>280</v>
      </c>
      <c r="G84" s="438">
        <v>80</v>
      </c>
      <c r="H84" s="438">
        <v>1175.75</v>
      </c>
      <c r="I84" s="438"/>
      <c r="J84" s="438"/>
      <c r="K84" s="451">
        <f t="shared" ref="K84:K86" si="25">D84+E84+F84+G84+H84+I84+J84</f>
        <v>3164.75</v>
      </c>
      <c r="L84" s="452">
        <f>K84/K87</f>
        <v>0.282561918537169</v>
      </c>
      <c r="M84" s="401"/>
    </row>
    <row r="85" spans="2:13" ht="15.6">
      <c r="B85" s="396"/>
      <c r="C85" s="450" t="s">
        <v>61</v>
      </c>
      <c r="D85" s="438">
        <v>1937</v>
      </c>
      <c r="E85" s="438">
        <v>2365</v>
      </c>
      <c r="F85" s="438"/>
      <c r="G85" s="438"/>
      <c r="H85" s="438">
        <v>20</v>
      </c>
      <c r="I85" s="438"/>
      <c r="J85" s="438"/>
      <c r="K85" s="451">
        <f t="shared" si="25"/>
        <v>4322</v>
      </c>
      <c r="L85" s="452">
        <f>K85/K87</f>
        <v>0.38588596632202998</v>
      </c>
      <c r="M85" s="401"/>
    </row>
    <row r="86" spans="2:13" ht="15.6">
      <c r="B86" s="396"/>
      <c r="C86" s="450" t="s">
        <v>62</v>
      </c>
      <c r="D86" s="438">
        <v>283.93</v>
      </c>
      <c r="E86" s="438">
        <v>420.88</v>
      </c>
      <c r="F86" s="438">
        <v>978.02</v>
      </c>
      <c r="G86" s="438">
        <v>74.459999999999994</v>
      </c>
      <c r="H86" s="438">
        <v>609.05999999999995</v>
      </c>
      <c r="I86" s="438"/>
      <c r="J86" s="438"/>
      <c r="K86" s="451">
        <f t="shared" si="25"/>
        <v>2366.35</v>
      </c>
      <c r="L86" s="452">
        <f>K86/K87</f>
        <v>0.21127747718790738</v>
      </c>
      <c r="M86" s="401"/>
    </row>
    <row r="87" spans="2:13" ht="15.6">
      <c r="B87" s="397"/>
      <c r="C87" s="450" t="s">
        <v>199</v>
      </c>
      <c r="D87" s="552">
        <f>SUM(D83:D86)</f>
        <v>4001.93</v>
      </c>
      <c r="E87" s="552">
        <f t="shared" ref="E87:F87" si="26">SUM(E83:E86)</f>
        <v>3754.88</v>
      </c>
      <c r="F87" s="552">
        <f t="shared" si="26"/>
        <v>1389.02</v>
      </c>
      <c r="G87" s="552">
        <f>SUM(G83:G86)</f>
        <v>249.56</v>
      </c>
      <c r="H87" s="552">
        <f>SUM(H83:H86)</f>
        <v>1804.81</v>
      </c>
      <c r="I87" s="552">
        <f>SUM(I83:I86)</f>
        <v>0</v>
      </c>
      <c r="J87" s="552">
        <f t="shared" ref="J87" si="27">SUM(J83:J86)</f>
        <v>0</v>
      </c>
      <c r="K87" s="550">
        <f>D87+E87+F87+G87+H87+I87+J87</f>
        <v>11200.199999999999</v>
      </c>
      <c r="L87" s="452">
        <f>SUM(L83:L86)</f>
        <v>1</v>
      </c>
      <c r="M87" s="401"/>
    </row>
    <row r="88" spans="2:13" ht="15.6">
      <c r="B88" s="397"/>
      <c r="C88" s="547" t="s">
        <v>193</v>
      </c>
      <c r="D88" s="553">
        <v>4001.93</v>
      </c>
      <c r="E88" s="553">
        <v>3754.88</v>
      </c>
      <c r="F88" s="548">
        <v>1389.02</v>
      </c>
      <c r="G88" s="548">
        <v>249.56</v>
      </c>
      <c r="H88" s="548">
        <v>1804.81</v>
      </c>
      <c r="I88" s="548"/>
      <c r="J88" s="548"/>
      <c r="K88" s="549">
        <f t="shared" ref="K88" si="28">D88+E88+F88+G88+H88+I88+J88</f>
        <v>11200.199999999999</v>
      </c>
      <c r="L88" s="452"/>
      <c r="M88" s="401"/>
    </row>
    <row r="89" spans="2:13" ht="15.6">
      <c r="B89" s="397"/>
      <c r="C89" s="460" t="s">
        <v>147</v>
      </c>
      <c r="D89" s="461">
        <f t="shared" ref="D89:J89" si="29">D88-D87</f>
        <v>0</v>
      </c>
      <c r="E89" s="461">
        <f t="shared" si="29"/>
        <v>0</v>
      </c>
      <c r="F89" s="461">
        <f t="shared" si="29"/>
        <v>0</v>
      </c>
      <c r="G89" s="461">
        <f t="shared" si="29"/>
        <v>0</v>
      </c>
      <c r="H89" s="461">
        <f t="shared" si="29"/>
        <v>0</v>
      </c>
      <c r="I89" s="461">
        <f t="shared" si="29"/>
        <v>0</v>
      </c>
      <c r="J89" s="461">
        <f t="shared" si="29"/>
        <v>0</v>
      </c>
      <c r="K89" s="542">
        <f>D89+E89+F89+G89+H89+I89+J89</f>
        <v>0</v>
      </c>
      <c r="L89" s="452"/>
      <c r="M89" s="401"/>
    </row>
    <row r="90" spans="2:13" ht="15.6">
      <c r="B90" s="396"/>
      <c r="C90" s="402" t="s">
        <v>65</v>
      </c>
      <c r="D90" s="462">
        <f>D88/K88</f>
        <v>0.35730879805717758</v>
      </c>
      <c r="E90" s="462">
        <f>E88/K88</f>
        <v>0.33525115622935309</v>
      </c>
      <c r="F90" s="462">
        <f>F88/K88</f>
        <v>0.12401742826020964</v>
      </c>
      <c r="G90" s="462">
        <f>G88/K88</f>
        <v>2.2281744968839844E-2</v>
      </c>
      <c r="H90" s="462">
        <f>H88/K88</f>
        <v>0.16114087248441994</v>
      </c>
      <c r="I90" s="462">
        <f>I88/K88</f>
        <v>0</v>
      </c>
      <c r="J90" s="462">
        <f>J88/K88</f>
        <v>0</v>
      </c>
      <c r="K90" s="520">
        <f>D90+E90+F90+G90+H90+I90+J90</f>
        <v>1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3.9176799999877403</v>
      </c>
      <c r="M91" s="401"/>
    </row>
    <row r="92" spans="2:13" ht="15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5.6">
      <c r="B98" s="396"/>
      <c r="C98" s="409" t="s">
        <v>42</v>
      </c>
      <c r="D98" s="596">
        <v>1557779.433</v>
      </c>
      <c r="E98" s="596">
        <v>1558468.8330000001</v>
      </c>
      <c r="F98" s="526">
        <f t="shared" ref="F98:F101" si="30">E98-D98</f>
        <v>689.4000000001397</v>
      </c>
      <c r="G98" s="592">
        <v>6.48</v>
      </c>
      <c r="H98" s="410">
        <f>F98*G98</f>
        <v>4467.3120000009058</v>
      </c>
      <c r="I98" s="531">
        <f>F98+F102+F103</f>
        <v>907.47000000014668</v>
      </c>
      <c r="J98" s="411">
        <f>I98/I102</f>
        <v>0.52399515194633628</v>
      </c>
      <c r="K98" s="186"/>
      <c r="L98" s="359"/>
      <c r="M98" s="401"/>
    </row>
    <row r="99" spans="2:13" ht="15.6">
      <c r="B99" s="396"/>
      <c r="C99" s="412" t="s">
        <v>43</v>
      </c>
      <c r="D99" s="596">
        <v>600960.07200000004</v>
      </c>
      <c r="E99" s="596">
        <v>601277.272</v>
      </c>
      <c r="F99" s="527">
        <f t="shared" si="30"/>
        <v>317.19999999995343</v>
      </c>
      <c r="G99" s="593">
        <v>6.48</v>
      </c>
      <c r="H99" s="413">
        <f>G99*F99</f>
        <v>2055.4559999996982</v>
      </c>
      <c r="I99" s="532">
        <f>F99</f>
        <v>317.19999999995343</v>
      </c>
      <c r="J99" s="414">
        <f>I99/I102</f>
        <v>0.18315896084424454</v>
      </c>
      <c r="K99" s="186"/>
      <c r="L99" s="359"/>
      <c r="M99" s="401"/>
    </row>
    <row r="100" spans="2:13" ht="15.6">
      <c r="B100" s="396"/>
      <c r="C100" s="415" t="s">
        <v>44</v>
      </c>
      <c r="D100" s="597">
        <v>353490.83299999998</v>
      </c>
      <c r="E100" s="597">
        <v>353742.05300000001</v>
      </c>
      <c r="F100" s="528">
        <f t="shared" si="30"/>
        <v>251.22000000003027</v>
      </c>
      <c r="G100" s="594">
        <v>4.58</v>
      </c>
      <c r="H100" s="416">
        <f>G100*F100</f>
        <v>1150.5876000001385</v>
      </c>
      <c r="I100" s="533">
        <f>F100</f>
        <v>251.22000000003027</v>
      </c>
      <c r="J100" s="417">
        <f>I100/I102</f>
        <v>0.14506051117056559</v>
      </c>
      <c r="K100" s="186"/>
      <c r="L100" s="359"/>
      <c r="M100" s="401"/>
    </row>
    <row r="101" spans="2:13" ht="15.6">
      <c r="B101" s="397"/>
      <c r="C101" s="183" t="s">
        <v>139</v>
      </c>
      <c r="D101" s="597">
        <v>405465.59299999999</v>
      </c>
      <c r="E101" s="597">
        <v>405721.53200000001</v>
      </c>
      <c r="F101" s="529">
        <f t="shared" si="30"/>
        <v>255.93900000001304</v>
      </c>
      <c r="G101" s="595">
        <v>6.28</v>
      </c>
      <c r="H101" s="418">
        <f>G101*F101</f>
        <v>1607.2969200000819</v>
      </c>
      <c r="I101" s="534">
        <f>F101</f>
        <v>255.93900000001304</v>
      </c>
      <c r="J101" s="419">
        <f>I101/I102</f>
        <v>0.14778537603885364</v>
      </c>
      <c r="K101" s="186"/>
      <c r="L101" s="359"/>
      <c r="M101" s="401"/>
    </row>
    <row r="102" spans="2:13" ht="16.2" thickBot="1">
      <c r="B102" s="397"/>
      <c r="C102" s="420" t="s">
        <v>45</v>
      </c>
      <c r="D102" s="597">
        <v>369455.11200000002</v>
      </c>
      <c r="E102" s="597">
        <v>369455.11200000002</v>
      </c>
      <c r="F102" s="526">
        <f>E102-D102</f>
        <v>0</v>
      </c>
      <c r="G102" s="884">
        <v>6.48</v>
      </c>
      <c r="H102" s="421">
        <f>G102*F102</f>
        <v>0</v>
      </c>
      <c r="I102" s="535">
        <f t="shared" ref="I102" si="31">SUM(I98:I101)</f>
        <v>1731.8290000001434</v>
      </c>
      <c r="J102" s="422">
        <f t="shared" ref="J102" si="32">SUM(J98:J101)</f>
        <v>1</v>
      </c>
      <c r="K102" s="186"/>
      <c r="L102" s="359"/>
      <c r="M102" s="401"/>
    </row>
    <row r="103" spans="2:13" ht="15.6">
      <c r="B103" s="397"/>
      <c r="C103" s="420" t="s">
        <v>46</v>
      </c>
      <c r="D103" s="597">
        <v>337614.26199999999</v>
      </c>
      <c r="E103" s="597">
        <v>337832.33199999999</v>
      </c>
      <c r="F103" s="526">
        <f t="shared" ref="F103" si="33">E103-D103</f>
        <v>218.07000000000698</v>
      </c>
      <c r="G103" s="885"/>
      <c r="H103" s="423">
        <f>G102*F103</f>
        <v>1413.0936000000454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1731.8290000001434</v>
      </c>
      <c r="G104" s="525">
        <f>H104/F104</f>
        <v>6.1748279535681556</v>
      </c>
      <c r="H104" s="428">
        <f>SUM(H98:H103)</f>
        <v>10693.746120000871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 t="s">
        <v>254</v>
      </c>
      <c r="E106" s="433"/>
      <c r="F106" s="434" t="s">
        <v>1</v>
      </c>
      <c r="G106" s="554" t="s">
        <v>65</v>
      </c>
      <c r="H106" s="861" t="s">
        <v>243</v>
      </c>
      <c r="I106" s="862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>
        <v>1155</v>
      </c>
      <c r="E107" s="438"/>
      <c r="F107" s="438">
        <f>D107+E107</f>
        <v>1155</v>
      </c>
      <c r="G107" s="439">
        <f>F107/F110</f>
        <v>0.34303534303534305</v>
      </c>
      <c r="H107" s="590">
        <v>7.0000000000000001E-3</v>
      </c>
      <c r="I107" s="586">
        <f>F107*H107</f>
        <v>8.0850000000000009</v>
      </c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>
        <v>919</v>
      </c>
      <c r="E108" s="438"/>
      <c r="F108" s="438">
        <f t="shared" ref="F108:F109" si="34">D108+E108</f>
        <v>919</v>
      </c>
      <c r="G108" s="439">
        <f>F108/F110</f>
        <v>0.27294327294327292</v>
      </c>
      <c r="H108" s="590">
        <v>2.5000000000000001E-2</v>
      </c>
      <c r="I108" s="586">
        <f>F108*H108</f>
        <v>22.975000000000001</v>
      </c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>
        <v>1293</v>
      </c>
      <c r="E109" s="438"/>
      <c r="F109" s="438">
        <f t="shared" si="34"/>
        <v>1293</v>
      </c>
      <c r="G109" s="439">
        <f>F109/F110</f>
        <v>0.38402138402138403</v>
      </c>
      <c r="H109" s="584"/>
      <c r="I109" s="586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3367</v>
      </c>
      <c r="E110" s="442">
        <f>SUM(E107:E109)</f>
        <v>0</v>
      </c>
      <c r="F110" s="443">
        <f>D110+E110</f>
        <v>3367</v>
      </c>
      <c r="G110" s="444">
        <f>SUM(G107:G109)</f>
        <v>1</v>
      </c>
      <c r="H110" s="585" t="s">
        <v>21</v>
      </c>
      <c r="I110" s="591">
        <f>SUM(I107:I109)</f>
        <v>31.060000000000002</v>
      </c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63</v>
      </c>
      <c r="E113" s="447" t="s">
        <v>68</v>
      </c>
      <c r="F113" s="447" t="s">
        <v>249</v>
      </c>
      <c r="G113" s="448" t="s">
        <v>197</v>
      </c>
      <c r="H113" s="447" t="s">
        <v>130</v>
      </c>
      <c r="I113" s="448" t="s">
        <v>64</v>
      </c>
      <c r="J113" s="447" t="s">
        <v>174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58</v>
      </c>
      <c r="D114" s="438">
        <v>573</v>
      </c>
      <c r="E114" s="438">
        <v>585</v>
      </c>
      <c r="F114" s="438">
        <v>135</v>
      </c>
      <c r="G114" s="438"/>
      <c r="H114" s="438"/>
      <c r="I114" s="438">
        <v>16</v>
      </c>
      <c r="J114" s="438"/>
      <c r="K114" s="451">
        <f>D114+E114+F114+G114+H114+I114+J114</f>
        <v>1309</v>
      </c>
      <c r="L114" s="452">
        <f>K114/K118</f>
        <v>0.12322806700443771</v>
      </c>
      <c r="M114" s="401"/>
    </row>
    <row r="115" spans="2:13" ht="15.6">
      <c r="B115" s="396"/>
      <c r="C115" s="450" t="s">
        <v>148</v>
      </c>
      <c r="D115" s="438">
        <v>1326</v>
      </c>
      <c r="E115" s="438">
        <v>748</v>
      </c>
      <c r="F115" s="438"/>
      <c r="G115" s="438"/>
      <c r="H115" s="438"/>
      <c r="I115" s="438"/>
      <c r="J115" s="438"/>
      <c r="K115" s="451">
        <f t="shared" ref="K115:K117" si="35">D115+E115+F115+G115+H115+I115+J115</f>
        <v>2074</v>
      </c>
      <c r="L115" s="452">
        <f>K115/K118</f>
        <v>0.19524446979923898</v>
      </c>
      <c r="M115" s="401"/>
    </row>
    <row r="116" spans="2:13" ht="15.6">
      <c r="B116" s="396"/>
      <c r="C116" s="450" t="s">
        <v>61</v>
      </c>
      <c r="D116" s="438">
        <v>1794</v>
      </c>
      <c r="E116" s="438">
        <v>411</v>
      </c>
      <c r="F116" s="438"/>
      <c r="G116" s="438"/>
      <c r="H116" s="438"/>
      <c r="I116" s="438"/>
      <c r="J116" s="438"/>
      <c r="K116" s="451">
        <f t="shared" si="35"/>
        <v>2205</v>
      </c>
      <c r="L116" s="452">
        <f>K116/K118</f>
        <v>0.20757669040854482</v>
      </c>
      <c r="M116" s="401"/>
    </row>
    <row r="117" spans="2:13" ht="15.6">
      <c r="B117" s="396"/>
      <c r="C117" s="450" t="s">
        <v>62</v>
      </c>
      <c r="D117" s="438">
        <v>862.08</v>
      </c>
      <c r="E117" s="438">
        <v>1471.8</v>
      </c>
      <c r="F117" s="438">
        <v>235.97</v>
      </c>
      <c r="G117" s="438"/>
      <c r="H117" s="438"/>
      <c r="I117" s="438">
        <v>2264.63</v>
      </c>
      <c r="J117" s="438">
        <v>200.1</v>
      </c>
      <c r="K117" s="451">
        <f t="shared" si="35"/>
        <v>5034.58</v>
      </c>
      <c r="L117" s="452">
        <f>K117/K118</f>
        <v>0.47395077278777847</v>
      </c>
      <c r="M117" s="401"/>
    </row>
    <row r="118" spans="2:13" ht="15.6">
      <c r="B118" s="397"/>
      <c r="C118" s="450" t="s">
        <v>199</v>
      </c>
      <c r="D118" s="552">
        <f>SUM(D114:D117)</f>
        <v>4555.08</v>
      </c>
      <c r="E118" s="552">
        <f t="shared" ref="E118:F118" si="36">SUM(E114:E117)</f>
        <v>3215.8</v>
      </c>
      <c r="F118" s="552">
        <f t="shared" si="36"/>
        <v>370.97</v>
      </c>
      <c r="G118" s="552">
        <f>SUM(G114:G117)</f>
        <v>0</v>
      </c>
      <c r="H118" s="552">
        <f>SUM(H114:H117)</f>
        <v>0</v>
      </c>
      <c r="I118" s="552">
        <f>SUM(I114:I117)</f>
        <v>2280.63</v>
      </c>
      <c r="J118" s="552">
        <f t="shared" ref="J118" si="37">SUM(J114:J117)</f>
        <v>200.1</v>
      </c>
      <c r="K118" s="550">
        <f>D118+E118+F118+G118+H118+I118+J118</f>
        <v>10622.58</v>
      </c>
      <c r="L118" s="452">
        <f>SUM(L114:L117)</f>
        <v>1</v>
      </c>
      <c r="M118" s="401"/>
    </row>
    <row r="119" spans="2:13" ht="15.6">
      <c r="B119" s="397"/>
      <c r="C119" s="547" t="s">
        <v>193</v>
      </c>
      <c r="D119" s="553">
        <v>4555.08</v>
      </c>
      <c r="E119" s="553">
        <v>3215.8</v>
      </c>
      <c r="F119" s="548">
        <v>370.97</v>
      </c>
      <c r="G119" s="548"/>
      <c r="H119" s="548"/>
      <c r="I119" s="548">
        <v>2280.63</v>
      </c>
      <c r="J119" s="548">
        <v>200.1</v>
      </c>
      <c r="K119" s="549">
        <f t="shared" ref="K119" si="38">D119+E119+F119+G119+H119+I119+J119</f>
        <v>10622.58</v>
      </c>
      <c r="L119" s="452"/>
      <c r="M119" s="401"/>
    </row>
    <row r="120" spans="2:13" ht="15.6">
      <c r="B120" s="397"/>
      <c r="C120" s="460" t="s">
        <v>147</v>
      </c>
      <c r="D120" s="461">
        <f t="shared" ref="D120:J120" si="39">D119-D118</f>
        <v>0</v>
      </c>
      <c r="E120" s="461">
        <f t="shared" si="39"/>
        <v>0</v>
      </c>
      <c r="F120" s="461">
        <f t="shared" si="39"/>
        <v>0</v>
      </c>
      <c r="G120" s="461">
        <f t="shared" si="39"/>
        <v>0</v>
      </c>
      <c r="H120" s="461">
        <f t="shared" si="39"/>
        <v>0</v>
      </c>
      <c r="I120" s="461">
        <f t="shared" si="39"/>
        <v>0</v>
      </c>
      <c r="J120" s="461">
        <f t="shared" si="39"/>
        <v>0</v>
      </c>
      <c r="K120" s="542">
        <f>D120+E120+F120+G120+H120+I120+J120</f>
        <v>0</v>
      </c>
      <c r="L120" s="452"/>
      <c r="M120" s="401"/>
    </row>
    <row r="121" spans="2:13" ht="15.6">
      <c r="B121" s="396"/>
      <c r="C121" s="402" t="s">
        <v>65</v>
      </c>
      <c r="D121" s="462">
        <f>D119/K119</f>
        <v>0.42881107979417427</v>
      </c>
      <c r="E121" s="462">
        <f>E119/K119</f>
        <v>0.30273248118630314</v>
      </c>
      <c r="F121" s="462">
        <f>F119/K119</f>
        <v>3.492277770560448E-2</v>
      </c>
      <c r="G121" s="462">
        <f>G119/K119</f>
        <v>0</v>
      </c>
      <c r="H121" s="462">
        <f>H119/K119</f>
        <v>0</v>
      </c>
      <c r="I121" s="462">
        <f>I119/K119</f>
        <v>0.21469642968092498</v>
      </c>
      <c r="J121" s="462">
        <f>J119/K119</f>
        <v>1.8837231632993116E-2</v>
      </c>
      <c r="K121" s="520">
        <f>D121+E121+F121+G121+H121+I121+J121</f>
        <v>1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71.16612000087116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596">
        <v>1558468.8330000001</v>
      </c>
      <c r="E129" s="596">
        <v>1559130.0020000001</v>
      </c>
      <c r="F129" s="526">
        <f t="shared" ref="F129:F132" si="40">E129-D129</f>
        <v>661.16899999999441</v>
      </c>
      <c r="G129" s="592">
        <v>6.48</v>
      </c>
      <c r="H129" s="410">
        <f>F129*G129</f>
        <v>4284.3751199999642</v>
      </c>
      <c r="I129" s="531">
        <f>F129+F133+F134</f>
        <v>889.8190000000177</v>
      </c>
      <c r="J129" s="411">
        <f>I129/I133</f>
        <v>0.55177475073623028</v>
      </c>
      <c r="K129" s="186"/>
      <c r="L129" s="359"/>
      <c r="M129" s="401"/>
    </row>
    <row r="130" spans="2:13" ht="15.6">
      <c r="B130" s="396"/>
      <c r="C130" s="412" t="s">
        <v>43</v>
      </c>
      <c r="D130" s="596">
        <v>601277.272</v>
      </c>
      <c r="E130" s="596">
        <v>601544.38199999998</v>
      </c>
      <c r="F130" s="527">
        <f t="shared" si="40"/>
        <v>267.10999999998603</v>
      </c>
      <c r="G130" s="593">
        <v>6.48</v>
      </c>
      <c r="H130" s="413">
        <f>G130*F130</f>
        <v>1730.8727999999096</v>
      </c>
      <c r="I130" s="532">
        <f>F130</f>
        <v>267.10999999998603</v>
      </c>
      <c r="J130" s="414">
        <f>I130/I133</f>
        <v>0.16563430727950723</v>
      </c>
      <c r="K130" s="186"/>
      <c r="L130" s="359"/>
      <c r="M130" s="401"/>
    </row>
    <row r="131" spans="2:13" ht="15.6">
      <c r="B131" s="396"/>
      <c r="C131" s="415" t="s">
        <v>44</v>
      </c>
      <c r="D131" s="597">
        <v>353742.05300000001</v>
      </c>
      <c r="E131" s="597">
        <v>354083.14199999999</v>
      </c>
      <c r="F131" s="528">
        <f t="shared" si="40"/>
        <v>341.08899999997811</v>
      </c>
      <c r="G131" s="594">
        <v>4.58</v>
      </c>
      <c r="H131" s="416">
        <f>G131*F131</f>
        <v>1562.1876199998999</v>
      </c>
      <c r="I131" s="533">
        <f>F131</f>
        <v>341.08899999997811</v>
      </c>
      <c r="J131" s="417">
        <f>I131/I133</f>
        <v>0.21150851797259246</v>
      </c>
      <c r="K131" s="186"/>
      <c r="L131" s="359"/>
      <c r="M131" s="401"/>
    </row>
    <row r="132" spans="2:13" ht="15.6">
      <c r="B132" s="397"/>
      <c r="C132" s="183" t="s">
        <v>139</v>
      </c>
      <c r="D132" s="597">
        <v>405721.53200000001</v>
      </c>
      <c r="E132" s="597">
        <v>405836.163</v>
      </c>
      <c r="F132" s="529">
        <f t="shared" si="40"/>
        <v>114.63099999999395</v>
      </c>
      <c r="G132" s="595">
        <v>6.28</v>
      </c>
      <c r="H132" s="418">
        <f>G132*F132</f>
        <v>719.88267999996197</v>
      </c>
      <c r="I132" s="534">
        <f>F132</f>
        <v>114.63099999999395</v>
      </c>
      <c r="J132" s="419">
        <f>I132/I133</f>
        <v>7.1082424011670031E-2</v>
      </c>
      <c r="K132" s="186"/>
      <c r="L132" s="359"/>
      <c r="M132" s="401"/>
    </row>
    <row r="133" spans="2:13" ht="16.2" thickBot="1">
      <c r="B133" s="397"/>
      <c r="C133" s="420" t="s">
        <v>45</v>
      </c>
      <c r="D133" s="597">
        <v>369455.11200000002</v>
      </c>
      <c r="E133" s="597">
        <v>369455.11200000002</v>
      </c>
      <c r="F133" s="526">
        <f>E133-D133</f>
        <v>0</v>
      </c>
      <c r="G133" s="884">
        <v>6.48</v>
      </c>
      <c r="H133" s="421">
        <f>G133*F133</f>
        <v>0</v>
      </c>
      <c r="I133" s="535">
        <f t="shared" ref="I133" si="41">SUM(I129:I132)</f>
        <v>1612.6489999999758</v>
      </c>
      <c r="J133" s="422">
        <f t="shared" ref="J133" si="42">SUM(J129:J132)</f>
        <v>1</v>
      </c>
      <c r="K133" s="186"/>
      <c r="L133" s="359"/>
      <c r="M133" s="401"/>
    </row>
    <row r="134" spans="2:13" ht="15.6">
      <c r="B134" s="397"/>
      <c r="C134" s="420" t="s">
        <v>46</v>
      </c>
      <c r="D134" s="597">
        <v>337832.33199999999</v>
      </c>
      <c r="E134" s="597">
        <v>338060.98200000002</v>
      </c>
      <c r="F134" s="526">
        <f t="shared" ref="F134" si="43">E134-D134</f>
        <v>228.65000000002328</v>
      </c>
      <c r="G134" s="885"/>
      <c r="H134" s="423">
        <f>G133*F134</f>
        <v>1481.652000000151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1612.6489999999758</v>
      </c>
      <c r="G135" s="525">
        <f>H135/F135</f>
        <v>6.0639173310497405</v>
      </c>
      <c r="H135" s="428">
        <f>SUM(H129:H134)</f>
        <v>9778.9702199998865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 t="s">
        <v>254</v>
      </c>
      <c r="E137" s="433"/>
      <c r="F137" s="434" t="s">
        <v>1</v>
      </c>
      <c r="G137" s="554" t="s">
        <v>65</v>
      </c>
      <c r="H137" s="861" t="s">
        <v>243</v>
      </c>
      <c r="I137" s="862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>
        <v>1249</v>
      </c>
      <c r="E138" s="438"/>
      <c r="F138" s="438">
        <f>D138+E138</f>
        <v>1249</v>
      </c>
      <c r="G138" s="439">
        <f>F138/F141</f>
        <v>0.2814330779630464</v>
      </c>
      <c r="H138" s="590">
        <v>7.0000000000000001E-3</v>
      </c>
      <c r="I138" s="586">
        <f>F138*H138</f>
        <v>8.7430000000000003</v>
      </c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>
        <v>1248</v>
      </c>
      <c r="E139" s="438"/>
      <c r="F139" s="438">
        <f t="shared" ref="F139:F140" si="44">D139+E139</f>
        <v>1248</v>
      </c>
      <c r="G139" s="439">
        <f>F139/F141</f>
        <v>0.28120775123929698</v>
      </c>
      <c r="H139" s="590">
        <v>2.5000000000000001E-2</v>
      </c>
      <c r="I139" s="586">
        <f>F139*H139</f>
        <v>31.200000000000003</v>
      </c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>
        <v>1941</v>
      </c>
      <c r="E140" s="438"/>
      <c r="F140" s="438">
        <f t="shared" si="44"/>
        <v>1941</v>
      </c>
      <c r="G140" s="439">
        <f>F140/F141</f>
        <v>0.43735917079765663</v>
      </c>
      <c r="H140" s="584"/>
      <c r="I140" s="586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4438</v>
      </c>
      <c r="E141" s="442">
        <f>SUM(E138:E140)</f>
        <v>0</v>
      </c>
      <c r="F141" s="443">
        <f>D141+E141</f>
        <v>4438</v>
      </c>
      <c r="G141" s="444">
        <f>SUM(G138:G140)</f>
        <v>1</v>
      </c>
      <c r="H141" s="585" t="s">
        <v>21</v>
      </c>
      <c r="I141" s="591">
        <f>SUM(I138:I140)</f>
        <v>39.943000000000005</v>
      </c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63</v>
      </c>
      <c r="E144" s="447" t="s">
        <v>68</v>
      </c>
      <c r="F144" s="447" t="s">
        <v>249</v>
      </c>
      <c r="G144" s="448" t="s">
        <v>197</v>
      </c>
      <c r="H144" s="447" t="s">
        <v>130</v>
      </c>
      <c r="I144" s="448" t="s">
        <v>64</v>
      </c>
      <c r="J144" s="447" t="s">
        <v>174</v>
      </c>
      <c r="K144" s="448" t="s">
        <v>195</v>
      </c>
      <c r="L144" s="449" t="s">
        <v>65</v>
      </c>
      <c r="M144" s="401"/>
    </row>
    <row r="145" spans="2:13" ht="15.6">
      <c r="B145" s="396"/>
      <c r="C145" s="450" t="s">
        <v>58</v>
      </c>
      <c r="D145" s="438"/>
      <c r="E145" s="438">
        <v>781</v>
      </c>
      <c r="F145" s="438"/>
      <c r="G145" s="438">
        <v>1050</v>
      </c>
      <c r="H145" s="438"/>
      <c r="I145" s="438">
        <v>10</v>
      </c>
      <c r="J145" s="438"/>
      <c r="K145" s="451">
        <f>D145+E145+F145+G145+H145+I145+J145</f>
        <v>1841</v>
      </c>
      <c r="L145" s="452">
        <f>K145/K149</f>
        <v>0.192310906462315</v>
      </c>
      <c r="M145" s="401"/>
    </row>
    <row r="146" spans="2:13" ht="15.6">
      <c r="B146" s="396"/>
      <c r="C146" s="450" t="s">
        <v>148</v>
      </c>
      <c r="D146" s="438"/>
      <c r="E146" s="438">
        <v>766</v>
      </c>
      <c r="F146" s="438"/>
      <c r="G146" s="438">
        <v>1631</v>
      </c>
      <c r="H146" s="438">
        <v>90</v>
      </c>
      <c r="I146" s="438"/>
      <c r="J146" s="438"/>
      <c r="K146" s="451">
        <f t="shared" ref="K146:K148" si="45">D146+E146+F146+G146+H146+I146+J146</f>
        <v>2487</v>
      </c>
      <c r="L146" s="452">
        <f>K146/K149</f>
        <v>0.25979208276576715</v>
      </c>
      <c r="M146" s="401"/>
    </row>
    <row r="147" spans="2:13" ht="15.6">
      <c r="B147" s="396"/>
      <c r="C147" s="450" t="s">
        <v>61</v>
      </c>
      <c r="D147" s="438"/>
      <c r="E147" s="438">
        <v>50</v>
      </c>
      <c r="F147" s="438"/>
      <c r="G147" s="438">
        <v>1048</v>
      </c>
      <c r="H147" s="438">
        <v>759</v>
      </c>
      <c r="I147" s="438">
        <v>90</v>
      </c>
      <c r="J147" s="438">
        <v>20</v>
      </c>
      <c r="K147" s="451">
        <f t="shared" si="45"/>
        <v>1967</v>
      </c>
      <c r="L147" s="452">
        <f>K147/K149</f>
        <v>0.20547286964224529</v>
      </c>
      <c r="M147" s="401"/>
    </row>
    <row r="148" spans="2:13" ht="15.6">
      <c r="B148" s="396"/>
      <c r="C148" s="450" t="s">
        <v>62</v>
      </c>
      <c r="D148" s="438"/>
      <c r="E148" s="438">
        <v>414.44</v>
      </c>
      <c r="F148" s="438">
        <v>1454.82</v>
      </c>
      <c r="G148" s="438">
        <v>116.89</v>
      </c>
      <c r="H148" s="438">
        <v>49.36</v>
      </c>
      <c r="I148" s="438">
        <v>1041.6099999999999</v>
      </c>
      <c r="J148" s="438">
        <v>200.92</v>
      </c>
      <c r="K148" s="451">
        <f t="shared" si="45"/>
        <v>3278.04</v>
      </c>
      <c r="L148" s="452">
        <f>K148/K149</f>
        <v>0.34242414112967245</v>
      </c>
      <c r="M148" s="401"/>
    </row>
    <row r="149" spans="2:13" ht="15.6">
      <c r="B149" s="397"/>
      <c r="C149" s="450" t="s">
        <v>199</v>
      </c>
      <c r="D149" s="552">
        <f>SUM(D145:D148)</f>
        <v>0</v>
      </c>
      <c r="E149" s="552">
        <f t="shared" ref="E149:F149" si="46">SUM(E145:E148)</f>
        <v>2011.44</v>
      </c>
      <c r="F149" s="552">
        <f t="shared" si="46"/>
        <v>1454.82</v>
      </c>
      <c r="G149" s="552">
        <f>SUM(G145:G148)</f>
        <v>3845.89</v>
      </c>
      <c r="H149" s="552">
        <f>SUM(H145:H148)</f>
        <v>898.36</v>
      </c>
      <c r="I149" s="552">
        <f>SUM(I145:I148)</f>
        <v>1141.6099999999999</v>
      </c>
      <c r="J149" s="552">
        <f t="shared" ref="J149" si="47">SUM(J145:J148)</f>
        <v>220.92</v>
      </c>
      <c r="K149" s="550">
        <f>D149+E149+F149+G149+H149+I149+J149</f>
        <v>9573.0400000000009</v>
      </c>
      <c r="L149" s="452">
        <f>SUM(L145:L148)</f>
        <v>0.99999999999999989</v>
      </c>
      <c r="M149" s="401"/>
    </row>
    <row r="150" spans="2:13" ht="15.6">
      <c r="B150" s="397"/>
      <c r="C150" s="547" t="s">
        <v>193</v>
      </c>
      <c r="D150" s="553"/>
      <c r="E150" s="553">
        <v>2011.44</v>
      </c>
      <c r="F150" s="548">
        <v>1454.82</v>
      </c>
      <c r="G150" s="548">
        <v>3845.89</v>
      </c>
      <c r="H150" s="548">
        <v>898.36</v>
      </c>
      <c r="I150" s="548">
        <v>1141.6099999999999</v>
      </c>
      <c r="J150" s="548">
        <v>220.92</v>
      </c>
      <c r="K150" s="549">
        <f t="shared" ref="K150" si="48">D150+E150+F150+G150+H150+I150+J150</f>
        <v>9573.0400000000009</v>
      </c>
      <c r="L150" s="452"/>
      <c r="M150" s="401"/>
    </row>
    <row r="151" spans="2:13" ht="15.6">
      <c r="B151" s="397"/>
      <c r="C151" s="460" t="s">
        <v>147</v>
      </c>
      <c r="D151" s="461">
        <f t="shared" ref="D151:J151" si="49">D150-D149</f>
        <v>0</v>
      </c>
      <c r="E151" s="461">
        <f t="shared" si="49"/>
        <v>0</v>
      </c>
      <c r="F151" s="461">
        <f t="shared" si="49"/>
        <v>0</v>
      </c>
      <c r="G151" s="461">
        <f t="shared" si="49"/>
        <v>0</v>
      </c>
      <c r="H151" s="461">
        <f t="shared" si="49"/>
        <v>0</v>
      </c>
      <c r="I151" s="461">
        <f t="shared" si="49"/>
        <v>0</v>
      </c>
      <c r="J151" s="461">
        <f t="shared" si="49"/>
        <v>0</v>
      </c>
      <c r="K151" s="542">
        <f>D151+E151+F151+G151+H151+I151+J151</f>
        <v>0</v>
      </c>
      <c r="L151" s="452"/>
      <c r="M151" s="401"/>
    </row>
    <row r="152" spans="2:13" ht="15.6">
      <c r="B152" s="396"/>
      <c r="C152" s="402" t="s">
        <v>65</v>
      </c>
      <c r="D152" s="462">
        <f>D150/K150</f>
        <v>0</v>
      </c>
      <c r="E152" s="462">
        <f>E150/K150</f>
        <v>0.21011507316380165</v>
      </c>
      <c r="F152" s="462">
        <f>F150/K150</f>
        <v>0.15197053391608098</v>
      </c>
      <c r="G152" s="462">
        <f>G150/K150</f>
        <v>0.40174176646081072</v>
      </c>
      <c r="H152" s="462">
        <f>H150/K150</f>
        <v>9.3842708272398309E-2</v>
      </c>
      <c r="I152" s="462">
        <f>I150/K150</f>
        <v>0.11925260941143041</v>
      </c>
      <c r="J152" s="462">
        <f>J150/K150</f>
        <v>2.3077308775477798E-2</v>
      </c>
      <c r="K152" s="520">
        <f>D152+E152+F152+G152+H152+I152+J152</f>
        <v>0.99999999999999978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205.93021999988559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596">
        <v>1559130.0020000001</v>
      </c>
      <c r="E160" s="596">
        <v>1559811.3929999999</v>
      </c>
      <c r="F160" s="526">
        <f t="shared" ref="F160:F163" si="50">E160-D160</f>
        <v>681.39099999982864</v>
      </c>
      <c r="G160" s="592">
        <v>6.48</v>
      </c>
      <c r="H160" s="410">
        <f>F160*G160</f>
        <v>4415.4136799988901</v>
      </c>
      <c r="I160" s="531">
        <f>F160+F164+F165</f>
        <v>856.940999999817</v>
      </c>
      <c r="J160" s="411">
        <f>I160/I164</f>
        <v>0.61361590727956172</v>
      </c>
      <c r="K160" s="186"/>
      <c r="L160" s="359"/>
      <c r="M160" s="401"/>
    </row>
    <row r="161" spans="2:13" ht="15.6">
      <c r="B161" s="396"/>
      <c r="C161" s="412" t="s">
        <v>43</v>
      </c>
      <c r="D161" s="596">
        <v>601544.38199999998</v>
      </c>
      <c r="E161" s="596">
        <v>601724.63199999998</v>
      </c>
      <c r="F161" s="527">
        <f t="shared" si="50"/>
        <v>180.25</v>
      </c>
      <c r="G161" s="593">
        <v>6.48</v>
      </c>
      <c r="H161" s="413">
        <f>G161*F161</f>
        <v>1168.02</v>
      </c>
      <c r="I161" s="532">
        <f>F161</f>
        <v>180.25</v>
      </c>
      <c r="J161" s="414">
        <f>I161/I164</f>
        <v>0.12906870751564534</v>
      </c>
      <c r="K161" s="186"/>
      <c r="L161" s="359"/>
      <c r="M161" s="401"/>
    </row>
    <row r="162" spans="2:13" ht="15.6">
      <c r="B162" s="396"/>
      <c r="C162" s="415" t="s">
        <v>44</v>
      </c>
      <c r="D162" s="597">
        <v>354083.14199999999</v>
      </c>
      <c r="E162" s="597">
        <v>354282.663</v>
      </c>
      <c r="F162" s="528">
        <f t="shared" si="50"/>
        <v>199.52100000000792</v>
      </c>
      <c r="G162" s="594">
        <v>4.58</v>
      </c>
      <c r="H162" s="416">
        <f>G162*F162</f>
        <v>913.80618000003631</v>
      </c>
      <c r="I162" s="533">
        <f>F162</f>
        <v>199.52100000000792</v>
      </c>
      <c r="J162" s="417">
        <f>I162/I164</f>
        <v>0.14286778137159553</v>
      </c>
      <c r="K162" s="186"/>
      <c r="L162" s="359"/>
      <c r="M162" s="401"/>
    </row>
    <row r="163" spans="2:13" ht="15.6">
      <c r="B163" s="397"/>
      <c r="C163" s="183" t="s">
        <v>139</v>
      </c>
      <c r="D163" s="597">
        <v>405836.163</v>
      </c>
      <c r="E163" s="597">
        <v>405995.99400000001</v>
      </c>
      <c r="F163" s="529">
        <f t="shared" si="50"/>
        <v>159.83100000000559</v>
      </c>
      <c r="G163" s="595">
        <v>6.28</v>
      </c>
      <c r="H163" s="418">
        <f>G163*F163</f>
        <v>1003.7386800000352</v>
      </c>
      <c r="I163" s="534">
        <f>F163</f>
        <v>159.83100000000559</v>
      </c>
      <c r="J163" s="419">
        <f>I163/I164</f>
        <v>0.11444760383319739</v>
      </c>
      <c r="K163" s="186"/>
      <c r="L163" s="359"/>
      <c r="M163" s="401"/>
    </row>
    <row r="164" spans="2:13" ht="16.2" thickBot="1">
      <c r="B164" s="397"/>
      <c r="C164" s="420" t="s">
        <v>45</v>
      </c>
      <c r="D164" s="597">
        <v>369455.11200000002</v>
      </c>
      <c r="E164" s="597">
        <v>369455.11200000002</v>
      </c>
      <c r="F164" s="526">
        <f>E164-D164</f>
        <v>0</v>
      </c>
      <c r="G164" s="884">
        <v>6.48</v>
      </c>
      <c r="H164" s="421">
        <f>G164*F164</f>
        <v>0</v>
      </c>
      <c r="I164" s="535">
        <f t="shared" ref="I164" si="51">SUM(I160:I163)</f>
        <v>1396.5429999998305</v>
      </c>
      <c r="J164" s="422">
        <f t="shared" ref="J164" si="52">SUM(J160:J163)</f>
        <v>1</v>
      </c>
      <c r="K164" s="186"/>
      <c r="L164" s="359"/>
      <c r="M164" s="401"/>
    </row>
    <row r="165" spans="2:13" ht="15.6">
      <c r="B165" s="397"/>
      <c r="C165" s="420" t="s">
        <v>46</v>
      </c>
      <c r="D165" s="597">
        <v>338060.98200000002</v>
      </c>
      <c r="E165" s="597">
        <v>338236.53200000001</v>
      </c>
      <c r="F165" s="526">
        <f t="shared" ref="F165" si="53">E165-D165</f>
        <v>175.54999999998836</v>
      </c>
      <c r="G165" s="885"/>
      <c r="H165" s="423">
        <f>G164*F165</f>
        <v>1137.5639999999246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1396.5429999998305</v>
      </c>
      <c r="G166" s="525">
        <f>H166/F166</f>
        <v>6.1856616946273286</v>
      </c>
      <c r="H166" s="428">
        <f>SUM(H160:H165)</f>
        <v>8638.5425399988853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 t="s">
        <v>254</v>
      </c>
      <c r="E168" s="433"/>
      <c r="F168" s="434" t="s">
        <v>1</v>
      </c>
      <c r="G168" s="554" t="s">
        <v>65</v>
      </c>
      <c r="H168" s="861" t="s">
        <v>243</v>
      </c>
      <c r="I168" s="862"/>
      <c r="J168" s="431"/>
      <c r="K168" s="184"/>
      <c r="L168" s="188"/>
      <c r="M168" s="401"/>
    </row>
    <row r="169" spans="2:13" ht="15.6">
      <c r="B169" s="397"/>
      <c r="C169" s="437" t="s">
        <v>80</v>
      </c>
      <c r="D169" s="438">
        <v>1799</v>
      </c>
      <c r="E169" s="438"/>
      <c r="F169" s="438">
        <f>D169+E169</f>
        <v>1799</v>
      </c>
      <c r="G169" s="439">
        <f>F169/F172</f>
        <v>0.3688743079762149</v>
      </c>
      <c r="H169" s="590">
        <v>7.0000000000000001E-3</v>
      </c>
      <c r="I169" s="586">
        <f>F169*H169</f>
        <v>12.593</v>
      </c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>
        <v>1530</v>
      </c>
      <c r="E170" s="438"/>
      <c r="F170" s="438">
        <f t="shared" ref="F170:F171" si="54">D170+E170</f>
        <v>1530</v>
      </c>
      <c r="G170" s="439">
        <f>F170/F172</f>
        <v>0.31371744925158906</v>
      </c>
      <c r="H170" s="590">
        <v>2.5000000000000001E-2</v>
      </c>
      <c r="I170" s="586">
        <f>F170*H170</f>
        <v>38.25</v>
      </c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>
        <v>1548</v>
      </c>
      <c r="E171" s="438"/>
      <c r="F171" s="438">
        <f t="shared" si="54"/>
        <v>1548</v>
      </c>
      <c r="G171" s="439">
        <f>F171/F172</f>
        <v>0.31740824277219604</v>
      </c>
      <c r="H171" s="584"/>
      <c r="I171" s="586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4877</v>
      </c>
      <c r="E172" s="442">
        <f>SUM(E169:E171)</f>
        <v>0</v>
      </c>
      <c r="F172" s="443">
        <f>D172+E172</f>
        <v>4877</v>
      </c>
      <c r="G172" s="444">
        <f>SUM(G169:G171)</f>
        <v>1</v>
      </c>
      <c r="H172" s="585" t="s">
        <v>21</v>
      </c>
      <c r="I172" s="591">
        <f>SUM(I169:I171)</f>
        <v>50.843000000000004</v>
      </c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63</v>
      </c>
      <c r="E175" s="447" t="s">
        <v>68</v>
      </c>
      <c r="F175" s="447" t="s">
        <v>249</v>
      </c>
      <c r="G175" s="448" t="s">
        <v>197</v>
      </c>
      <c r="H175" s="447" t="s">
        <v>130</v>
      </c>
      <c r="I175" s="448" t="s">
        <v>64</v>
      </c>
      <c r="J175" s="447" t="s">
        <v>174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58</v>
      </c>
      <c r="D176" s="438">
        <v>280.55</v>
      </c>
      <c r="E176" s="438"/>
      <c r="F176" s="438">
        <v>1007</v>
      </c>
      <c r="G176" s="438"/>
      <c r="H176" s="438"/>
      <c r="I176" s="438">
        <v>12</v>
      </c>
      <c r="J176" s="438"/>
      <c r="K176" s="451">
        <f>D176+E176+F176+G176+H176+I176+J176</f>
        <v>1299.55</v>
      </c>
      <c r="L176" s="452">
        <f>K176/K180</f>
        <v>0.15563118923042471</v>
      </c>
      <c r="M176" s="401"/>
    </row>
    <row r="177" spans="2:13" ht="15.6">
      <c r="B177" s="396"/>
      <c r="C177" s="450" t="s">
        <v>148</v>
      </c>
      <c r="D177" s="438">
        <v>2150</v>
      </c>
      <c r="E177" s="438"/>
      <c r="F177" s="438">
        <v>1104.0999999999999</v>
      </c>
      <c r="G177" s="438"/>
      <c r="H177" s="438">
        <v>165</v>
      </c>
      <c r="I177" s="438"/>
      <c r="J177" s="438"/>
      <c r="K177" s="451">
        <f t="shared" ref="K177:K179" si="55">D177+E177+F177+G177+H177+I177+J177</f>
        <v>3419.1</v>
      </c>
      <c r="L177" s="452">
        <f>K177/K180</f>
        <v>0.4094637367532955</v>
      </c>
      <c r="M177" s="401"/>
    </row>
    <row r="178" spans="2:13" ht="15.6">
      <c r="B178" s="396"/>
      <c r="C178" s="450" t="s">
        <v>61</v>
      </c>
      <c r="D178" s="438">
        <v>1388</v>
      </c>
      <c r="E178" s="438"/>
      <c r="F178" s="438">
        <v>16</v>
      </c>
      <c r="G178" s="438"/>
      <c r="H178" s="438"/>
      <c r="I178" s="438">
        <v>250</v>
      </c>
      <c r="J178" s="438"/>
      <c r="K178" s="451">
        <f t="shared" si="55"/>
        <v>1654</v>
      </c>
      <c r="L178" s="452">
        <f>K178/K180</f>
        <v>0.1980793251411046</v>
      </c>
      <c r="M178" s="401"/>
    </row>
    <row r="179" spans="2:13" ht="15.6">
      <c r="B179" s="396"/>
      <c r="C179" s="450" t="s">
        <v>62</v>
      </c>
      <c r="D179" s="438"/>
      <c r="E179" s="438"/>
      <c r="F179" s="438">
        <v>818.3</v>
      </c>
      <c r="G179" s="438"/>
      <c r="H179" s="438">
        <v>34.369999999999997</v>
      </c>
      <c r="I179" s="438">
        <v>1124.8699999999999</v>
      </c>
      <c r="J179" s="438"/>
      <c r="K179" s="451">
        <f t="shared" si="55"/>
        <v>1977.54</v>
      </c>
      <c r="L179" s="452">
        <f>K179/K180</f>
        <v>0.23682574887517532</v>
      </c>
      <c r="M179" s="401"/>
    </row>
    <row r="180" spans="2:13" ht="15.6">
      <c r="B180" s="397"/>
      <c r="C180" s="450" t="s">
        <v>199</v>
      </c>
      <c r="D180" s="552">
        <f>SUM(D176:D179)</f>
        <v>3818.55</v>
      </c>
      <c r="E180" s="552">
        <f t="shared" ref="E180:F180" si="56">SUM(E176:E179)</f>
        <v>0</v>
      </c>
      <c r="F180" s="552">
        <f t="shared" si="56"/>
        <v>2945.3999999999996</v>
      </c>
      <c r="G180" s="552">
        <f>SUM(G176:G179)</f>
        <v>0</v>
      </c>
      <c r="H180" s="552">
        <f>SUM(H176:H179)</f>
        <v>199.37</v>
      </c>
      <c r="I180" s="552">
        <f>SUM(I176:I179)</f>
        <v>1386.87</v>
      </c>
      <c r="J180" s="552">
        <f t="shared" ref="J180" si="57">SUM(J176:J179)</f>
        <v>0</v>
      </c>
      <c r="K180" s="550">
        <f>D180+E180+F180+G180+H180+I180+J180</f>
        <v>8350.1899999999987</v>
      </c>
      <c r="L180" s="452">
        <f>SUM(L176:L179)</f>
        <v>1.0000000000000002</v>
      </c>
      <c r="M180" s="401"/>
    </row>
    <row r="181" spans="2:13" ht="15.6">
      <c r="B181" s="397"/>
      <c r="C181" s="547" t="s">
        <v>193</v>
      </c>
      <c r="D181" s="553">
        <v>3818.55</v>
      </c>
      <c r="E181" s="553"/>
      <c r="F181" s="548">
        <v>2945.4</v>
      </c>
      <c r="G181" s="548"/>
      <c r="H181" s="548">
        <v>199.37</v>
      </c>
      <c r="I181" s="548">
        <v>1386.87</v>
      </c>
      <c r="J181" s="548"/>
      <c r="K181" s="549">
        <f t="shared" ref="K181" si="58">D181+E181+F181+G181+H181+I181+J181</f>
        <v>8350.19</v>
      </c>
      <c r="L181" s="452"/>
      <c r="M181" s="401"/>
    </row>
    <row r="182" spans="2:13" ht="15.6">
      <c r="B182" s="397"/>
      <c r="C182" s="460" t="s">
        <v>147</v>
      </c>
      <c r="D182" s="461">
        <f t="shared" ref="D182:J182" si="59">D181-D180</f>
        <v>0</v>
      </c>
      <c r="E182" s="461">
        <f t="shared" si="59"/>
        <v>0</v>
      </c>
      <c r="F182" s="461">
        <f t="shared" si="59"/>
        <v>0</v>
      </c>
      <c r="G182" s="461">
        <f t="shared" si="59"/>
        <v>0</v>
      </c>
      <c r="H182" s="461">
        <f t="shared" si="59"/>
        <v>0</v>
      </c>
      <c r="I182" s="461">
        <f t="shared" si="59"/>
        <v>0</v>
      </c>
      <c r="J182" s="461">
        <f t="shared" si="59"/>
        <v>0</v>
      </c>
      <c r="K182" s="542">
        <f>D182+E182+F182+G182+H182+I182+J182</f>
        <v>0</v>
      </c>
      <c r="L182" s="452"/>
      <c r="M182" s="401"/>
    </row>
    <row r="183" spans="2:13" ht="15.6">
      <c r="B183" s="396"/>
      <c r="C183" s="402" t="s">
        <v>65</v>
      </c>
      <c r="D183" s="462">
        <f>D181/K181</f>
        <v>0.45730097159465832</v>
      </c>
      <c r="E183" s="462">
        <f>E181/K181</f>
        <v>0</v>
      </c>
      <c r="F183" s="462">
        <f>F181/K181</f>
        <v>0.35273448867630558</v>
      </c>
      <c r="G183" s="462">
        <f>G181/K181</f>
        <v>0</v>
      </c>
      <c r="H183" s="462">
        <f>H181/K181</f>
        <v>2.3876103418006056E-2</v>
      </c>
      <c r="I183" s="462">
        <f>I181/K181</f>
        <v>0.16608843631103001</v>
      </c>
      <c r="J183" s="462">
        <f>J181/K181</f>
        <v>0</v>
      </c>
      <c r="K183" s="520">
        <f>D183+E183+F183+G183+H183+I183+J183</f>
        <v>0.99999999999999989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288.35253999888482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596">
        <v>1559811.3929999999</v>
      </c>
      <c r="E191" s="596">
        <v>1560363.902</v>
      </c>
      <c r="F191" s="526">
        <f t="shared" ref="F191:F194" si="60">E191-D191</f>
        <v>552.50900000007823</v>
      </c>
      <c r="G191" s="592">
        <v>6.48</v>
      </c>
      <c r="H191" s="410">
        <f>F191*G191</f>
        <v>3580.258320000507</v>
      </c>
      <c r="I191" s="531">
        <f>F191+F195+F196</f>
        <v>797.74900000006892</v>
      </c>
      <c r="J191" s="411">
        <f>I191/I195</f>
        <v>0.41784289611189696</v>
      </c>
      <c r="K191" s="186"/>
      <c r="L191" s="359"/>
      <c r="M191" s="401"/>
    </row>
    <row r="192" spans="2:13" ht="15.6">
      <c r="B192" s="396"/>
      <c r="C192" s="412" t="s">
        <v>43</v>
      </c>
      <c r="D192" s="596">
        <v>601724.63199999998</v>
      </c>
      <c r="E192" s="596">
        <v>602039.19200000004</v>
      </c>
      <c r="F192" s="527">
        <f t="shared" si="60"/>
        <v>314.56000000005588</v>
      </c>
      <c r="G192" s="593">
        <v>6.48</v>
      </c>
      <c r="H192" s="413">
        <f>G192*F192</f>
        <v>2038.3488000003622</v>
      </c>
      <c r="I192" s="532">
        <f>F192</f>
        <v>314.56000000005588</v>
      </c>
      <c r="J192" s="414">
        <f>I192/I195</f>
        <v>0.16475941856520071</v>
      </c>
      <c r="K192" s="186"/>
      <c r="L192" s="359"/>
      <c r="M192" s="401"/>
    </row>
    <row r="193" spans="2:13" ht="15.6">
      <c r="B193" s="396"/>
      <c r="C193" s="415" t="s">
        <v>44</v>
      </c>
      <c r="D193" s="597">
        <v>354282.663</v>
      </c>
      <c r="E193" s="597">
        <v>354469.12300000002</v>
      </c>
      <c r="F193" s="528">
        <f t="shared" si="60"/>
        <v>186.46000000002095</v>
      </c>
      <c r="G193" s="594">
        <v>4.58</v>
      </c>
      <c r="H193" s="416">
        <f>G193*F193</f>
        <v>853.98680000009597</v>
      </c>
      <c r="I193" s="533">
        <f>F193</f>
        <v>186.46000000002095</v>
      </c>
      <c r="J193" s="417">
        <f>I193/I195</f>
        <v>9.7663533779454859E-2</v>
      </c>
      <c r="K193" s="186"/>
      <c r="L193" s="359"/>
      <c r="M193" s="401"/>
    </row>
    <row r="194" spans="2:13" ht="15.6">
      <c r="B194" s="397"/>
      <c r="C194" s="183" t="s">
        <v>139</v>
      </c>
      <c r="D194" s="597">
        <v>405995.99400000001</v>
      </c>
      <c r="E194" s="597">
        <v>406606.43300000002</v>
      </c>
      <c r="F194" s="529">
        <f t="shared" si="60"/>
        <v>610.43900000001304</v>
      </c>
      <c r="G194" s="595">
        <v>6.28</v>
      </c>
      <c r="H194" s="418">
        <f>G194*F194</f>
        <v>3833.5569200000818</v>
      </c>
      <c r="I194" s="534">
        <f>F194</f>
        <v>610.43900000001304</v>
      </c>
      <c r="J194" s="419">
        <f>I194/I195</f>
        <v>0.31973415154344748</v>
      </c>
      <c r="K194" s="186"/>
      <c r="L194" s="359"/>
      <c r="M194" s="401"/>
    </row>
    <row r="195" spans="2:13" ht="16.2" thickBot="1">
      <c r="B195" s="397"/>
      <c r="C195" s="420" t="s">
        <v>45</v>
      </c>
      <c r="D195" s="597">
        <v>369455.11200000002</v>
      </c>
      <c r="E195" s="597">
        <v>369455.11200000002</v>
      </c>
      <c r="F195" s="526">
        <f>E195-D195</f>
        <v>0</v>
      </c>
      <c r="G195" s="884">
        <v>6.48</v>
      </c>
      <c r="H195" s="421">
        <f>G195*F195</f>
        <v>0</v>
      </c>
      <c r="I195" s="535">
        <f t="shared" ref="I195" si="61">SUM(I191:I194)</f>
        <v>1909.2080000001588</v>
      </c>
      <c r="J195" s="422">
        <f t="shared" ref="J195" si="62">SUM(J191:J194)</f>
        <v>1</v>
      </c>
      <c r="K195" s="186"/>
      <c r="L195" s="359"/>
      <c r="M195" s="401"/>
    </row>
    <row r="196" spans="2:13" ht="15.6">
      <c r="B196" s="397"/>
      <c r="C196" s="420" t="s">
        <v>46</v>
      </c>
      <c r="D196" s="597">
        <v>338236.53200000001</v>
      </c>
      <c r="E196" s="597">
        <v>338481.772</v>
      </c>
      <c r="F196" s="526">
        <f t="shared" ref="F196" si="63">E196-D196</f>
        <v>245.23999999999069</v>
      </c>
      <c r="G196" s="885"/>
      <c r="H196" s="423">
        <f>G195*F196</f>
        <v>1589.1551999999397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1909.2080000001588</v>
      </c>
      <c r="G197" s="525">
        <f>H197/F197</f>
        <v>6.2304924555103458</v>
      </c>
      <c r="H197" s="428">
        <f>SUM(H191:H196)</f>
        <v>11895.306040000985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 t="s">
        <v>254</v>
      </c>
      <c r="E199" s="433"/>
      <c r="F199" s="434" t="s">
        <v>1</v>
      </c>
      <c r="G199" s="554" t="s">
        <v>65</v>
      </c>
      <c r="H199" s="861" t="s">
        <v>243</v>
      </c>
      <c r="I199" s="862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>
        <v>509</v>
      </c>
      <c r="E200" s="438"/>
      <c r="F200" s="438">
        <f>D200+E200</f>
        <v>509</v>
      </c>
      <c r="G200" s="439">
        <f>F200/F203</f>
        <v>0.15685670261941448</v>
      </c>
      <c r="H200" s="590">
        <v>7.0000000000000001E-3</v>
      </c>
      <c r="I200" s="586">
        <f>F200*H200</f>
        <v>3.5630000000000002</v>
      </c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>
        <v>1286</v>
      </c>
      <c r="E201" s="438"/>
      <c r="F201" s="438">
        <f t="shared" ref="F201:F202" si="64">D201+E201</f>
        <v>1286</v>
      </c>
      <c r="G201" s="439">
        <f>F201/F203</f>
        <v>0.39630200308166408</v>
      </c>
      <c r="H201" s="590">
        <v>2.5000000000000001E-2</v>
      </c>
      <c r="I201" s="586">
        <f>F201*H201</f>
        <v>32.15</v>
      </c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>
        <v>1450</v>
      </c>
      <c r="E202" s="438"/>
      <c r="F202" s="438">
        <f t="shared" si="64"/>
        <v>1450</v>
      </c>
      <c r="G202" s="439">
        <f>F202/F203</f>
        <v>0.44684129429892144</v>
      </c>
      <c r="H202" s="584"/>
      <c r="I202" s="586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f>SUM(D200:D202)</f>
        <v>3245</v>
      </c>
      <c r="E203" s="442">
        <f>SUM(E200:E202)</f>
        <v>0</v>
      </c>
      <c r="F203" s="443">
        <f>D203+E203</f>
        <v>3245</v>
      </c>
      <c r="G203" s="444">
        <f>SUM(G200:G202)</f>
        <v>1</v>
      </c>
      <c r="H203" s="585" t="s">
        <v>21</v>
      </c>
      <c r="I203" s="591">
        <f>SUM(I200:I202)</f>
        <v>35.713000000000001</v>
      </c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63</v>
      </c>
      <c r="E206" s="447" t="s">
        <v>68</v>
      </c>
      <c r="F206" s="447" t="s">
        <v>249</v>
      </c>
      <c r="G206" s="448" t="s">
        <v>197</v>
      </c>
      <c r="H206" s="447" t="s">
        <v>130</v>
      </c>
      <c r="I206" s="448" t="s">
        <v>64</v>
      </c>
      <c r="J206" s="447" t="s">
        <v>174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58</v>
      </c>
      <c r="D207" s="438">
        <v>496</v>
      </c>
      <c r="E207" s="438">
        <v>908</v>
      </c>
      <c r="F207" s="438"/>
      <c r="G207" s="438"/>
      <c r="H207" s="438"/>
      <c r="I207" s="438"/>
      <c r="J207" s="438"/>
      <c r="K207" s="451">
        <f>D207+E207+F207+G207+H207+I207+J207</f>
        <v>1404</v>
      </c>
      <c r="L207" s="452">
        <f>K207/K211</f>
        <v>0.11813726810091815</v>
      </c>
      <c r="M207" s="401"/>
    </row>
    <row r="208" spans="2:13" ht="15.6">
      <c r="B208" s="396"/>
      <c r="C208" s="450" t="s">
        <v>148</v>
      </c>
      <c r="D208" s="438">
        <v>871</v>
      </c>
      <c r="E208" s="438">
        <v>904.5</v>
      </c>
      <c r="F208" s="438"/>
      <c r="G208" s="438"/>
      <c r="H208" s="438">
        <v>66</v>
      </c>
      <c r="I208" s="438"/>
      <c r="J208" s="438"/>
      <c r="K208" s="451">
        <f t="shared" ref="K208:K210" si="65">D208+E208+F208+G208+H208+I208+J208</f>
        <v>1841.5</v>
      </c>
      <c r="L208" s="452">
        <f>K208/K211</f>
        <v>0.1549499851907698</v>
      </c>
      <c r="M208" s="401"/>
    </row>
    <row r="209" spans="2:13" ht="15.6">
      <c r="B209" s="396"/>
      <c r="C209" s="450" t="s">
        <v>61</v>
      </c>
      <c r="D209" s="438">
        <v>3379</v>
      </c>
      <c r="E209" s="438">
        <v>222</v>
      </c>
      <c r="F209" s="438">
        <v>169</v>
      </c>
      <c r="G209" s="438"/>
      <c r="H209" s="438"/>
      <c r="I209" s="438">
        <v>1411</v>
      </c>
      <c r="J209" s="438"/>
      <c r="K209" s="451">
        <f t="shared" si="65"/>
        <v>5181</v>
      </c>
      <c r="L209" s="452">
        <f>K209/K211</f>
        <v>0.43594671369719157</v>
      </c>
      <c r="M209" s="401"/>
    </row>
    <row r="210" spans="2:13" ht="15.6">
      <c r="B210" s="396"/>
      <c r="C210" s="450" t="s">
        <v>62</v>
      </c>
      <c r="D210" s="438">
        <v>1065.1199999999999</v>
      </c>
      <c r="E210" s="438">
        <v>842.76</v>
      </c>
      <c r="F210" s="438">
        <v>1043</v>
      </c>
      <c r="G210" s="438"/>
      <c r="H210" s="438">
        <v>167.65</v>
      </c>
      <c r="I210" s="438">
        <v>339.45</v>
      </c>
      <c r="J210" s="438"/>
      <c r="K210" s="451">
        <f t="shared" si="65"/>
        <v>3457.98</v>
      </c>
      <c r="L210" s="452">
        <f>K210/K211</f>
        <v>0.29096603301112034</v>
      </c>
      <c r="M210" s="401"/>
    </row>
    <row r="211" spans="2:13" ht="15.6">
      <c r="B211" s="397"/>
      <c r="C211" s="450" t="s">
        <v>199</v>
      </c>
      <c r="D211" s="552">
        <f>SUM(D207:D210)</f>
        <v>5811.12</v>
      </c>
      <c r="E211" s="552">
        <f t="shared" ref="E211:F211" si="66">SUM(E207:E210)</f>
        <v>2877.26</v>
      </c>
      <c r="F211" s="552">
        <f t="shared" si="66"/>
        <v>1212</v>
      </c>
      <c r="G211" s="552">
        <f>SUM(G207:G210)</f>
        <v>0</v>
      </c>
      <c r="H211" s="552">
        <f>SUM(H207:H210)</f>
        <v>233.65</v>
      </c>
      <c r="I211" s="552">
        <f>SUM(I207:I210)</f>
        <v>1750.45</v>
      </c>
      <c r="J211" s="552">
        <f t="shared" ref="J211" si="67">SUM(J207:J210)</f>
        <v>0</v>
      </c>
      <c r="K211" s="550">
        <f>D211+E211+F211+G211+H211+I211+J211</f>
        <v>11884.480000000001</v>
      </c>
      <c r="L211" s="452">
        <f>SUM(L207:L210)</f>
        <v>0.99999999999999978</v>
      </c>
      <c r="M211" s="401"/>
    </row>
    <row r="212" spans="2:13" ht="15.6">
      <c r="B212" s="397"/>
      <c r="C212" s="547" t="s">
        <v>193</v>
      </c>
      <c r="D212" s="553">
        <v>5811.12</v>
      </c>
      <c r="E212" s="553">
        <v>2877.26</v>
      </c>
      <c r="F212" s="548">
        <v>1217.5999999999999</v>
      </c>
      <c r="G212" s="548"/>
      <c r="H212" s="548">
        <v>233.65</v>
      </c>
      <c r="I212" s="548">
        <v>1750.45</v>
      </c>
      <c r="J212" s="548"/>
      <c r="K212" s="549">
        <f t="shared" ref="K212" si="68">D212+E212+F212+G212+H212+I212+J212</f>
        <v>11890.080000000002</v>
      </c>
      <c r="L212" s="452"/>
      <c r="M212" s="401"/>
    </row>
    <row r="213" spans="2:13" ht="15.6">
      <c r="B213" s="397"/>
      <c r="C213" s="460" t="s">
        <v>147</v>
      </c>
      <c r="D213" s="461">
        <f t="shared" ref="D213:J213" si="69">D212-D211</f>
        <v>0</v>
      </c>
      <c r="E213" s="461">
        <f t="shared" si="69"/>
        <v>0</v>
      </c>
      <c r="F213" s="461">
        <f t="shared" si="69"/>
        <v>5.5999999999999091</v>
      </c>
      <c r="G213" s="461">
        <f t="shared" si="69"/>
        <v>0</v>
      </c>
      <c r="H213" s="461">
        <f t="shared" si="69"/>
        <v>0</v>
      </c>
      <c r="I213" s="461">
        <f t="shared" si="69"/>
        <v>0</v>
      </c>
      <c r="J213" s="461">
        <f t="shared" si="69"/>
        <v>0</v>
      </c>
      <c r="K213" s="542">
        <f>D213+E213+F213+G213+H213+I213+J213</f>
        <v>5.5999999999999091</v>
      </c>
      <c r="L213" s="452"/>
      <c r="M213" s="401"/>
    </row>
    <row r="214" spans="2:13" ht="15.6">
      <c r="B214" s="396"/>
      <c r="C214" s="402" t="s">
        <v>65</v>
      </c>
      <c r="D214" s="462">
        <f>D212/K212</f>
        <v>0.48873682935690921</v>
      </c>
      <c r="E214" s="462">
        <f>E212/K212</f>
        <v>0.24198827930510139</v>
      </c>
      <c r="F214" s="462">
        <f>F212/K212</f>
        <v>0.10240469366059772</v>
      </c>
      <c r="G214" s="462">
        <f>G212/K212</f>
        <v>0</v>
      </c>
      <c r="H214" s="462">
        <f>H212/K212</f>
        <v>1.965083498176631E-2</v>
      </c>
      <c r="I214" s="462">
        <f>I212/K212</f>
        <v>0.14721936269562524</v>
      </c>
      <c r="J214" s="462">
        <f>J212/K212</f>
        <v>0</v>
      </c>
      <c r="K214" s="520">
        <f>D214+E214+F214+G214+H214+I214+J214</f>
        <v>0.99999999999999978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5.2260400009836303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15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596">
        <v>1560363.902</v>
      </c>
      <c r="E222" s="596">
        <v>1561077.0619999999</v>
      </c>
      <c r="F222" s="526">
        <f t="shared" ref="F222:F225" si="70">E222-D222</f>
        <v>713.15999999991618</v>
      </c>
      <c r="G222" s="592">
        <v>6.48</v>
      </c>
      <c r="H222" s="410">
        <f>F222*G222</f>
        <v>4621.2767999994576</v>
      </c>
      <c r="I222" s="531">
        <f>F222+F226+F227</f>
        <v>906.38099999993574</v>
      </c>
      <c r="J222" s="411">
        <f>I222/I226</f>
        <v>0.52813804130331876</v>
      </c>
      <c r="K222" s="186"/>
      <c r="L222" s="359"/>
      <c r="M222" s="401"/>
    </row>
    <row r="223" spans="2:13" ht="15.6">
      <c r="B223" s="396"/>
      <c r="C223" s="412" t="s">
        <v>43</v>
      </c>
      <c r="D223" s="596">
        <v>602039.19200000004</v>
      </c>
      <c r="E223" s="596">
        <v>602279.76300000004</v>
      </c>
      <c r="F223" s="527">
        <f t="shared" si="70"/>
        <v>240.57099999999627</v>
      </c>
      <c r="G223" s="593">
        <v>6.48</v>
      </c>
      <c r="H223" s="413">
        <f>G223*F223</f>
        <v>1558.900079999976</v>
      </c>
      <c r="I223" s="532">
        <f>F223</f>
        <v>240.57099999999627</v>
      </c>
      <c r="J223" s="414">
        <f>I223/I226</f>
        <v>0.1401780230768162</v>
      </c>
      <c r="K223" s="186"/>
      <c r="L223" s="359"/>
      <c r="M223" s="401"/>
    </row>
    <row r="224" spans="2:13" ht="15.6">
      <c r="B224" s="396"/>
      <c r="C224" s="415" t="s">
        <v>44</v>
      </c>
      <c r="D224" s="597">
        <v>354469.12300000002</v>
      </c>
      <c r="E224" s="597">
        <v>354670.63299999997</v>
      </c>
      <c r="F224" s="528">
        <f t="shared" si="70"/>
        <v>201.50999999995111</v>
      </c>
      <c r="G224" s="594">
        <v>4.58</v>
      </c>
      <c r="H224" s="416">
        <f>G224*F224</f>
        <v>922.91579999977603</v>
      </c>
      <c r="I224" s="533">
        <f>F224</f>
        <v>201.50999999995111</v>
      </c>
      <c r="J224" s="417">
        <f>I224/I226</f>
        <v>0.11741761654647824</v>
      </c>
      <c r="K224" s="186"/>
      <c r="L224" s="359"/>
      <c r="M224" s="401"/>
    </row>
    <row r="225" spans="2:13" ht="15.6">
      <c r="B225" s="397"/>
      <c r="C225" s="183" t="s">
        <v>139</v>
      </c>
      <c r="D225" s="597">
        <v>406606.43300000002</v>
      </c>
      <c r="E225" s="597">
        <v>406974.15299999999</v>
      </c>
      <c r="F225" s="529">
        <f t="shared" si="70"/>
        <v>367.71999999997206</v>
      </c>
      <c r="G225" s="595">
        <v>6.28</v>
      </c>
      <c r="H225" s="418">
        <f>G225*F225</f>
        <v>2309.2815999998247</v>
      </c>
      <c r="I225" s="534">
        <f>F225</f>
        <v>367.71999999997206</v>
      </c>
      <c r="J225" s="419">
        <f>I225/I226</f>
        <v>0.21426631907338678</v>
      </c>
      <c r="K225" s="186"/>
      <c r="L225" s="359"/>
      <c r="M225" s="401"/>
    </row>
    <row r="226" spans="2:13" ht="16.2" thickBot="1">
      <c r="B226" s="397"/>
      <c r="C226" s="420" t="s">
        <v>45</v>
      </c>
      <c r="D226" s="597">
        <v>369455.11200000002</v>
      </c>
      <c r="E226" s="597">
        <v>369455.11200000002</v>
      </c>
      <c r="F226" s="526">
        <f>E226-D226</f>
        <v>0</v>
      </c>
      <c r="G226" s="884">
        <v>6.48</v>
      </c>
      <c r="H226" s="421">
        <f>G226*F226</f>
        <v>0</v>
      </c>
      <c r="I226" s="535">
        <f t="shared" ref="I226" si="71">SUM(I222:I225)</f>
        <v>1716.1819999998552</v>
      </c>
      <c r="J226" s="422">
        <f t="shared" ref="J226" si="72">SUM(J222:J225)</f>
        <v>0.99999999999999989</v>
      </c>
      <c r="K226" s="186"/>
      <c r="L226" s="359"/>
      <c r="M226" s="401"/>
    </row>
    <row r="227" spans="2:13" ht="15.6">
      <c r="B227" s="397"/>
      <c r="C227" s="420" t="s">
        <v>46</v>
      </c>
      <c r="D227" s="597">
        <v>338481.772</v>
      </c>
      <c r="E227" s="597">
        <v>338674.99300000002</v>
      </c>
      <c r="F227" s="526">
        <f t="shared" ref="F227" si="73">E227-D227</f>
        <v>193.22100000001956</v>
      </c>
      <c r="G227" s="885"/>
      <c r="H227" s="423">
        <f>G226*F227</f>
        <v>1252.0720800001268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1716.1819999998552</v>
      </c>
      <c r="G228" s="525">
        <f>H228/F228</f>
        <v>6.2140532647470144</v>
      </c>
      <c r="H228" s="428">
        <f>SUM(H222:H227)</f>
        <v>10664.446359999161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 t="s">
        <v>254</v>
      </c>
      <c r="E230" s="433"/>
      <c r="F230" s="434" t="s">
        <v>1</v>
      </c>
      <c r="G230" s="554" t="s">
        <v>65</v>
      </c>
      <c r="H230" s="861" t="s">
        <v>243</v>
      </c>
      <c r="I230" s="862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>
        <v>1168</v>
      </c>
      <c r="E231" s="438"/>
      <c r="F231" s="438">
        <f>D231+E231</f>
        <v>1168</v>
      </c>
      <c r="G231" s="439">
        <f>F231/F234</f>
        <v>0.34342840341076153</v>
      </c>
      <c r="H231" s="590">
        <v>7.0000000000000001E-3</v>
      </c>
      <c r="I231" s="586">
        <f>F231*H231</f>
        <v>8.1760000000000002</v>
      </c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>
        <v>953</v>
      </c>
      <c r="E232" s="438"/>
      <c r="F232" s="438">
        <f t="shared" ref="F232:F233" si="74">D232+E232</f>
        <v>953</v>
      </c>
      <c r="G232" s="439">
        <f>F232/F234</f>
        <v>0.28021170244045868</v>
      </c>
      <c r="H232" s="590">
        <v>2.5000000000000001E-2</v>
      </c>
      <c r="I232" s="586">
        <f>F232*H232</f>
        <v>23.825000000000003</v>
      </c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>
        <v>1280</v>
      </c>
      <c r="E233" s="438"/>
      <c r="F233" s="438">
        <f t="shared" si="74"/>
        <v>1280</v>
      </c>
      <c r="G233" s="439">
        <f>F233/F234</f>
        <v>0.37635989414877979</v>
      </c>
      <c r="H233" s="584"/>
      <c r="I233" s="586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3401</v>
      </c>
      <c r="E234" s="442">
        <f>SUM(E231:E233)</f>
        <v>0</v>
      </c>
      <c r="F234" s="443">
        <f>D234+E234</f>
        <v>3401</v>
      </c>
      <c r="G234" s="444">
        <f>SUM(G231:G233)</f>
        <v>1</v>
      </c>
      <c r="H234" s="585" t="s">
        <v>21</v>
      </c>
      <c r="I234" s="591">
        <f>SUM(I231:I233)</f>
        <v>32.001000000000005</v>
      </c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63</v>
      </c>
      <c r="E237" s="447" t="s">
        <v>68</v>
      </c>
      <c r="F237" s="447" t="s">
        <v>249</v>
      </c>
      <c r="G237" s="448" t="s">
        <v>197</v>
      </c>
      <c r="H237" s="447" t="s">
        <v>130</v>
      </c>
      <c r="I237" s="448" t="s">
        <v>64</v>
      </c>
      <c r="J237" s="447" t="s">
        <v>174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58</v>
      </c>
      <c r="D238" s="438">
        <v>609</v>
      </c>
      <c r="E238" s="438">
        <v>661</v>
      </c>
      <c r="F238" s="438"/>
      <c r="G238" s="438"/>
      <c r="H238" s="438"/>
      <c r="I238" s="438">
        <v>35</v>
      </c>
      <c r="J238" s="438"/>
      <c r="K238" s="451">
        <f>D238+E238+F238+G238+H238+I238+J238</f>
        <v>1305</v>
      </c>
      <c r="L238" s="452">
        <f>K238/K242</f>
        <v>0.12244897959183673</v>
      </c>
      <c r="M238" s="401"/>
    </row>
    <row r="239" spans="2:13" ht="15.6">
      <c r="B239" s="396"/>
      <c r="C239" s="450" t="s">
        <v>148</v>
      </c>
      <c r="D239" s="438">
        <v>1245</v>
      </c>
      <c r="E239" s="438">
        <v>666</v>
      </c>
      <c r="F239" s="438">
        <v>210</v>
      </c>
      <c r="G239" s="438"/>
      <c r="H239" s="438"/>
      <c r="I239" s="438"/>
      <c r="J239" s="438"/>
      <c r="K239" s="451">
        <f t="shared" ref="K239:K241" si="75">D239+E239+F239+G239+H239+I239+J239</f>
        <v>2121</v>
      </c>
      <c r="L239" s="452">
        <f>K239/K242</f>
        <v>0.19901477832512315</v>
      </c>
      <c r="M239" s="401"/>
    </row>
    <row r="240" spans="2:13" ht="15.6">
      <c r="B240" s="396"/>
      <c r="C240" s="450" t="s">
        <v>61</v>
      </c>
      <c r="D240" s="438">
        <v>1890</v>
      </c>
      <c r="E240" s="438">
        <v>277</v>
      </c>
      <c r="F240" s="438">
        <v>130</v>
      </c>
      <c r="G240" s="438">
        <v>201</v>
      </c>
      <c r="H240" s="438"/>
      <c r="I240" s="438">
        <v>1315</v>
      </c>
      <c r="J240" s="438"/>
      <c r="K240" s="451">
        <f t="shared" si="75"/>
        <v>3813</v>
      </c>
      <c r="L240" s="452">
        <f>K240/K242</f>
        <v>0.3577762139338494</v>
      </c>
      <c r="M240" s="401"/>
    </row>
    <row r="241" spans="2:13" ht="15.6">
      <c r="B241" s="396"/>
      <c r="C241" s="450" t="s">
        <v>62</v>
      </c>
      <c r="D241" s="438">
        <v>683.91</v>
      </c>
      <c r="E241" s="438">
        <v>814.98</v>
      </c>
      <c r="F241" s="438">
        <v>161.74</v>
      </c>
      <c r="G241" s="438">
        <v>1150.8699999999999</v>
      </c>
      <c r="H241" s="438"/>
      <c r="I241" s="438">
        <v>607</v>
      </c>
      <c r="J241" s="438"/>
      <c r="K241" s="451">
        <f t="shared" si="75"/>
        <v>3418.5</v>
      </c>
      <c r="L241" s="452">
        <f>K241/K242</f>
        <v>0.32076002814919069</v>
      </c>
      <c r="M241" s="401"/>
    </row>
    <row r="242" spans="2:13" ht="15.6">
      <c r="B242" s="397"/>
      <c r="C242" s="450" t="s">
        <v>199</v>
      </c>
      <c r="D242" s="552">
        <f>SUM(D238:D241)</f>
        <v>4427.91</v>
      </c>
      <c r="E242" s="552">
        <f t="shared" ref="E242:F242" si="76">SUM(E238:E241)</f>
        <v>2418.98</v>
      </c>
      <c r="F242" s="552">
        <f t="shared" si="76"/>
        <v>501.74</v>
      </c>
      <c r="G242" s="552">
        <f>SUM(G238:G241)</f>
        <v>1351.87</v>
      </c>
      <c r="H242" s="552">
        <f>SUM(H238:H241)</f>
        <v>0</v>
      </c>
      <c r="I242" s="552">
        <f>SUM(I238:I241)</f>
        <v>1957</v>
      </c>
      <c r="J242" s="552">
        <f t="shared" ref="J242" si="77">SUM(J238:J241)</f>
        <v>0</v>
      </c>
      <c r="K242" s="550">
        <f>D242+E242+F242+G242+H242+I242+J242</f>
        <v>10657.5</v>
      </c>
      <c r="L242" s="452">
        <f>SUM(L238:L241)</f>
        <v>1</v>
      </c>
      <c r="M242" s="401"/>
    </row>
    <row r="243" spans="2:13" ht="15.6">
      <c r="B243" s="397"/>
      <c r="C243" s="547" t="s">
        <v>193</v>
      </c>
      <c r="D243" s="553">
        <v>4427.91</v>
      </c>
      <c r="E243" s="553">
        <v>2418.98</v>
      </c>
      <c r="F243" s="548">
        <v>501.74</v>
      </c>
      <c r="G243" s="548">
        <v>1351.87</v>
      </c>
      <c r="H243" s="548"/>
      <c r="I243" s="548">
        <v>1957</v>
      </c>
      <c r="J243" s="548"/>
      <c r="K243" s="549">
        <f t="shared" ref="K243" si="78">D243+E243+F243+G243+H243+I243+J243</f>
        <v>10657.5</v>
      </c>
      <c r="L243" s="452"/>
      <c r="M243" s="401"/>
    </row>
    <row r="244" spans="2:13" ht="15.6">
      <c r="B244" s="397"/>
      <c r="C244" s="460" t="s">
        <v>147</v>
      </c>
      <c r="D244" s="461">
        <f t="shared" ref="D244:J244" si="79">D243-D242</f>
        <v>0</v>
      </c>
      <c r="E244" s="461">
        <f t="shared" si="79"/>
        <v>0</v>
      </c>
      <c r="F244" s="461">
        <f t="shared" si="79"/>
        <v>0</v>
      </c>
      <c r="G244" s="461">
        <f t="shared" si="79"/>
        <v>0</v>
      </c>
      <c r="H244" s="461">
        <f t="shared" si="79"/>
        <v>0</v>
      </c>
      <c r="I244" s="461">
        <f t="shared" si="79"/>
        <v>0</v>
      </c>
      <c r="J244" s="461">
        <f t="shared" si="79"/>
        <v>0</v>
      </c>
      <c r="K244" s="542">
        <f>D244+E244+F244+G244+H244+I244+J244</f>
        <v>0</v>
      </c>
      <c r="L244" s="452"/>
      <c r="M244" s="401"/>
    </row>
    <row r="245" spans="2:13" ht="15.6">
      <c r="B245" s="396"/>
      <c r="C245" s="402" t="s">
        <v>65</v>
      </c>
      <c r="D245" s="462">
        <f>D243/K243</f>
        <v>0.41547361013370865</v>
      </c>
      <c r="E245" s="462">
        <f>E243/K243</f>
        <v>0.22697443115177104</v>
      </c>
      <c r="F245" s="462">
        <f>F243/K243</f>
        <v>4.7078583157400891E-2</v>
      </c>
      <c r="G245" s="462">
        <f>G243/K243</f>
        <v>0.12684682148721557</v>
      </c>
      <c r="H245" s="462">
        <f>H243/K243</f>
        <v>0</v>
      </c>
      <c r="I245" s="462">
        <f>I243/K243</f>
        <v>0.18362655406990383</v>
      </c>
      <c r="J245" s="462">
        <f>J243/K243</f>
        <v>0</v>
      </c>
      <c r="K245" s="520">
        <f>D245+E245+F245+G245+H245+I245+J245</f>
        <v>1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6.9463599991613592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596">
        <v>1561077.0619999999</v>
      </c>
      <c r="E253" s="596">
        <v>1561843.112</v>
      </c>
      <c r="F253" s="526">
        <f t="shared" ref="F253:F256" si="80">E253-D253</f>
        <v>766.05000000004657</v>
      </c>
      <c r="G253" s="592">
        <v>6.48</v>
      </c>
      <c r="H253" s="410">
        <f>F253*G253</f>
        <v>4964.0040000003019</v>
      </c>
      <c r="I253" s="531">
        <f>F253+F257+F258</f>
        <v>1087.8300000000163</v>
      </c>
      <c r="J253" s="411">
        <f>I253/I257</f>
        <v>0.59804099969819247</v>
      </c>
      <c r="K253" s="186"/>
      <c r="L253" s="359"/>
      <c r="M253" s="401"/>
    </row>
    <row r="254" spans="2:13" ht="15.6">
      <c r="B254" s="396"/>
      <c r="C254" s="412" t="s">
        <v>43</v>
      </c>
      <c r="D254" s="596">
        <v>602279.76300000004</v>
      </c>
      <c r="E254" s="596">
        <v>602393.902</v>
      </c>
      <c r="F254" s="527">
        <f t="shared" si="80"/>
        <v>114.13899999996647</v>
      </c>
      <c r="G254" s="593">
        <v>6.48</v>
      </c>
      <c r="H254" s="413">
        <f>G254*F254</f>
        <v>739.62071999978275</v>
      </c>
      <c r="I254" s="532">
        <f>F254</f>
        <v>114.13899999996647</v>
      </c>
      <c r="J254" s="414">
        <f>I254/I257</f>
        <v>6.274859276222472E-2</v>
      </c>
      <c r="K254" s="186"/>
      <c r="L254" s="359"/>
      <c r="M254" s="401"/>
    </row>
    <row r="255" spans="2:13" ht="15.6">
      <c r="B255" s="396"/>
      <c r="C255" s="415" t="s">
        <v>44</v>
      </c>
      <c r="D255" s="597">
        <v>354670.63299999997</v>
      </c>
      <c r="E255" s="597">
        <v>354917.533</v>
      </c>
      <c r="F255" s="528">
        <f t="shared" si="80"/>
        <v>246.90000000002328</v>
      </c>
      <c r="G255" s="594">
        <v>4.58</v>
      </c>
      <c r="H255" s="416">
        <f>G255*F255</f>
        <v>1130.8020000001065</v>
      </c>
      <c r="I255" s="533">
        <f>F255</f>
        <v>246.90000000002328</v>
      </c>
      <c r="J255" s="417">
        <f>I255/I257</f>
        <v>0.13573474056194024</v>
      </c>
      <c r="K255" s="186"/>
      <c r="L255" s="359"/>
      <c r="M255" s="401"/>
    </row>
    <row r="256" spans="2:13" ht="15.6">
      <c r="B256" s="397"/>
      <c r="C256" s="183" t="s">
        <v>139</v>
      </c>
      <c r="D256" s="597">
        <v>406974.15299999999</v>
      </c>
      <c r="E256" s="597">
        <v>407344.27299999999</v>
      </c>
      <c r="F256" s="529">
        <f t="shared" si="80"/>
        <v>370.11999999999534</v>
      </c>
      <c r="G256" s="595">
        <v>6.28</v>
      </c>
      <c r="H256" s="418">
        <f>G256*F256</f>
        <v>2324.3535999999708</v>
      </c>
      <c r="I256" s="534">
        <f>F256</f>
        <v>370.11999999999534</v>
      </c>
      <c r="J256" s="419">
        <f>I256/I257</f>
        <v>0.20347566697764255</v>
      </c>
      <c r="K256" s="186"/>
      <c r="L256" s="359"/>
      <c r="M256" s="401"/>
    </row>
    <row r="257" spans="2:13" ht="16.2" thickBot="1">
      <c r="B257" s="397"/>
      <c r="C257" s="420" t="s">
        <v>45</v>
      </c>
      <c r="D257" s="597">
        <v>369455.11200000002</v>
      </c>
      <c r="E257" s="597">
        <v>369455.11200000002</v>
      </c>
      <c r="F257" s="526">
        <f>E257-D257</f>
        <v>0</v>
      </c>
      <c r="G257" s="884">
        <v>6.48</v>
      </c>
      <c r="H257" s="421">
        <f>G257*F257</f>
        <v>0</v>
      </c>
      <c r="I257" s="535">
        <f t="shared" ref="I257" si="81">SUM(I253:I256)</f>
        <v>1818.9890000000014</v>
      </c>
      <c r="J257" s="422">
        <f t="shared" ref="J257" si="82">SUM(J253:J256)</f>
        <v>1</v>
      </c>
      <c r="K257" s="186"/>
      <c r="L257" s="359"/>
      <c r="M257" s="401"/>
    </row>
    <row r="258" spans="2:13" ht="15.6">
      <c r="B258" s="397"/>
      <c r="C258" s="420" t="s">
        <v>46</v>
      </c>
      <c r="D258" s="597">
        <v>338674.99300000002</v>
      </c>
      <c r="E258" s="597">
        <v>338996.77299999999</v>
      </c>
      <c r="F258" s="526">
        <f t="shared" ref="F258" si="83">E258-D258</f>
        <v>321.77999999996973</v>
      </c>
      <c r="G258" s="885"/>
      <c r="H258" s="423">
        <f>G257*F258</f>
        <v>2085.1343999998039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1818.9890000000014</v>
      </c>
      <c r="G259" s="525">
        <f>H259/F259</f>
        <v>6.1814088595367851</v>
      </c>
      <c r="H259" s="428">
        <f>SUM(H253:H258)</f>
        <v>11243.914719999966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 t="s">
        <v>254</v>
      </c>
      <c r="E261" s="433"/>
      <c r="F261" s="434" t="s">
        <v>1</v>
      </c>
      <c r="G261" s="554" t="s">
        <v>65</v>
      </c>
      <c r="H261" s="861" t="s">
        <v>243</v>
      </c>
      <c r="I261" s="862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>
        <v>1154</v>
      </c>
      <c r="E262" s="438"/>
      <c r="F262" s="438">
        <f>D262+E262</f>
        <v>1154</v>
      </c>
      <c r="G262" s="439">
        <f>F262/F265</f>
        <v>0.34021226415094341</v>
      </c>
      <c r="H262" s="590">
        <v>7.0000000000000001E-3</v>
      </c>
      <c r="I262" s="586">
        <f>F262*H262</f>
        <v>8.0779999999999994</v>
      </c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>
        <v>723</v>
      </c>
      <c r="E263" s="438"/>
      <c r="F263" s="438">
        <f t="shared" ref="F263:F264" si="84">D263+E263</f>
        <v>723</v>
      </c>
      <c r="G263" s="439">
        <f>F263/F265</f>
        <v>0.21314858490566038</v>
      </c>
      <c r="H263" s="590">
        <v>2.5000000000000001E-2</v>
      </c>
      <c r="I263" s="586">
        <f>F263*H263</f>
        <v>18.074999999999999</v>
      </c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>
        <v>1515</v>
      </c>
      <c r="E264" s="438"/>
      <c r="F264" s="438">
        <f t="shared" si="84"/>
        <v>1515</v>
      </c>
      <c r="G264" s="439">
        <f>F264/F265</f>
        <v>0.44663915094339623</v>
      </c>
      <c r="H264" s="584"/>
      <c r="I264" s="586"/>
      <c r="J264" s="431"/>
      <c r="K264" s="184"/>
      <c r="L264" s="188"/>
      <c r="M264" s="401"/>
    </row>
    <row r="265" spans="2:13" ht="16.2" thickBot="1">
      <c r="B265" s="397"/>
      <c r="C265" s="441" t="s">
        <v>1</v>
      </c>
      <c r="D265" s="442">
        <f>SUM(D262:D264)</f>
        <v>3392</v>
      </c>
      <c r="E265" s="442">
        <f>SUM(E262:E264)</f>
        <v>0</v>
      </c>
      <c r="F265" s="443">
        <f>D265+E265</f>
        <v>3392</v>
      </c>
      <c r="G265" s="444">
        <f>SUM(G262:G264)</f>
        <v>1</v>
      </c>
      <c r="H265" s="585" t="s">
        <v>21</v>
      </c>
      <c r="I265" s="591">
        <f>SUM(I262:I264)</f>
        <v>26.152999999999999</v>
      </c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63</v>
      </c>
      <c r="E268" s="447" t="s">
        <v>68</v>
      </c>
      <c r="F268" s="447" t="s">
        <v>249</v>
      </c>
      <c r="G268" s="448" t="s">
        <v>197</v>
      </c>
      <c r="H268" s="447" t="s">
        <v>130</v>
      </c>
      <c r="I268" s="448" t="s">
        <v>64</v>
      </c>
      <c r="J268" s="447" t="s">
        <v>174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58</v>
      </c>
      <c r="D269" s="438">
        <v>404</v>
      </c>
      <c r="E269" s="438">
        <v>644.5</v>
      </c>
      <c r="F269" s="438">
        <v>408</v>
      </c>
      <c r="G269" s="438"/>
      <c r="H269" s="438"/>
      <c r="I269" s="438"/>
      <c r="J269" s="438"/>
      <c r="K269" s="451">
        <f>D269+E269+F269+G269+H269+I269+J269</f>
        <v>1456.5</v>
      </c>
      <c r="L269" s="452">
        <f>K269/K273</f>
        <v>0.12994567530264894</v>
      </c>
      <c r="M269" s="401"/>
    </row>
    <row r="270" spans="2:13" ht="15.6">
      <c r="B270" s="396"/>
      <c r="C270" s="450" t="s">
        <v>148</v>
      </c>
      <c r="D270" s="438">
        <v>697</v>
      </c>
      <c r="E270" s="438">
        <v>667</v>
      </c>
      <c r="F270" s="438">
        <v>463</v>
      </c>
      <c r="G270" s="438"/>
      <c r="H270" s="438">
        <v>108.5</v>
      </c>
      <c r="I270" s="438"/>
      <c r="J270" s="438"/>
      <c r="K270" s="451">
        <f t="shared" ref="K270:K272" si="85">D270+E270+F270+G270+H270+I270+J270</f>
        <v>1935.5</v>
      </c>
      <c r="L270" s="452">
        <f>K270/K273</f>
        <v>0.17268098492844289</v>
      </c>
      <c r="M270" s="401"/>
    </row>
    <row r="271" spans="2:13" ht="15.6">
      <c r="B271" s="396"/>
      <c r="C271" s="450" t="s">
        <v>61</v>
      </c>
      <c r="D271" s="438">
        <v>1568</v>
      </c>
      <c r="E271" s="438">
        <v>1131</v>
      </c>
      <c r="F271" s="438"/>
      <c r="G271" s="438">
        <v>1074</v>
      </c>
      <c r="H271" s="438"/>
      <c r="I271" s="438"/>
      <c r="J271" s="438"/>
      <c r="K271" s="451">
        <f t="shared" si="85"/>
        <v>3773</v>
      </c>
      <c r="L271" s="452">
        <f>K271/K273</f>
        <v>0.33661862884785065</v>
      </c>
      <c r="M271" s="401"/>
    </row>
    <row r="272" spans="2:13" ht="15.6">
      <c r="B272" s="396"/>
      <c r="C272" s="450" t="s">
        <v>62</v>
      </c>
      <c r="D272" s="438">
        <v>1559.75</v>
      </c>
      <c r="E272" s="438">
        <v>775.5</v>
      </c>
      <c r="F272" s="438">
        <v>659</v>
      </c>
      <c r="G272" s="438">
        <v>940</v>
      </c>
      <c r="H272" s="438">
        <v>109.28</v>
      </c>
      <c r="I272" s="438"/>
      <c r="J272" s="438"/>
      <c r="K272" s="451">
        <f t="shared" si="85"/>
        <v>4043.53</v>
      </c>
      <c r="L272" s="452">
        <f>K272/K273</f>
        <v>0.36075471092105743</v>
      </c>
      <c r="M272" s="401"/>
    </row>
    <row r="273" spans="2:13" ht="15.6">
      <c r="B273" s="397"/>
      <c r="C273" s="450" t="s">
        <v>199</v>
      </c>
      <c r="D273" s="552">
        <f>SUM(D269:D272)</f>
        <v>4228.75</v>
      </c>
      <c r="E273" s="552">
        <f t="shared" ref="E273:F273" si="86">SUM(E269:E272)</f>
        <v>3218</v>
      </c>
      <c r="F273" s="552">
        <f t="shared" si="86"/>
        <v>1530</v>
      </c>
      <c r="G273" s="552">
        <f>SUM(G269:G272)</f>
        <v>2014</v>
      </c>
      <c r="H273" s="552">
        <f>SUM(H269:H272)</f>
        <v>217.78</v>
      </c>
      <c r="I273" s="552">
        <f>SUM(I269:I272)</f>
        <v>0</v>
      </c>
      <c r="J273" s="552">
        <f t="shared" ref="J273" si="87">SUM(J269:J272)</f>
        <v>0</v>
      </c>
      <c r="K273" s="550">
        <f>D273+E273+F273+G273+H273+I273+J273</f>
        <v>11208.53</v>
      </c>
      <c r="L273" s="452">
        <f>SUM(L269:L272)</f>
        <v>1</v>
      </c>
      <c r="M273" s="401"/>
    </row>
    <row r="274" spans="2:13" ht="15.6">
      <c r="B274" s="397"/>
      <c r="C274" s="547" t="s">
        <v>193</v>
      </c>
      <c r="D274" s="553">
        <v>4228.75</v>
      </c>
      <c r="E274" s="553">
        <v>3241.57</v>
      </c>
      <c r="F274" s="548">
        <v>1533.68</v>
      </c>
      <c r="G274" s="548">
        <v>2018.72</v>
      </c>
      <c r="H274" s="548">
        <v>217.78</v>
      </c>
      <c r="I274" s="548"/>
      <c r="J274" s="548"/>
      <c r="K274" s="549">
        <f t="shared" ref="K274" si="88">D274+E274+F274+G274+H274+I274+J274</f>
        <v>11240.5</v>
      </c>
      <c r="L274" s="452"/>
      <c r="M274" s="401"/>
    </row>
    <row r="275" spans="2:13" ht="15.6">
      <c r="B275" s="397"/>
      <c r="C275" s="460" t="s">
        <v>147</v>
      </c>
      <c r="D275" s="461">
        <f t="shared" ref="D275:J275" si="89">D274-D273</f>
        <v>0</v>
      </c>
      <c r="E275" s="461">
        <f t="shared" si="89"/>
        <v>23.570000000000164</v>
      </c>
      <c r="F275" s="461">
        <f t="shared" si="89"/>
        <v>3.6800000000000637</v>
      </c>
      <c r="G275" s="461">
        <f t="shared" si="89"/>
        <v>4.7200000000000273</v>
      </c>
      <c r="H275" s="461">
        <f t="shared" si="89"/>
        <v>0</v>
      </c>
      <c r="I275" s="461">
        <f t="shared" si="89"/>
        <v>0</v>
      </c>
      <c r="J275" s="461">
        <f t="shared" si="89"/>
        <v>0</v>
      </c>
      <c r="K275" s="542">
        <f>D275+E275+F275+G275+H275+I275+J275</f>
        <v>31.970000000000255</v>
      </c>
      <c r="L275" s="452"/>
      <c r="M275" s="401"/>
    </row>
    <row r="276" spans="2:13" ht="15.6">
      <c r="B276" s="396"/>
      <c r="C276" s="402" t="s">
        <v>65</v>
      </c>
      <c r="D276" s="462">
        <f>D274/K274</f>
        <v>0.37620657444063876</v>
      </c>
      <c r="E276" s="462">
        <f>E274/K274</f>
        <v>0.28838307904452648</v>
      </c>
      <c r="F276" s="462">
        <f>F274/K274</f>
        <v>0.136442329077888</v>
      </c>
      <c r="G276" s="462">
        <f>G274/K274</f>
        <v>0.17959343445576265</v>
      </c>
      <c r="H276" s="462">
        <f>H274/K274</f>
        <v>1.9374582981184111E-2</v>
      </c>
      <c r="I276" s="462">
        <f>I274/K274</f>
        <v>0</v>
      </c>
      <c r="J276" s="462">
        <f>J274/K274</f>
        <v>0</v>
      </c>
      <c r="K276" s="520">
        <f>D276+E276+F276+G276+H276+I276+J276</f>
        <v>0.99999999999999989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3.4147199999661098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596">
        <v>1561843.112</v>
      </c>
      <c r="E284" s="596">
        <v>1562509.2720000001</v>
      </c>
      <c r="F284" s="526">
        <f t="shared" ref="F284:F287" si="90">E284-D284</f>
        <v>666.16000000014901</v>
      </c>
      <c r="G284" s="592">
        <v>6.48</v>
      </c>
      <c r="H284" s="410">
        <f>F284*G284</f>
        <v>4316.716800000966</v>
      </c>
      <c r="I284" s="531">
        <f>F284+F288+F289</f>
        <v>1043.3790000001318</v>
      </c>
      <c r="J284" s="411">
        <f>I284/I288</f>
        <v>0.45528225755430163</v>
      </c>
      <c r="K284" s="186"/>
      <c r="L284" s="359"/>
      <c r="M284" s="401"/>
    </row>
    <row r="285" spans="2:13" ht="15.6">
      <c r="B285" s="396"/>
      <c r="C285" s="412" t="s">
        <v>43</v>
      </c>
      <c r="D285" s="596">
        <v>602393.902</v>
      </c>
      <c r="E285" s="596">
        <v>602658.67299999995</v>
      </c>
      <c r="F285" s="527">
        <f t="shared" si="90"/>
        <v>264.77099999994971</v>
      </c>
      <c r="G285" s="593">
        <v>6.48</v>
      </c>
      <c r="H285" s="413">
        <f>G285*F285</f>
        <v>1715.7160799996743</v>
      </c>
      <c r="I285" s="532">
        <f>F285</f>
        <v>264.77099999994971</v>
      </c>
      <c r="J285" s="414">
        <f>I285/I288</f>
        <v>0.11553379799178619</v>
      </c>
      <c r="K285" s="186"/>
      <c r="L285" s="359"/>
      <c r="M285" s="401"/>
    </row>
    <row r="286" spans="2:13" ht="15.6">
      <c r="B286" s="396"/>
      <c r="C286" s="415" t="s">
        <v>44</v>
      </c>
      <c r="D286" s="597">
        <v>354917.533</v>
      </c>
      <c r="E286" s="597">
        <v>355143.96299999999</v>
      </c>
      <c r="F286" s="528">
        <f t="shared" si="90"/>
        <v>226.42999999999302</v>
      </c>
      <c r="G286" s="594">
        <v>4.58</v>
      </c>
      <c r="H286" s="416">
        <f>G286*F286</f>
        <v>1037.049399999968</v>
      </c>
      <c r="I286" s="533">
        <f>F286</f>
        <v>226.42999999999302</v>
      </c>
      <c r="J286" s="417">
        <f>I286/I288</f>
        <v>9.8803561867743472E-2</v>
      </c>
      <c r="K286" s="186"/>
      <c r="L286" s="359"/>
      <c r="M286" s="401"/>
    </row>
    <row r="287" spans="2:13" ht="15.6">
      <c r="B287" s="397"/>
      <c r="C287" s="183" t="s">
        <v>139</v>
      </c>
      <c r="D287" s="597">
        <v>407344.27299999999</v>
      </c>
      <c r="E287" s="597">
        <v>408101.41200000001</v>
      </c>
      <c r="F287" s="529">
        <f t="shared" si="90"/>
        <v>757.13900000002468</v>
      </c>
      <c r="G287" s="595">
        <v>6.28</v>
      </c>
      <c r="H287" s="418">
        <f>G287*F287</f>
        <v>4754.8329200001554</v>
      </c>
      <c r="I287" s="534">
        <f>F287</f>
        <v>757.13900000002468</v>
      </c>
      <c r="J287" s="419">
        <f>I287/I288</f>
        <v>0.3303803825861687</v>
      </c>
      <c r="K287" s="186"/>
      <c r="L287" s="359"/>
      <c r="M287" s="401"/>
    </row>
    <row r="288" spans="2:13" ht="16.2" thickBot="1">
      <c r="B288" s="397"/>
      <c r="C288" s="420" t="s">
        <v>45</v>
      </c>
      <c r="D288" s="597">
        <v>369455.11200000002</v>
      </c>
      <c r="E288" s="597">
        <v>369666.14199999999</v>
      </c>
      <c r="F288" s="526">
        <f>E288-D288</f>
        <v>211.02999999996973</v>
      </c>
      <c r="G288" s="884">
        <v>6.48</v>
      </c>
      <c r="H288" s="421">
        <f>G288*F288</f>
        <v>1367.4743999998041</v>
      </c>
      <c r="I288" s="535">
        <f t="shared" ref="I288:J288" si="91">SUM(I284:I287)</f>
        <v>2291.7190000000992</v>
      </c>
      <c r="J288" s="422">
        <f t="shared" si="91"/>
        <v>1</v>
      </c>
      <c r="K288" s="186"/>
      <c r="L288" s="359"/>
      <c r="M288" s="401"/>
    </row>
    <row r="289" spans="2:13" ht="15.6">
      <c r="B289" s="397"/>
      <c r="C289" s="420" t="s">
        <v>46</v>
      </c>
      <c r="D289" s="597">
        <v>338996.77299999999</v>
      </c>
      <c r="E289" s="597">
        <v>339162.962</v>
      </c>
      <c r="F289" s="526">
        <f t="shared" ref="F289" si="92">E289-D289</f>
        <v>166.18900000001304</v>
      </c>
      <c r="G289" s="885"/>
      <c r="H289" s="423">
        <f>G288*F289</f>
        <v>1076.9047200000846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2291.7190000000992</v>
      </c>
      <c r="G290" s="525">
        <f>H290/F290</f>
        <v>6.226197155934055</v>
      </c>
      <c r="H290" s="428">
        <f>SUM(H284:H289)</f>
        <v>14268.694320000654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 t="s">
        <v>254</v>
      </c>
      <c r="E292" s="433"/>
      <c r="F292" s="434" t="s">
        <v>1</v>
      </c>
      <c r="G292" s="554" t="s">
        <v>65</v>
      </c>
      <c r="H292" s="861" t="s">
        <v>243</v>
      </c>
      <c r="I292" s="862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>
        <v>1196</v>
      </c>
      <c r="E293" s="438"/>
      <c r="F293" s="438">
        <f>D293+E293</f>
        <v>1196</v>
      </c>
      <c r="G293" s="439">
        <f>F293/F296</f>
        <v>0.27989702784928622</v>
      </c>
      <c r="H293" s="590">
        <v>7.0000000000000001E-3</v>
      </c>
      <c r="I293" s="586">
        <f>F293*H293</f>
        <v>8.3719999999999999</v>
      </c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>
        <v>847</v>
      </c>
      <c r="E294" s="438"/>
      <c r="F294" s="438">
        <f t="shared" ref="F294:F295" si="93">D294+E294</f>
        <v>847</v>
      </c>
      <c r="G294" s="439">
        <f>F294/F296</f>
        <v>0.19822139012403464</v>
      </c>
      <c r="H294" s="590">
        <v>2.5000000000000001E-2</v>
      </c>
      <c r="I294" s="586">
        <f>F294*H294</f>
        <v>21.175000000000001</v>
      </c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>
        <v>2230</v>
      </c>
      <c r="E295" s="438"/>
      <c r="F295" s="438">
        <f t="shared" si="93"/>
        <v>2230</v>
      </c>
      <c r="G295" s="439">
        <f>F295/F296</f>
        <v>0.52188158202667911</v>
      </c>
      <c r="H295" s="584"/>
      <c r="I295" s="586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4273</v>
      </c>
      <c r="E296" s="442">
        <f>SUM(E293:E295)</f>
        <v>0</v>
      </c>
      <c r="F296" s="443">
        <f>D296+E296</f>
        <v>4273</v>
      </c>
      <c r="G296" s="444">
        <f>SUM(G293:G295)</f>
        <v>1</v>
      </c>
      <c r="H296" s="585" t="s">
        <v>21</v>
      </c>
      <c r="I296" s="591">
        <f>SUM(I293:I295)</f>
        <v>29.547000000000001</v>
      </c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63</v>
      </c>
      <c r="E299" s="447" t="s">
        <v>68</v>
      </c>
      <c r="F299" s="447" t="s">
        <v>249</v>
      </c>
      <c r="G299" s="448" t="s">
        <v>197</v>
      </c>
      <c r="H299" s="447" t="s">
        <v>130</v>
      </c>
      <c r="I299" s="448" t="s">
        <v>64</v>
      </c>
      <c r="J299" s="447" t="s">
        <v>174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58</v>
      </c>
      <c r="D300" s="438">
        <v>950</v>
      </c>
      <c r="E300" s="438"/>
      <c r="F300" s="438">
        <v>1235</v>
      </c>
      <c r="G300" s="438">
        <v>45</v>
      </c>
      <c r="H300" s="438"/>
      <c r="I300" s="438"/>
      <c r="J300" s="438"/>
      <c r="K300" s="451">
        <f>D300+E300+F300+G300+H300+I300+J300</f>
        <v>2230</v>
      </c>
      <c r="L300" s="452">
        <f>K300/K304</f>
        <v>0.15635539089548867</v>
      </c>
      <c r="M300" s="401"/>
    </row>
    <row r="301" spans="2:13" ht="15.6">
      <c r="B301" s="396"/>
      <c r="C301" s="450" t="s">
        <v>148</v>
      </c>
      <c r="D301" s="438">
        <v>1141</v>
      </c>
      <c r="E301" s="438"/>
      <c r="F301" s="438">
        <v>578</v>
      </c>
      <c r="G301" s="438">
        <v>324.25</v>
      </c>
      <c r="H301" s="438"/>
      <c r="I301" s="438"/>
      <c r="J301" s="438"/>
      <c r="K301" s="451">
        <f t="shared" ref="K301:K303" si="94">D301+E301+F301+G301+H301+I301+J301</f>
        <v>2043.25</v>
      </c>
      <c r="L301" s="452">
        <f>K301/K304</f>
        <v>0.14326150333955481</v>
      </c>
      <c r="M301" s="401"/>
    </row>
    <row r="302" spans="2:13" ht="15.6">
      <c r="B302" s="396"/>
      <c r="C302" s="450" t="s">
        <v>61</v>
      </c>
      <c r="D302" s="438">
        <v>1902</v>
      </c>
      <c r="E302" s="438">
        <v>1808.83</v>
      </c>
      <c r="F302" s="438">
        <v>72</v>
      </c>
      <c r="G302" s="438"/>
      <c r="H302" s="438"/>
      <c r="I302" s="438">
        <v>1995</v>
      </c>
      <c r="J302" s="438"/>
      <c r="K302" s="451">
        <f t="shared" si="94"/>
        <v>5777.83</v>
      </c>
      <c r="L302" s="452">
        <f>K302/K304</f>
        <v>0.40510980635770466</v>
      </c>
      <c r="M302" s="401"/>
    </row>
    <row r="303" spans="2:13" ht="15.6">
      <c r="B303" s="396"/>
      <c r="C303" s="450" t="s">
        <v>62</v>
      </c>
      <c r="D303" s="438">
        <v>1024.6199999999999</v>
      </c>
      <c r="E303" s="438">
        <v>1729.39</v>
      </c>
      <c r="F303" s="438">
        <v>98.39</v>
      </c>
      <c r="G303" s="438">
        <v>220.53</v>
      </c>
      <c r="H303" s="438"/>
      <c r="I303" s="438">
        <v>1138.3699999999999</v>
      </c>
      <c r="J303" s="438"/>
      <c r="K303" s="451">
        <f t="shared" si="94"/>
        <v>4211.3</v>
      </c>
      <c r="L303" s="452">
        <f>K303/K304</f>
        <v>0.29527329940725178</v>
      </c>
      <c r="M303" s="401"/>
    </row>
    <row r="304" spans="2:13" ht="15.6">
      <c r="B304" s="397"/>
      <c r="C304" s="450" t="s">
        <v>199</v>
      </c>
      <c r="D304" s="552">
        <f>SUM(D300:D303)</f>
        <v>5017.62</v>
      </c>
      <c r="E304" s="552">
        <f t="shared" ref="E304:F304" si="95">SUM(E300:E303)</f>
        <v>3538.2200000000003</v>
      </c>
      <c r="F304" s="552">
        <f t="shared" si="95"/>
        <v>1983.39</v>
      </c>
      <c r="G304" s="552">
        <f>SUM(G300:G303)</f>
        <v>589.78</v>
      </c>
      <c r="H304" s="552">
        <f>SUM(H300:H303)</f>
        <v>0</v>
      </c>
      <c r="I304" s="552">
        <f>SUM(I300:I303)</f>
        <v>3133.37</v>
      </c>
      <c r="J304" s="552">
        <f t="shared" ref="J304" si="96">SUM(J300:J303)</f>
        <v>0</v>
      </c>
      <c r="K304" s="550">
        <f>D304+E304+F304+G304+H304+I304+J304</f>
        <v>14262.380000000001</v>
      </c>
      <c r="L304" s="452">
        <f>SUM(L300:L303)</f>
        <v>0.99999999999999989</v>
      </c>
      <c r="M304" s="401"/>
    </row>
    <row r="305" spans="2:13" ht="15.6">
      <c r="B305" s="397"/>
      <c r="C305" s="547" t="s">
        <v>193</v>
      </c>
      <c r="D305" s="553">
        <v>5017.62</v>
      </c>
      <c r="E305" s="553">
        <v>3538.22</v>
      </c>
      <c r="F305" s="548">
        <v>1983.39</v>
      </c>
      <c r="G305" s="548">
        <v>589.78</v>
      </c>
      <c r="H305" s="548"/>
      <c r="I305" s="548">
        <v>3133.37</v>
      </c>
      <c r="J305" s="548"/>
      <c r="K305" s="549">
        <f t="shared" ref="K305" si="97">D305+E305+F305+G305+H305+I305+J305</f>
        <v>14262.380000000001</v>
      </c>
      <c r="L305" s="452"/>
      <c r="M305" s="401"/>
    </row>
    <row r="306" spans="2:13" ht="15.6">
      <c r="B306" s="397"/>
      <c r="C306" s="460" t="s">
        <v>147</v>
      </c>
      <c r="D306" s="461">
        <f t="shared" ref="D306:J306" si="98">D305-D304</f>
        <v>0</v>
      </c>
      <c r="E306" s="461">
        <f t="shared" si="98"/>
        <v>0</v>
      </c>
      <c r="F306" s="461">
        <f t="shared" si="98"/>
        <v>0</v>
      </c>
      <c r="G306" s="461">
        <f t="shared" si="98"/>
        <v>0</v>
      </c>
      <c r="H306" s="461">
        <f t="shared" si="98"/>
        <v>0</v>
      </c>
      <c r="I306" s="461">
        <f t="shared" si="98"/>
        <v>0</v>
      </c>
      <c r="J306" s="461">
        <f t="shared" si="98"/>
        <v>0</v>
      </c>
      <c r="K306" s="542">
        <f>D306+E306+F306+G306+H306+I306+J306</f>
        <v>0</v>
      </c>
      <c r="L306" s="452"/>
      <c r="M306" s="401"/>
    </row>
    <row r="307" spans="2:13" ht="15.6">
      <c r="B307" s="396"/>
      <c r="C307" s="402" t="s">
        <v>65</v>
      </c>
      <c r="D307" s="462">
        <f>D305/K305</f>
        <v>0.35180804325785736</v>
      </c>
      <c r="E307" s="462">
        <f>E305/K305</f>
        <v>0.24808061487633898</v>
      </c>
      <c r="F307" s="462">
        <f>F305/K305</f>
        <v>0.13906444786914945</v>
      </c>
      <c r="G307" s="462">
        <f>G305/K305</f>
        <v>4.1352144592978167E-2</v>
      </c>
      <c r="H307" s="462">
        <f>H305/K305</f>
        <v>0</v>
      </c>
      <c r="I307" s="462">
        <f>I305/K305</f>
        <v>0.21969474940367595</v>
      </c>
      <c r="J307" s="462">
        <f>J305/K305</f>
        <v>0</v>
      </c>
      <c r="K307" s="520">
        <f>D307+E307+F307+G307+H307+I307+J307</f>
        <v>1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6.3143200006525149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6.4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596">
        <v>1562509.2720000001</v>
      </c>
      <c r="E315" s="596">
        <v>1563336.8529999999</v>
      </c>
      <c r="F315" s="526">
        <f t="shared" ref="F315:F318" si="99">E315-D315</f>
        <v>827.58099999977276</v>
      </c>
      <c r="G315" s="592">
        <v>6.48</v>
      </c>
      <c r="H315" s="410">
        <f>F315*G315</f>
        <v>5362.7248799985282</v>
      </c>
      <c r="I315" s="531">
        <f>F315+F319+F320</f>
        <v>1085.2509999997565</v>
      </c>
      <c r="J315" s="411">
        <f>I315/I319</f>
        <v>0.61433358806704319</v>
      </c>
      <c r="K315" s="186"/>
      <c r="L315" s="359"/>
      <c r="M315" s="401"/>
    </row>
    <row r="316" spans="2:13" ht="15.6">
      <c r="B316" s="396"/>
      <c r="C316" s="412" t="s">
        <v>43</v>
      </c>
      <c r="D316" s="596">
        <v>602658.67299999995</v>
      </c>
      <c r="E316" s="596">
        <v>602937.82200000004</v>
      </c>
      <c r="F316" s="527">
        <f t="shared" si="99"/>
        <v>279.1490000000922</v>
      </c>
      <c r="G316" s="593">
        <v>6.48</v>
      </c>
      <c r="H316" s="413">
        <f>G316*F316</f>
        <v>1808.8855200005976</v>
      </c>
      <c r="I316" s="532">
        <f>F316</f>
        <v>279.1490000000922</v>
      </c>
      <c r="J316" s="414">
        <f>I316/I319</f>
        <v>0.15801930316159318</v>
      </c>
      <c r="K316" s="186"/>
      <c r="L316" s="359"/>
      <c r="M316" s="401"/>
    </row>
    <row r="317" spans="2:13" ht="15.6">
      <c r="B317" s="396"/>
      <c r="C317" s="415" t="s">
        <v>44</v>
      </c>
      <c r="D317" s="597">
        <v>355143.96299999999</v>
      </c>
      <c r="E317" s="597">
        <v>355410.24200000003</v>
      </c>
      <c r="F317" s="528">
        <f t="shared" si="99"/>
        <v>266.27900000003865</v>
      </c>
      <c r="G317" s="594">
        <v>4.58</v>
      </c>
      <c r="H317" s="416">
        <f>G317*F317</f>
        <v>1219.5578200001771</v>
      </c>
      <c r="I317" s="533">
        <f>F317</f>
        <v>266.27900000003865</v>
      </c>
      <c r="J317" s="417">
        <f>I317/I319</f>
        <v>0.15073391639073785</v>
      </c>
      <c r="K317" s="186"/>
      <c r="L317" s="359"/>
      <c r="M317" s="401"/>
    </row>
    <row r="318" spans="2:13" ht="15.6">
      <c r="B318" s="397"/>
      <c r="C318" s="183" t="s">
        <v>139</v>
      </c>
      <c r="D318" s="597">
        <v>408101.41200000001</v>
      </c>
      <c r="E318" s="597">
        <v>408237.283</v>
      </c>
      <c r="F318" s="529">
        <f t="shared" si="99"/>
        <v>135.87099999998463</v>
      </c>
      <c r="G318" s="595">
        <v>6.28</v>
      </c>
      <c r="H318" s="418">
        <f>G318*F318</f>
        <v>853.26987999990354</v>
      </c>
      <c r="I318" s="534">
        <f>F318</f>
        <v>135.87099999998463</v>
      </c>
      <c r="J318" s="419">
        <f>I318/I319</f>
        <v>7.6913192380625786E-2</v>
      </c>
      <c r="K318" s="186"/>
      <c r="L318" s="359"/>
      <c r="M318" s="401"/>
    </row>
    <row r="319" spans="2:13" ht="16.2" thickBot="1">
      <c r="B319" s="397"/>
      <c r="C319" s="420" t="s">
        <v>45</v>
      </c>
      <c r="D319" s="597">
        <v>369666.14199999999</v>
      </c>
      <c r="E319" s="597">
        <v>369818.07199999999</v>
      </c>
      <c r="F319" s="526">
        <f>E319-D319</f>
        <v>151.92999999999302</v>
      </c>
      <c r="G319" s="884">
        <v>6.48</v>
      </c>
      <c r="H319" s="421">
        <f>G319*F319</f>
        <v>984.50639999995485</v>
      </c>
      <c r="I319" s="535">
        <f t="shared" ref="I319:J319" si="100">SUM(I315:I318)</f>
        <v>1766.5499999998719</v>
      </c>
      <c r="J319" s="422">
        <f t="shared" si="100"/>
        <v>1</v>
      </c>
      <c r="K319" s="186"/>
      <c r="L319" s="359"/>
      <c r="M319" s="401"/>
    </row>
    <row r="320" spans="2:13" ht="15.6">
      <c r="B320" s="397"/>
      <c r="C320" s="420" t="s">
        <v>46</v>
      </c>
      <c r="D320" s="597">
        <v>339162.962</v>
      </c>
      <c r="E320" s="597">
        <v>339268.70199999999</v>
      </c>
      <c r="F320" s="526">
        <f t="shared" ref="F320" si="101">E320-D320</f>
        <v>105.73999999999069</v>
      </c>
      <c r="G320" s="885"/>
      <c r="H320" s="423">
        <f>G319*F320</f>
        <v>685.19519999993975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1766.5499999998719</v>
      </c>
      <c r="G321" s="525">
        <f>H321/F321</f>
        <v>6.178222920381474</v>
      </c>
      <c r="H321" s="428">
        <f>SUM(H315:H320)</f>
        <v>10914.139699999101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 t="s">
        <v>254</v>
      </c>
      <c r="E323" s="433"/>
      <c r="F323" s="434" t="s">
        <v>1</v>
      </c>
      <c r="G323" s="554" t="s">
        <v>65</v>
      </c>
      <c r="H323" s="861" t="s">
        <v>243</v>
      </c>
      <c r="I323" s="862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>
        <v>1745</v>
      </c>
      <c r="E324" s="438"/>
      <c r="F324" s="438">
        <f>D324+E324</f>
        <v>1745</v>
      </c>
      <c r="G324" s="439">
        <f>F324/F327</f>
        <v>0.35619514186568685</v>
      </c>
      <c r="H324" s="590">
        <v>7.0000000000000001E-3</v>
      </c>
      <c r="I324" s="586">
        <f>F324*H324</f>
        <v>12.215</v>
      </c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>
        <v>1875</v>
      </c>
      <c r="E325" s="438"/>
      <c r="F325" s="438">
        <f t="shared" ref="F325:F326" si="102">D325+E325</f>
        <v>1875</v>
      </c>
      <c r="G325" s="439">
        <f>F325/F327</f>
        <v>0.38273116962645437</v>
      </c>
      <c r="H325" s="590">
        <v>2.5000000000000001E-2</v>
      </c>
      <c r="I325" s="586">
        <f>F325*H325</f>
        <v>46.875</v>
      </c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>
        <v>1279</v>
      </c>
      <c r="E326" s="438"/>
      <c r="F326" s="438">
        <f t="shared" si="102"/>
        <v>1279</v>
      </c>
      <c r="G326" s="439">
        <f>F326/F327</f>
        <v>0.26107368850785873</v>
      </c>
      <c r="H326" s="584"/>
      <c r="I326" s="586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4899</v>
      </c>
      <c r="E327" s="442">
        <f>SUM(E324:E326)</f>
        <v>0</v>
      </c>
      <c r="F327" s="443">
        <f>D327+E327</f>
        <v>4899</v>
      </c>
      <c r="G327" s="444">
        <f>SUM(G324:G326)</f>
        <v>0.99999999999999989</v>
      </c>
      <c r="H327" s="585" t="s">
        <v>21</v>
      </c>
      <c r="I327" s="591">
        <f>SUM(I324:I326)</f>
        <v>59.09</v>
      </c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63</v>
      </c>
      <c r="E330" s="447" t="s">
        <v>68</v>
      </c>
      <c r="F330" s="447" t="s">
        <v>249</v>
      </c>
      <c r="G330" s="448" t="s">
        <v>197</v>
      </c>
      <c r="H330" s="447" t="s">
        <v>130</v>
      </c>
      <c r="I330" s="448" t="s">
        <v>64</v>
      </c>
      <c r="J330" s="447" t="s">
        <v>174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58</v>
      </c>
      <c r="D331" s="438">
        <v>126</v>
      </c>
      <c r="E331" s="438"/>
      <c r="F331" s="438"/>
      <c r="G331" s="438">
        <v>1113</v>
      </c>
      <c r="H331" s="438"/>
      <c r="I331" s="438">
        <v>211</v>
      </c>
      <c r="J331" s="438"/>
      <c r="K331" s="451">
        <f>D331+E331+F331+G331+H331+I331+J331</f>
        <v>1450</v>
      </c>
      <c r="L331" s="452">
        <f>K331/K335</f>
        <v>0.13298140644803913</v>
      </c>
      <c r="M331" s="401"/>
    </row>
    <row r="332" spans="2:13" ht="15.6">
      <c r="B332" s="396"/>
      <c r="C332" s="450" t="s">
        <v>148</v>
      </c>
      <c r="D332" s="438">
        <v>2092</v>
      </c>
      <c r="E332" s="438"/>
      <c r="F332" s="438"/>
      <c r="G332" s="438">
        <v>1195.32</v>
      </c>
      <c r="H332" s="438">
        <v>372</v>
      </c>
      <c r="I332" s="438"/>
      <c r="J332" s="438"/>
      <c r="K332" s="451">
        <f t="shared" ref="K332:K334" si="103">D332+E332+F332+G332+H332+I332+J332</f>
        <v>3659.3199999999997</v>
      </c>
      <c r="L332" s="452">
        <f>K332/K335</f>
        <v>0.33560104844375072</v>
      </c>
      <c r="M332" s="401"/>
    </row>
    <row r="333" spans="2:13" ht="15.6">
      <c r="B333" s="396"/>
      <c r="C333" s="450" t="s">
        <v>61</v>
      </c>
      <c r="D333" s="438">
        <v>83</v>
      </c>
      <c r="E333" s="438"/>
      <c r="F333" s="438"/>
      <c r="G333" s="438">
        <v>100</v>
      </c>
      <c r="H333" s="438"/>
      <c r="I333" s="438">
        <v>193</v>
      </c>
      <c r="J333" s="438"/>
      <c r="K333" s="451">
        <f t="shared" si="103"/>
        <v>376</v>
      </c>
      <c r="L333" s="452">
        <f>K333/K335</f>
        <v>3.4483454361698425E-2</v>
      </c>
      <c r="M333" s="401"/>
    </row>
    <row r="334" spans="2:13" ht="15.6">
      <c r="B334" s="396"/>
      <c r="C334" s="450" t="s">
        <v>62</v>
      </c>
      <c r="D334" s="438">
        <v>1387.98</v>
      </c>
      <c r="E334" s="438"/>
      <c r="F334" s="438">
        <v>1773</v>
      </c>
      <c r="G334" s="438">
        <v>112.88</v>
      </c>
      <c r="H334" s="438">
        <v>59.63</v>
      </c>
      <c r="I334" s="438">
        <v>2084.9699999999998</v>
      </c>
      <c r="J334" s="438"/>
      <c r="K334" s="451">
        <f t="shared" si="103"/>
        <v>5418.46</v>
      </c>
      <c r="L334" s="452">
        <f>K334/K335</f>
        <v>0.49693409074651179</v>
      </c>
      <c r="M334" s="401"/>
    </row>
    <row r="335" spans="2:13" ht="15.6">
      <c r="B335" s="397"/>
      <c r="C335" s="450" t="s">
        <v>199</v>
      </c>
      <c r="D335" s="552">
        <f>SUM(D331:D334)</f>
        <v>3688.98</v>
      </c>
      <c r="E335" s="552">
        <f t="shared" ref="E335:F335" si="104">SUM(E331:E334)</f>
        <v>0</v>
      </c>
      <c r="F335" s="552">
        <f t="shared" si="104"/>
        <v>1773</v>
      </c>
      <c r="G335" s="552">
        <f>SUM(G331:G334)</f>
        <v>2521.1999999999998</v>
      </c>
      <c r="H335" s="552">
        <f>SUM(H331:H334)</f>
        <v>431.63</v>
      </c>
      <c r="I335" s="552">
        <f>SUM(I331:I334)</f>
        <v>2488.9699999999998</v>
      </c>
      <c r="J335" s="552">
        <f t="shared" ref="J335" si="105">SUM(J331:J334)</f>
        <v>0</v>
      </c>
      <c r="K335" s="550">
        <f>D335+E335+F335+G335+H335+I335+J335</f>
        <v>10903.779999999999</v>
      </c>
      <c r="L335" s="452">
        <f>SUM(L331:L334)</f>
        <v>1</v>
      </c>
      <c r="M335" s="401"/>
    </row>
    <row r="336" spans="2:13" ht="15.6">
      <c r="B336" s="397"/>
      <c r="C336" s="547" t="s">
        <v>193</v>
      </c>
      <c r="D336" s="553">
        <v>3688.98</v>
      </c>
      <c r="E336" s="553"/>
      <c r="F336" s="548">
        <v>1778.03</v>
      </c>
      <c r="G336" s="548">
        <v>2521.1999999999998</v>
      </c>
      <c r="H336" s="548">
        <v>431.63</v>
      </c>
      <c r="I336" s="548">
        <v>2488.9699999999998</v>
      </c>
      <c r="J336" s="548"/>
      <c r="K336" s="549">
        <f t="shared" ref="K336" si="106">D336+E336+F336+G336+H336+I336+J336</f>
        <v>10908.81</v>
      </c>
      <c r="L336" s="452"/>
      <c r="M336" s="401"/>
    </row>
    <row r="337" spans="2:13" ht="15.6">
      <c r="B337" s="397"/>
      <c r="C337" s="460" t="s">
        <v>147</v>
      </c>
      <c r="D337" s="461">
        <f t="shared" ref="D337:J337" si="107">D336-D335</f>
        <v>0</v>
      </c>
      <c r="E337" s="461">
        <f t="shared" si="107"/>
        <v>0</v>
      </c>
      <c r="F337" s="461">
        <f t="shared" si="107"/>
        <v>5.0299999999999727</v>
      </c>
      <c r="G337" s="461">
        <f t="shared" si="107"/>
        <v>0</v>
      </c>
      <c r="H337" s="461">
        <f t="shared" si="107"/>
        <v>0</v>
      </c>
      <c r="I337" s="461">
        <f t="shared" si="107"/>
        <v>0</v>
      </c>
      <c r="J337" s="461">
        <f t="shared" si="107"/>
        <v>0</v>
      </c>
      <c r="K337" s="542">
        <f>D337+E337+F337+G337+H337+I337+J337</f>
        <v>5.0299999999999727</v>
      </c>
      <c r="L337" s="452"/>
      <c r="M337" s="401"/>
    </row>
    <row r="338" spans="2:13" ht="15.6">
      <c r="B338" s="396"/>
      <c r="C338" s="402" t="s">
        <v>65</v>
      </c>
      <c r="D338" s="462">
        <f>D336/K336</f>
        <v>0.33816520775409969</v>
      </c>
      <c r="E338" s="462">
        <f>E336/K336</f>
        <v>0</v>
      </c>
      <c r="F338" s="462">
        <f>F336/K336</f>
        <v>0.16299028033305191</v>
      </c>
      <c r="G338" s="462">
        <f>G336/K336</f>
        <v>0.23111595123574433</v>
      </c>
      <c r="H338" s="462">
        <f>H336/K336</f>
        <v>3.9567102186214627E-2</v>
      </c>
      <c r="I338" s="462">
        <f>I336/K336</f>
        <v>0.22816145849088948</v>
      </c>
      <c r="J338" s="462">
        <f>J336/K336</f>
        <v>0</v>
      </c>
      <c r="K338" s="520">
        <f>D338+E338+F338+G338+H338+I338+J338</f>
        <v>1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5.3296999991016492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596">
        <v>1563336.8529999999</v>
      </c>
      <c r="E346" s="596">
        <v>1563786.1529999999</v>
      </c>
      <c r="F346" s="526">
        <f t="shared" ref="F346:F349" si="108">E346-D346</f>
        <v>449.30000000004657</v>
      </c>
      <c r="G346" s="592">
        <v>6.48</v>
      </c>
      <c r="H346" s="410">
        <f>F346*G346</f>
        <v>2911.4640000003019</v>
      </c>
      <c r="I346" s="531">
        <f>F346+F350+F351</f>
        <v>606.72000000008848</v>
      </c>
      <c r="J346" s="411">
        <f>I346/I350</f>
        <v>0.34294047491201751</v>
      </c>
      <c r="K346" s="186"/>
      <c r="L346" s="359"/>
      <c r="M346" s="401"/>
    </row>
    <row r="347" spans="2:13" ht="15.6">
      <c r="B347" s="396"/>
      <c r="C347" s="412" t="s">
        <v>43</v>
      </c>
      <c r="D347" s="596">
        <v>602937.82200000004</v>
      </c>
      <c r="E347" s="596">
        <v>603198.26199999999</v>
      </c>
      <c r="F347" s="527">
        <f t="shared" si="108"/>
        <v>260.43999999994412</v>
      </c>
      <c r="G347" s="593">
        <v>6.48</v>
      </c>
      <c r="H347" s="413">
        <f>G347*F347</f>
        <v>1687.651199999638</v>
      </c>
      <c r="I347" s="532">
        <f>F347</f>
        <v>260.43999999994412</v>
      </c>
      <c r="J347" s="414">
        <f>I347/I350</f>
        <v>0.14721027374415491</v>
      </c>
      <c r="K347" s="186"/>
      <c r="L347" s="359"/>
      <c r="M347" s="401"/>
    </row>
    <row r="348" spans="2:13" ht="15.6">
      <c r="B348" s="396"/>
      <c r="C348" s="415" t="s">
        <v>44</v>
      </c>
      <c r="D348" s="597">
        <v>355410.24200000003</v>
      </c>
      <c r="E348" s="597">
        <v>355536.033</v>
      </c>
      <c r="F348" s="528">
        <f t="shared" si="108"/>
        <v>125.79099999996834</v>
      </c>
      <c r="G348" s="594">
        <v>4.58</v>
      </c>
      <c r="H348" s="416">
        <f>G348*F348</f>
        <v>576.12277999985497</v>
      </c>
      <c r="I348" s="533">
        <f>F348</f>
        <v>125.79099999996834</v>
      </c>
      <c r="J348" s="417">
        <f>I348/I350</f>
        <v>7.1101703058479113E-2</v>
      </c>
      <c r="K348" s="186"/>
      <c r="L348" s="359"/>
      <c r="M348" s="401"/>
    </row>
    <row r="349" spans="2:13" ht="15.6">
      <c r="B349" s="397"/>
      <c r="C349" s="183" t="s">
        <v>139</v>
      </c>
      <c r="D349" s="597">
        <v>408237.283</v>
      </c>
      <c r="E349" s="597">
        <v>409013.50199999998</v>
      </c>
      <c r="F349" s="529">
        <f t="shared" si="108"/>
        <v>776.21899999998277</v>
      </c>
      <c r="G349" s="595">
        <v>6.28</v>
      </c>
      <c r="H349" s="418">
        <f>G349*F349</f>
        <v>4874.6553199998916</v>
      </c>
      <c r="I349" s="534">
        <f>F349</f>
        <v>776.21899999998277</v>
      </c>
      <c r="J349" s="419">
        <f>I349/I350</f>
        <v>0.43874754828534845</v>
      </c>
      <c r="K349" s="186"/>
      <c r="L349" s="359"/>
      <c r="M349" s="401"/>
    </row>
    <row r="350" spans="2:13" ht="16.2" thickBot="1">
      <c r="B350" s="397"/>
      <c r="C350" s="420" t="s">
        <v>45</v>
      </c>
      <c r="D350" s="597">
        <v>369818.07199999999</v>
      </c>
      <c r="E350" s="597">
        <v>369870.08199999999</v>
      </c>
      <c r="F350" s="526">
        <f>E350-D350</f>
        <v>52.010000000009313</v>
      </c>
      <c r="G350" s="884">
        <v>6.48</v>
      </c>
      <c r="H350" s="421">
        <f>G350*F350</f>
        <v>337.0248000000604</v>
      </c>
      <c r="I350" s="535">
        <f t="shared" ref="I350:J350" si="109">SUM(I346:I349)</f>
        <v>1769.1699999999837</v>
      </c>
      <c r="J350" s="422">
        <f t="shared" si="109"/>
        <v>1</v>
      </c>
      <c r="K350" s="186"/>
      <c r="L350" s="359"/>
      <c r="M350" s="401"/>
    </row>
    <row r="351" spans="2:13" ht="15.6">
      <c r="B351" s="397"/>
      <c r="C351" s="420" t="s">
        <v>46</v>
      </c>
      <c r="D351" s="597">
        <v>339268.70199999999</v>
      </c>
      <c r="E351" s="597">
        <v>339374.11200000002</v>
      </c>
      <c r="F351" s="526">
        <f t="shared" ref="F351" si="110">E351-D351</f>
        <v>105.4100000000326</v>
      </c>
      <c r="G351" s="885"/>
      <c r="H351" s="423">
        <f>G350*F351</f>
        <v>683.0568000002113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1769.1699999999837</v>
      </c>
      <c r="G352" s="525">
        <f>H352/F352</f>
        <v>6.2571572545318208</v>
      </c>
      <c r="H352" s="428">
        <f>SUM(H346:H351)</f>
        <v>11069.974899999959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 t="s">
        <v>254</v>
      </c>
      <c r="E354" s="433"/>
      <c r="F354" s="434" t="s">
        <v>1</v>
      </c>
      <c r="G354" s="554" t="s">
        <v>65</v>
      </c>
      <c r="H354" s="861" t="s">
        <v>243</v>
      </c>
      <c r="I354" s="862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>
        <v>1140</v>
      </c>
      <c r="E355" s="438"/>
      <c r="F355" s="438">
        <f>D355+E355</f>
        <v>1140</v>
      </c>
      <c r="G355" s="439">
        <f>F355/F358</f>
        <v>0.4200442151805453</v>
      </c>
      <c r="H355" s="590">
        <v>7.0000000000000001E-3</v>
      </c>
      <c r="I355" s="586">
        <f>F355*H355</f>
        <v>7.98</v>
      </c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>
        <v>888</v>
      </c>
      <c r="E356" s="438"/>
      <c r="F356" s="438">
        <f t="shared" ref="F356:F357" si="111">D356+E356</f>
        <v>888</v>
      </c>
      <c r="G356" s="439">
        <f>F356/F358</f>
        <v>0.32719233603537212</v>
      </c>
      <c r="H356" s="590">
        <v>2.5000000000000001E-2</v>
      </c>
      <c r="I356" s="586">
        <f>F356*H356</f>
        <v>22.200000000000003</v>
      </c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>
        <v>686</v>
      </c>
      <c r="E357" s="438"/>
      <c r="F357" s="438">
        <f t="shared" si="111"/>
        <v>686</v>
      </c>
      <c r="G357" s="439">
        <f>F357/F358</f>
        <v>0.25276344878408252</v>
      </c>
      <c r="H357" s="584"/>
      <c r="I357" s="586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2714</v>
      </c>
      <c r="E358" s="442">
        <f>SUM(E355:E357)</f>
        <v>0</v>
      </c>
      <c r="F358" s="443">
        <f>D358+E358</f>
        <v>2714</v>
      </c>
      <c r="G358" s="444">
        <f>SUM(G355:G357)</f>
        <v>0.99999999999999989</v>
      </c>
      <c r="H358" s="585" t="s">
        <v>21</v>
      </c>
      <c r="I358" s="591">
        <f>SUM(I355:I357)</f>
        <v>30.180000000000003</v>
      </c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15.6">
      <c r="B361" s="396"/>
      <c r="C361" s="446"/>
      <c r="D361" s="447" t="s">
        <v>63</v>
      </c>
      <c r="E361" s="447" t="s">
        <v>68</v>
      </c>
      <c r="F361" s="447" t="s">
        <v>249</v>
      </c>
      <c r="G361" s="448" t="s">
        <v>197</v>
      </c>
      <c r="H361" s="447" t="s">
        <v>130</v>
      </c>
      <c r="I361" s="448" t="s">
        <v>64</v>
      </c>
      <c r="J361" s="447" t="s">
        <v>174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58</v>
      </c>
      <c r="D362" s="438"/>
      <c r="E362" s="438">
        <v>333.5</v>
      </c>
      <c r="F362" s="438"/>
      <c r="G362" s="438">
        <v>353</v>
      </c>
      <c r="H362" s="438"/>
      <c r="I362" s="438">
        <v>30</v>
      </c>
      <c r="J362" s="438"/>
      <c r="K362" s="451">
        <f>D362+E362+F362+G362+H362+I362+J362</f>
        <v>716.5</v>
      </c>
      <c r="L362" s="452">
        <f>K362/K366</f>
        <v>6.4818458560062242E-2</v>
      </c>
      <c r="M362" s="401"/>
    </row>
    <row r="363" spans="2:13" ht="15.6">
      <c r="B363" s="396"/>
      <c r="C363" s="450" t="s">
        <v>148</v>
      </c>
      <c r="D363" s="438"/>
      <c r="E363" s="438">
        <v>712</v>
      </c>
      <c r="F363" s="438"/>
      <c r="G363" s="438">
        <v>1296.24</v>
      </c>
      <c r="H363" s="438">
        <v>20</v>
      </c>
      <c r="I363" s="438"/>
      <c r="J363" s="438"/>
      <c r="K363" s="451">
        <f t="shared" ref="K363:K365" si="112">D363+E363+F363+G363+H363+I363+J363</f>
        <v>2028.24</v>
      </c>
      <c r="L363" s="452">
        <f>K363/K366</f>
        <v>0.18348554136756542</v>
      </c>
      <c r="M363" s="401"/>
    </row>
    <row r="364" spans="2:13" ht="15.6">
      <c r="B364" s="396"/>
      <c r="C364" s="450" t="s">
        <v>61</v>
      </c>
      <c r="D364" s="438"/>
      <c r="E364" s="438">
        <v>2250</v>
      </c>
      <c r="F364" s="438">
        <v>395</v>
      </c>
      <c r="G364" s="438">
        <v>2075.4</v>
      </c>
      <c r="H364" s="438">
        <v>20</v>
      </c>
      <c r="I364" s="438">
        <v>1138</v>
      </c>
      <c r="J364" s="438"/>
      <c r="K364" s="451">
        <f t="shared" si="112"/>
        <v>5878.4</v>
      </c>
      <c r="L364" s="452">
        <f>K364/K366</f>
        <v>0.53179180293017425</v>
      </c>
      <c r="M364" s="401"/>
    </row>
    <row r="365" spans="2:13" ht="15.6">
      <c r="B365" s="396"/>
      <c r="C365" s="450" t="s">
        <v>62</v>
      </c>
      <c r="D365" s="438"/>
      <c r="E365" s="438">
        <v>189.14</v>
      </c>
      <c r="F365" s="438">
        <v>889</v>
      </c>
      <c r="G365" s="438">
        <v>332.42</v>
      </c>
      <c r="H365" s="438">
        <v>145.37</v>
      </c>
      <c r="I365" s="438">
        <v>874.88</v>
      </c>
      <c r="J365" s="438"/>
      <c r="K365" s="451">
        <f t="shared" si="112"/>
        <v>2430.81</v>
      </c>
      <c r="L365" s="452">
        <f>K365/K366</f>
        <v>0.21990419714219803</v>
      </c>
      <c r="M365" s="401"/>
    </row>
    <row r="366" spans="2:13" ht="15.6">
      <c r="B366" s="397"/>
      <c r="C366" s="450" t="s">
        <v>199</v>
      </c>
      <c r="D366" s="552">
        <f>SUM(D362:D365)</f>
        <v>0</v>
      </c>
      <c r="E366" s="552">
        <f t="shared" ref="E366:F366" si="113">SUM(E362:E365)</f>
        <v>3484.64</v>
      </c>
      <c r="F366" s="552">
        <f t="shared" si="113"/>
        <v>1284</v>
      </c>
      <c r="G366" s="552">
        <f>SUM(G362:G365)</f>
        <v>4057.0600000000004</v>
      </c>
      <c r="H366" s="552">
        <f>SUM(H362:H365)</f>
        <v>185.37</v>
      </c>
      <c r="I366" s="552">
        <f>SUM(I362:I365)</f>
        <v>2042.88</v>
      </c>
      <c r="J366" s="552">
        <f t="shared" ref="J366" si="114">SUM(J362:J365)</f>
        <v>0</v>
      </c>
      <c r="K366" s="550">
        <f>D366+E366+F366+G366+H366+I366+J366</f>
        <v>11053.95</v>
      </c>
      <c r="L366" s="452">
        <f>SUM(L362:L365)</f>
        <v>0.99999999999999989</v>
      </c>
      <c r="M366" s="401"/>
    </row>
    <row r="367" spans="2:13" ht="15.6">
      <c r="B367" s="397"/>
      <c r="C367" s="547" t="s">
        <v>193</v>
      </c>
      <c r="D367" s="553"/>
      <c r="E367" s="553">
        <v>3484.64</v>
      </c>
      <c r="F367" s="548">
        <v>1295.83</v>
      </c>
      <c r="G367" s="548">
        <v>4057.06</v>
      </c>
      <c r="H367" s="548">
        <v>185.37</v>
      </c>
      <c r="I367" s="548">
        <v>2042.88</v>
      </c>
      <c r="J367" s="548"/>
      <c r="K367" s="549">
        <f t="shared" ref="K367" si="115">D367+E367+F367+G367+H367+I367+J367</f>
        <v>11065.779999999999</v>
      </c>
      <c r="L367" s="452"/>
      <c r="M367" s="401"/>
    </row>
    <row r="368" spans="2:13" ht="15.6">
      <c r="B368" s="397"/>
      <c r="C368" s="460" t="s">
        <v>147</v>
      </c>
      <c r="D368" s="461">
        <f t="shared" ref="D368:J368" si="116">D367-D366</f>
        <v>0</v>
      </c>
      <c r="E368" s="461">
        <f t="shared" si="116"/>
        <v>0</v>
      </c>
      <c r="F368" s="461">
        <f t="shared" si="116"/>
        <v>11.829999999999927</v>
      </c>
      <c r="G368" s="461">
        <f t="shared" si="116"/>
        <v>0</v>
      </c>
      <c r="H368" s="461">
        <f t="shared" si="116"/>
        <v>0</v>
      </c>
      <c r="I368" s="461">
        <f t="shared" si="116"/>
        <v>0</v>
      </c>
      <c r="J368" s="461">
        <f t="shared" si="116"/>
        <v>0</v>
      </c>
      <c r="K368" s="542">
        <f>D368+E368+F368+G368+H368+I368+J368</f>
        <v>11.829999999999927</v>
      </c>
      <c r="L368" s="452"/>
      <c r="M368" s="401"/>
    </row>
    <row r="369" spans="2:13" ht="15.6">
      <c r="B369" s="396"/>
      <c r="C369" s="402" t="s">
        <v>65</v>
      </c>
      <c r="D369" s="462">
        <f>D367/K367</f>
        <v>0</v>
      </c>
      <c r="E369" s="462">
        <f>E367/K367</f>
        <v>0.31490233856086064</v>
      </c>
      <c r="F369" s="462">
        <f>F367/K367</f>
        <v>0.11710245459425364</v>
      </c>
      <c r="G369" s="462">
        <f>G367/K367</f>
        <v>0.36663118189589894</v>
      </c>
      <c r="H369" s="462">
        <f>H367/K367</f>
        <v>1.6751643354557928E-2</v>
      </c>
      <c r="I369" s="462">
        <f>I367/K367</f>
        <v>0.18461238159442897</v>
      </c>
      <c r="J369" s="462">
        <f>J367/K367</f>
        <v>0</v>
      </c>
      <c r="K369" s="520">
        <f>D369+E369+F369+G369+H369+I369+J369</f>
        <v>1.0000000000000002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4.1948999999603984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596">
        <v>1563786.1529999999</v>
      </c>
      <c r="E377" s="596">
        <v>1564441.402</v>
      </c>
      <c r="F377" s="526">
        <f t="shared" ref="F377:F380" si="117">E377-D377</f>
        <v>655.24900000006892</v>
      </c>
      <c r="G377" s="592">
        <v>6.48</v>
      </c>
      <c r="H377" s="410">
        <f>F377*G377</f>
        <v>4246.013520000447</v>
      </c>
      <c r="I377" s="531">
        <f>F377+F381+F382</f>
        <v>780.96900000004098</v>
      </c>
      <c r="J377" s="411">
        <f>I377/I381</f>
        <v>0.58393218042651718</v>
      </c>
      <c r="K377" s="186"/>
      <c r="L377" s="359"/>
      <c r="M377" s="401"/>
    </row>
    <row r="378" spans="2:13" ht="15.6">
      <c r="B378" s="396"/>
      <c r="C378" s="412" t="s">
        <v>43</v>
      </c>
      <c r="D378" s="596">
        <v>603198.26199999999</v>
      </c>
      <c r="E378" s="596">
        <v>603477.36199999996</v>
      </c>
      <c r="F378" s="527">
        <f t="shared" si="117"/>
        <v>279.09999999997672</v>
      </c>
      <c r="G378" s="593">
        <v>6.48</v>
      </c>
      <c r="H378" s="413">
        <f>G378*F378</f>
        <v>1808.5679999998492</v>
      </c>
      <c r="I378" s="532">
        <f>F378</f>
        <v>279.09999999997672</v>
      </c>
      <c r="J378" s="414">
        <f>I378/I381</f>
        <v>0.20868366293286775</v>
      </c>
      <c r="K378" s="186"/>
      <c r="L378" s="359"/>
      <c r="M378" s="401"/>
    </row>
    <row r="379" spans="2:13" ht="15.6">
      <c r="B379" s="396"/>
      <c r="C379" s="415" t="s">
        <v>44</v>
      </c>
      <c r="D379" s="597">
        <v>355536.033</v>
      </c>
      <c r="E379" s="597">
        <v>355728.12300000002</v>
      </c>
      <c r="F379" s="528">
        <f t="shared" si="117"/>
        <v>192.09000000002561</v>
      </c>
      <c r="G379" s="594">
        <v>4.58</v>
      </c>
      <c r="H379" s="416">
        <f>G379*F379</f>
        <v>879.77220000011732</v>
      </c>
      <c r="I379" s="533">
        <f>F379</f>
        <v>192.09000000002561</v>
      </c>
      <c r="J379" s="417">
        <f>I379/I381</f>
        <v>0.14362610108485582</v>
      </c>
      <c r="K379" s="186"/>
      <c r="L379" s="359"/>
      <c r="M379" s="401"/>
    </row>
    <row r="380" spans="2:13" ht="15.6">
      <c r="B380" s="397"/>
      <c r="C380" s="183" t="s">
        <v>139</v>
      </c>
      <c r="D380" s="597">
        <v>409013.50199999998</v>
      </c>
      <c r="E380" s="597">
        <v>409098.77399999998</v>
      </c>
      <c r="F380" s="529">
        <f t="shared" si="117"/>
        <v>85.271999999997206</v>
      </c>
      <c r="G380" s="595">
        <v>6.28</v>
      </c>
      <c r="H380" s="418">
        <f>G380*F380</f>
        <v>535.50815999998247</v>
      </c>
      <c r="I380" s="534">
        <f>F380</f>
        <v>85.271999999997206</v>
      </c>
      <c r="J380" s="419">
        <f>I380/I381</f>
        <v>6.3758055555759224E-2</v>
      </c>
      <c r="K380" s="186"/>
      <c r="L380" s="359"/>
      <c r="M380" s="401"/>
    </row>
    <row r="381" spans="2:13" ht="16.2" thickBot="1">
      <c r="B381" s="397"/>
      <c r="C381" s="420" t="s">
        <v>45</v>
      </c>
      <c r="D381" s="597">
        <v>369870.08199999999</v>
      </c>
      <c r="E381" s="597">
        <v>369946.03200000001</v>
      </c>
      <c r="F381" s="526">
        <f>E381-D381</f>
        <v>75.950000000011642</v>
      </c>
      <c r="G381" s="884">
        <v>6.48</v>
      </c>
      <c r="H381" s="421">
        <f>G381*F381</f>
        <v>492.15600000007549</v>
      </c>
      <c r="I381" s="535">
        <f t="shared" ref="I381:J381" si="118">SUM(I377:I380)</f>
        <v>1337.4310000000405</v>
      </c>
      <c r="J381" s="422">
        <f t="shared" si="118"/>
        <v>1</v>
      </c>
      <c r="K381" s="186"/>
      <c r="L381" s="359"/>
      <c r="M381" s="401"/>
    </row>
    <row r="382" spans="2:13" ht="15.6">
      <c r="B382" s="397"/>
      <c r="C382" s="420" t="s">
        <v>46</v>
      </c>
      <c r="D382" s="597">
        <v>339374.11200000002</v>
      </c>
      <c r="E382" s="597">
        <v>339423.88199999998</v>
      </c>
      <c r="F382" s="526">
        <f t="shared" ref="F382" si="119">E382-D382</f>
        <v>49.769999999960419</v>
      </c>
      <c r="G382" s="885"/>
      <c r="H382" s="423">
        <f>G381*F382</f>
        <v>322.50959999974356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1337.4310000000405</v>
      </c>
      <c r="G383" s="525">
        <f>H383/F383</f>
        <v>6.1943587968276228</v>
      </c>
      <c r="H383" s="428">
        <f>SUM(H377:H382)</f>
        <v>8284.5274800002153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5.6">
      <c r="B385" s="397"/>
      <c r="C385" s="432"/>
      <c r="D385" s="433" t="s">
        <v>254</v>
      </c>
      <c r="E385" s="433"/>
      <c r="F385" s="434" t="s">
        <v>1</v>
      </c>
      <c r="G385" s="554" t="s">
        <v>65</v>
      </c>
      <c r="H385" s="861" t="s">
        <v>243</v>
      </c>
      <c r="I385" s="862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>
        <v>2839</v>
      </c>
      <c r="E386" s="438"/>
      <c r="F386" s="438">
        <f>D386+E386</f>
        <v>2839</v>
      </c>
      <c r="G386" s="439">
        <f>F386/F389</f>
        <v>0.61959842863378434</v>
      </c>
      <c r="H386" s="590">
        <v>7.0000000000000001E-3</v>
      </c>
      <c r="I386" s="586">
        <f>F386*H386</f>
        <v>19.873000000000001</v>
      </c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>
        <v>858</v>
      </c>
      <c r="E387" s="438"/>
      <c r="F387" s="438">
        <f t="shared" ref="F387:F388" si="120">D387+E387</f>
        <v>858</v>
      </c>
      <c r="G387" s="439">
        <f>F387/F389</f>
        <v>0.18725447402880838</v>
      </c>
      <c r="H387" s="590">
        <v>2.5000000000000001E-2</v>
      </c>
      <c r="I387" s="586">
        <f>F387*H387</f>
        <v>21.450000000000003</v>
      </c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>
        <v>885</v>
      </c>
      <c r="E388" s="438"/>
      <c r="F388" s="438">
        <f t="shared" si="120"/>
        <v>885</v>
      </c>
      <c r="G388" s="439">
        <f>F388/F389</f>
        <v>0.19314709733740726</v>
      </c>
      <c r="H388" s="584"/>
      <c r="I388" s="586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4582</v>
      </c>
      <c r="E389" s="442">
        <f>SUM(E386:E388)</f>
        <v>0</v>
      </c>
      <c r="F389" s="443">
        <f>D389+E389</f>
        <v>4582</v>
      </c>
      <c r="G389" s="444">
        <f>SUM(G386:G388)</f>
        <v>1</v>
      </c>
      <c r="H389" s="585" t="s">
        <v>21</v>
      </c>
      <c r="I389" s="591">
        <f>SUM(I386:I388)</f>
        <v>41.323000000000008</v>
      </c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63</v>
      </c>
      <c r="E392" s="447" t="s">
        <v>68</v>
      </c>
      <c r="F392" s="447" t="s">
        <v>249</v>
      </c>
      <c r="G392" s="448" t="s">
        <v>197</v>
      </c>
      <c r="H392" s="447" t="s">
        <v>130</v>
      </c>
      <c r="I392" s="448" t="s">
        <v>64</v>
      </c>
      <c r="J392" s="447" t="s">
        <v>174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58</v>
      </c>
      <c r="D393" s="438">
        <v>175</v>
      </c>
      <c r="E393" s="438">
        <v>690.81</v>
      </c>
      <c r="F393" s="438"/>
      <c r="G393" s="438"/>
      <c r="H393" s="438"/>
      <c r="I393" s="438"/>
      <c r="J393" s="438"/>
      <c r="K393" s="451">
        <f>D393+E393+F393+G393+H393+I393+J393</f>
        <v>865.81</v>
      </c>
      <c r="L393" s="452">
        <f>K393/K397</f>
        <v>0.10461544781854297</v>
      </c>
      <c r="M393" s="401"/>
    </row>
    <row r="394" spans="2:13" ht="15.6">
      <c r="B394" s="396"/>
      <c r="C394" s="450" t="s">
        <v>148</v>
      </c>
      <c r="D394" s="438">
        <v>1572</v>
      </c>
      <c r="E394" s="438">
        <v>749.5</v>
      </c>
      <c r="F394" s="438"/>
      <c r="G394" s="438"/>
      <c r="H394" s="438">
        <v>70</v>
      </c>
      <c r="I394" s="438"/>
      <c r="J394" s="438"/>
      <c r="K394" s="451">
        <f t="shared" ref="K394:K396" si="121">D394+E394+F394+G394+H394+I394+J394</f>
        <v>2391.5</v>
      </c>
      <c r="L394" s="452">
        <f>K394/K397</f>
        <v>0.28896391062478549</v>
      </c>
      <c r="M394" s="401"/>
    </row>
    <row r="395" spans="2:13" ht="15.6">
      <c r="B395" s="396"/>
      <c r="C395" s="450" t="s">
        <v>61</v>
      </c>
      <c r="D395" s="438">
        <v>917</v>
      </c>
      <c r="E395" s="438">
        <v>196</v>
      </c>
      <c r="F395" s="438">
        <v>504</v>
      </c>
      <c r="G395" s="438"/>
      <c r="H395" s="438"/>
      <c r="I395" s="438"/>
      <c r="J395" s="438"/>
      <c r="K395" s="451">
        <f t="shared" si="121"/>
        <v>1617</v>
      </c>
      <c r="L395" s="452">
        <f>K395/K397</f>
        <v>0.19538141061270256</v>
      </c>
      <c r="M395" s="401"/>
    </row>
    <row r="396" spans="2:13" ht="15.6">
      <c r="B396" s="396"/>
      <c r="C396" s="450" t="s">
        <v>62</v>
      </c>
      <c r="D396" s="438">
        <v>581.27</v>
      </c>
      <c r="E396" s="438">
        <v>827.7</v>
      </c>
      <c r="F396" s="438">
        <v>823.88</v>
      </c>
      <c r="G396" s="438">
        <v>1080.1500000000001</v>
      </c>
      <c r="H396" s="438">
        <v>88.81</v>
      </c>
      <c r="I396" s="438"/>
      <c r="J396" s="438"/>
      <c r="K396" s="451">
        <f t="shared" si="121"/>
        <v>3401.81</v>
      </c>
      <c r="L396" s="452">
        <f>K396/K397</f>
        <v>0.41103923094396888</v>
      </c>
      <c r="M396" s="401"/>
    </row>
    <row r="397" spans="2:13" ht="15.6">
      <c r="B397" s="397"/>
      <c r="C397" s="450" t="s">
        <v>199</v>
      </c>
      <c r="D397" s="552">
        <f>SUM(D393:D396)</f>
        <v>3245.27</v>
      </c>
      <c r="E397" s="552">
        <f t="shared" ref="E397:F397" si="122">SUM(E393:E396)</f>
        <v>2464.0100000000002</v>
      </c>
      <c r="F397" s="552">
        <f t="shared" si="122"/>
        <v>1327.88</v>
      </c>
      <c r="G397" s="552">
        <f>SUM(G393:G396)</f>
        <v>1080.1500000000001</v>
      </c>
      <c r="H397" s="552">
        <f>SUM(H393:H396)</f>
        <v>158.81</v>
      </c>
      <c r="I397" s="552">
        <f>SUM(I393:I396)</f>
        <v>0</v>
      </c>
      <c r="J397" s="552">
        <f t="shared" ref="J397" si="123">SUM(J393:J396)</f>
        <v>0</v>
      </c>
      <c r="K397" s="550">
        <f>D397+E397+F397+G397+H397+I397+J397</f>
        <v>8276.1200000000008</v>
      </c>
      <c r="L397" s="452">
        <f>SUM(L393:L396)</f>
        <v>0.99999999999999989</v>
      </c>
      <c r="M397" s="401"/>
    </row>
    <row r="398" spans="2:13" ht="15.6">
      <c r="B398" s="397"/>
      <c r="C398" s="547" t="s">
        <v>193</v>
      </c>
      <c r="D398" s="553">
        <v>3245.27</v>
      </c>
      <c r="E398" s="553">
        <v>2467.83</v>
      </c>
      <c r="F398" s="548">
        <v>1327.88</v>
      </c>
      <c r="G398" s="548">
        <v>1080.1500000000001</v>
      </c>
      <c r="H398" s="548">
        <v>158.81</v>
      </c>
      <c r="I398" s="548"/>
      <c r="J398" s="548"/>
      <c r="K398" s="549">
        <f t="shared" ref="K398" si="124">D398+E398+F398+G398+H398+I398+J398</f>
        <v>8279.94</v>
      </c>
      <c r="L398" s="452"/>
      <c r="M398" s="401"/>
    </row>
    <row r="399" spans="2:13" ht="15.6">
      <c r="B399" s="397"/>
      <c r="C399" s="460" t="s">
        <v>147</v>
      </c>
      <c r="D399" s="461">
        <f t="shared" ref="D399:J399" si="125">D398-D397</f>
        <v>0</v>
      </c>
      <c r="E399" s="461">
        <f t="shared" si="125"/>
        <v>3.819999999999709</v>
      </c>
      <c r="F399" s="461">
        <f t="shared" si="125"/>
        <v>0</v>
      </c>
      <c r="G399" s="461">
        <f t="shared" si="125"/>
        <v>0</v>
      </c>
      <c r="H399" s="461">
        <f t="shared" si="125"/>
        <v>0</v>
      </c>
      <c r="I399" s="461">
        <f t="shared" si="125"/>
        <v>0</v>
      </c>
      <c r="J399" s="461">
        <f t="shared" si="125"/>
        <v>0</v>
      </c>
      <c r="K399" s="542">
        <f>D399+E399+F399+G399+H399+I399+J399</f>
        <v>3.819999999999709</v>
      </c>
      <c r="L399" s="452"/>
      <c r="M399" s="401"/>
    </row>
    <row r="400" spans="2:13" ht="15.6">
      <c r="B400" s="396"/>
      <c r="C400" s="402" t="s">
        <v>65</v>
      </c>
      <c r="D400" s="462">
        <f>D398/K398</f>
        <v>0.39194366142749826</v>
      </c>
      <c r="E400" s="462">
        <f>E398/K398</f>
        <v>0.29804926122653058</v>
      </c>
      <c r="F400" s="462">
        <f>F398/K398</f>
        <v>0.1603731428005517</v>
      </c>
      <c r="G400" s="462">
        <f>G398/K398</f>
        <v>0.13045384386843384</v>
      </c>
      <c r="H400" s="462">
        <f>H398/K398</f>
        <v>1.9180090676985583E-2</v>
      </c>
      <c r="I400" s="462">
        <f>I398/K398</f>
        <v>0</v>
      </c>
      <c r="J400" s="462">
        <f>J398/K398</f>
        <v>0</v>
      </c>
      <c r="K400" s="520">
        <f>D400+E400+F400+G400+H400+I400+J400</f>
        <v>1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4.5874800002147822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596">
        <v>1564441.402</v>
      </c>
      <c r="E408" s="596">
        <v>1564994.6529999999</v>
      </c>
      <c r="F408" s="526">
        <f t="shared" ref="F408:F411" si="126">E408-D408</f>
        <v>553.25099999993108</v>
      </c>
      <c r="G408" s="592">
        <v>6.48</v>
      </c>
      <c r="H408" s="410">
        <f>F408*G408</f>
        <v>3585.0664799995538</v>
      </c>
      <c r="I408" s="531">
        <f>F408+F412+F413</f>
        <v>754.09199999994598</v>
      </c>
      <c r="J408" s="411">
        <f>I408/I412</f>
        <v>0.37111886067612887</v>
      </c>
      <c r="K408" s="186"/>
      <c r="L408" s="359"/>
      <c r="M408" s="401"/>
    </row>
    <row r="409" spans="2:13" ht="15.6">
      <c r="B409" s="396"/>
      <c r="C409" s="412" t="s">
        <v>43</v>
      </c>
      <c r="D409" s="596">
        <v>603477.36199999996</v>
      </c>
      <c r="E409" s="596">
        <v>603758.35199999996</v>
      </c>
      <c r="F409" s="527">
        <f t="shared" si="126"/>
        <v>280.98999999999069</v>
      </c>
      <c r="G409" s="593">
        <v>6.48</v>
      </c>
      <c r="H409" s="413">
        <f>G409*F409</f>
        <v>1820.8151999999398</v>
      </c>
      <c r="I409" s="532">
        <f>F409</f>
        <v>280.98999999999069</v>
      </c>
      <c r="J409" s="414">
        <f>I409/I412</f>
        <v>0.1382864274669264</v>
      </c>
      <c r="K409" s="186"/>
      <c r="L409" s="359"/>
      <c r="M409" s="401"/>
    </row>
    <row r="410" spans="2:13" ht="15.6">
      <c r="B410" s="396"/>
      <c r="C410" s="415" t="s">
        <v>44</v>
      </c>
      <c r="D410" s="597">
        <v>355728.12300000002</v>
      </c>
      <c r="E410" s="597">
        <v>355967.674</v>
      </c>
      <c r="F410" s="528">
        <f t="shared" si="126"/>
        <v>239.55099999997765</v>
      </c>
      <c r="G410" s="594">
        <v>4.58</v>
      </c>
      <c r="H410" s="416">
        <f>G410*F410</f>
        <v>1097.1435799998976</v>
      </c>
      <c r="I410" s="533">
        <f>F410</f>
        <v>239.55099999997765</v>
      </c>
      <c r="J410" s="417">
        <f>I410/I412</f>
        <v>0.11789263669926935</v>
      </c>
      <c r="K410" s="186"/>
      <c r="L410" s="359"/>
      <c r="M410" s="401"/>
    </row>
    <row r="411" spans="2:13" ht="15.6">
      <c r="B411" s="397"/>
      <c r="C411" s="183" t="s">
        <v>139</v>
      </c>
      <c r="D411" s="597">
        <v>409098.77399999998</v>
      </c>
      <c r="E411" s="597">
        <v>409856.08299999998</v>
      </c>
      <c r="F411" s="529">
        <f t="shared" si="126"/>
        <v>757.30900000000838</v>
      </c>
      <c r="G411" s="595">
        <v>6.28</v>
      </c>
      <c r="H411" s="418">
        <f>G411*F411</f>
        <v>4755.9005200000529</v>
      </c>
      <c r="I411" s="534">
        <f>F411</f>
        <v>757.30900000000838</v>
      </c>
      <c r="J411" s="419">
        <f>I411/I412</f>
        <v>0.37270207515767534</v>
      </c>
      <c r="K411" s="186"/>
      <c r="L411" s="359"/>
      <c r="M411" s="401"/>
    </row>
    <row r="412" spans="2:13" ht="16.2" thickBot="1">
      <c r="B412" s="397"/>
      <c r="C412" s="420" t="s">
        <v>45</v>
      </c>
      <c r="D412" s="597">
        <v>369946.03200000001</v>
      </c>
      <c r="E412" s="597">
        <v>370093.82199999999</v>
      </c>
      <c r="F412" s="526">
        <f>E412-D412</f>
        <v>147.78999999997905</v>
      </c>
      <c r="G412" s="884">
        <v>6.48</v>
      </c>
      <c r="H412" s="421">
        <f>G412*F412</f>
        <v>957.6791999998643</v>
      </c>
      <c r="I412" s="535">
        <f t="shared" ref="I412:J412" si="127">SUM(I408:I411)</f>
        <v>2031.9419999999227</v>
      </c>
      <c r="J412" s="422">
        <f t="shared" si="127"/>
        <v>1</v>
      </c>
      <c r="K412" s="186"/>
      <c r="L412" s="359"/>
      <c r="M412" s="401"/>
    </row>
    <row r="413" spans="2:13" ht="15.6">
      <c r="B413" s="397"/>
      <c r="C413" s="420" t="s">
        <v>46</v>
      </c>
      <c r="D413" s="597">
        <v>339423.88199999998</v>
      </c>
      <c r="E413" s="597">
        <v>339476.93300000002</v>
      </c>
      <c r="F413" s="526">
        <f t="shared" ref="F413" si="128">E413-D413</f>
        <v>53.051000000035856</v>
      </c>
      <c r="G413" s="885"/>
      <c r="H413" s="423">
        <f>G412*F413</f>
        <v>343.7704800002324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2031.9419999999227</v>
      </c>
      <c r="G414" s="525">
        <f>H414/F414</f>
        <v>6.1814635752398539</v>
      </c>
      <c r="H414" s="428">
        <f>SUM(H408:H413)</f>
        <v>12560.375459999541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 t="s">
        <v>254</v>
      </c>
      <c r="E416" s="433"/>
      <c r="F416" s="434" t="s">
        <v>1</v>
      </c>
      <c r="G416" s="554" t="s">
        <v>65</v>
      </c>
      <c r="H416" s="861" t="s">
        <v>243</v>
      </c>
      <c r="I416" s="862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>
        <v>1012</v>
      </c>
      <c r="E417" s="438"/>
      <c r="F417" s="438">
        <f>D417+E417</f>
        <v>1012</v>
      </c>
      <c r="G417" s="439">
        <f>F417/F420</f>
        <v>0.35126692120791392</v>
      </c>
      <c r="H417" s="590">
        <v>7.0000000000000001E-3</v>
      </c>
      <c r="I417" s="586">
        <f>F417*H417</f>
        <v>7.0840000000000005</v>
      </c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>
        <v>777</v>
      </c>
      <c r="E418" s="438"/>
      <c r="F418" s="438">
        <f t="shared" ref="F418:F419" si="129">D418+E418</f>
        <v>777</v>
      </c>
      <c r="G418" s="439">
        <f>F418/F420</f>
        <v>0.26969802152030548</v>
      </c>
      <c r="H418" s="590">
        <v>2.5000000000000001E-2</v>
      </c>
      <c r="I418" s="586">
        <f>F418*H418</f>
        <v>19.425000000000001</v>
      </c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>
        <v>1092</v>
      </c>
      <c r="E419" s="438"/>
      <c r="F419" s="438">
        <f t="shared" si="129"/>
        <v>1092</v>
      </c>
      <c r="G419" s="439">
        <f>F419/F420</f>
        <v>0.37903505727178061</v>
      </c>
      <c r="H419" s="584"/>
      <c r="I419" s="586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2881</v>
      </c>
      <c r="E420" s="442">
        <f>SUM(E417:E419)</f>
        <v>0</v>
      </c>
      <c r="F420" s="443">
        <f>D420+E420</f>
        <v>2881</v>
      </c>
      <c r="G420" s="444">
        <f>SUM(G417:G419)</f>
        <v>1</v>
      </c>
      <c r="H420" s="585" t="s">
        <v>21</v>
      </c>
      <c r="I420" s="591">
        <f>SUM(I417:I419)</f>
        <v>26.509</v>
      </c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63</v>
      </c>
      <c r="E423" s="447" t="s">
        <v>68</v>
      </c>
      <c r="F423" s="447" t="s">
        <v>249</v>
      </c>
      <c r="G423" s="448" t="s">
        <v>197</v>
      </c>
      <c r="H423" s="447" t="s">
        <v>130</v>
      </c>
      <c r="I423" s="448" t="s">
        <v>64</v>
      </c>
      <c r="J423" s="447" t="s">
        <v>174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58</v>
      </c>
      <c r="D424" s="438">
        <v>626</v>
      </c>
      <c r="E424" s="438">
        <v>466.77</v>
      </c>
      <c r="F424" s="438"/>
      <c r="G424" s="438"/>
      <c r="H424" s="438"/>
      <c r="I424" s="438"/>
      <c r="J424" s="438"/>
      <c r="K424" s="451">
        <f>D424+E424+F424+G424+H424+I424+J424</f>
        <v>1092.77</v>
      </c>
      <c r="L424" s="452">
        <f>K424/K428</f>
        <v>8.7041403151036256E-2</v>
      </c>
      <c r="M424" s="401"/>
    </row>
    <row r="425" spans="2:13" ht="15.6">
      <c r="B425" s="396"/>
      <c r="C425" s="450" t="s">
        <v>148</v>
      </c>
      <c r="D425" s="438">
        <v>498</v>
      </c>
      <c r="E425" s="438">
        <v>1275.4100000000001</v>
      </c>
      <c r="F425" s="438"/>
      <c r="G425" s="438"/>
      <c r="H425" s="438">
        <v>16</v>
      </c>
      <c r="I425" s="438"/>
      <c r="J425" s="438"/>
      <c r="K425" s="451">
        <f t="shared" ref="K425:K427" si="130">D425+E425+F425+G425+H425+I425+J425</f>
        <v>1789.41</v>
      </c>
      <c r="L425" s="452">
        <f>K425/K428</f>
        <v>0.14253022796425213</v>
      </c>
      <c r="M425" s="401"/>
    </row>
    <row r="426" spans="2:13" ht="15.6">
      <c r="B426" s="396"/>
      <c r="C426" s="450" t="s">
        <v>61</v>
      </c>
      <c r="D426" s="438">
        <v>1140</v>
      </c>
      <c r="E426" s="438">
        <v>2392.65</v>
      </c>
      <c r="F426" s="438">
        <v>1454</v>
      </c>
      <c r="G426" s="438"/>
      <c r="H426" s="438">
        <v>915</v>
      </c>
      <c r="I426" s="438">
        <v>305</v>
      </c>
      <c r="J426" s="438">
        <v>50</v>
      </c>
      <c r="K426" s="451">
        <f t="shared" si="130"/>
        <v>6256.65</v>
      </c>
      <c r="L426" s="452">
        <f>K426/K428</f>
        <v>0.49835518455386857</v>
      </c>
      <c r="M426" s="401"/>
    </row>
    <row r="427" spans="2:13" ht="15.6">
      <c r="B427" s="396"/>
      <c r="C427" s="450" t="s">
        <v>62</v>
      </c>
      <c r="D427" s="438">
        <v>1465.48</v>
      </c>
      <c r="E427" s="438">
        <v>243.05</v>
      </c>
      <c r="F427" s="438">
        <v>858.77</v>
      </c>
      <c r="G427" s="438"/>
      <c r="H427" s="438">
        <v>201.03</v>
      </c>
      <c r="I427" s="438">
        <v>272.08999999999997</v>
      </c>
      <c r="J427" s="438">
        <v>375.35</v>
      </c>
      <c r="K427" s="451">
        <f t="shared" si="130"/>
        <v>3415.7700000000004</v>
      </c>
      <c r="L427" s="452">
        <f>K427/K428</f>
        <v>0.27207318433084288</v>
      </c>
      <c r="M427" s="401"/>
    </row>
    <row r="428" spans="2:13" ht="15.6">
      <c r="B428" s="397"/>
      <c r="C428" s="450" t="s">
        <v>199</v>
      </c>
      <c r="D428" s="552">
        <f>SUM(D424:D427)</f>
        <v>3729.48</v>
      </c>
      <c r="E428" s="552">
        <f t="shared" ref="E428:F428" si="131">SUM(E424:E427)</f>
        <v>4377.88</v>
      </c>
      <c r="F428" s="552">
        <f t="shared" si="131"/>
        <v>2312.77</v>
      </c>
      <c r="G428" s="552">
        <f>SUM(G424:G427)</f>
        <v>0</v>
      </c>
      <c r="H428" s="552">
        <f>SUM(H424:H427)</f>
        <v>1132.03</v>
      </c>
      <c r="I428" s="552">
        <f>SUM(I424:I427)</f>
        <v>577.08999999999992</v>
      </c>
      <c r="J428" s="552">
        <f t="shared" ref="J428" si="132">SUM(J424:J427)</f>
        <v>425.35</v>
      </c>
      <c r="K428" s="550">
        <f>D428+E428+F428+G428+H428+I428+J428</f>
        <v>12554.600000000002</v>
      </c>
      <c r="L428" s="452">
        <f>SUM(L424:L427)</f>
        <v>0.99999999999999978</v>
      </c>
      <c r="M428" s="401"/>
    </row>
    <row r="429" spans="2:13" ht="15.6">
      <c r="B429" s="397"/>
      <c r="C429" s="547" t="s">
        <v>193</v>
      </c>
      <c r="D429" s="553">
        <v>3729.48</v>
      </c>
      <c r="E429" s="553">
        <v>4377.88</v>
      </c>
      <c r="F429" s="548">
        <v>2312.77</v>
      </c>
      <c r="G429" s="548"/>
      <c r="H429" s="548">
        <v>1132.03</v>
      </c>
      <c r="I429" s="548">
        <v>577.09</v>
      </c>
      <c r="J429" s="548">
        <v>425.35</v>
      </c>
      <c r="K429" s="549">
        <f t="shared" ref="K429" si="133">D429+E429+F429+G429+H429+I429+J429</f>
        <v>12554.600000000002</v>
      </c>
      <c r="L429" s="452"/>
      <c r="M429" s="401"/>
    </row>
    <row r="430" spans="2:13" ht="15.6">
      <c r="B430" s="397"/>
      <c r="C430" s="460" t="s">
        <v>147</v>
      </c>
      <c r="D430" s="461">
        <f t="shared" ref="D430:J430" si="134">D429-D428</f>
        <v>0</v>
      </c>
      <c r="E430" s="461">
        <f t="shared" si="134"/>
        <v>0</v>
      </c>
      <c r="F430" s="461">
        <f t="shared" si="134"/>
        <v>0</v>
      </c>
      <c r="G430" s="461">
        <f t="shared" si="134"/>
        <v>0</v>
      </c>
      <c r="H430" s="461">
        <f t="shared" si="134"/>
        <v>0</v>
      </c>
      <c r="I430" s="461">
        <f t="shared" si="134"/>
        <v>0</v>
      </c>
      <c r="J430" s="461">
        <f t="shared" si="134"/>
        <v>0</v>
      </c>
      <c r="K430" s="542">
        <f>D430+E430+F430+G430+H430+I430+J430</f>
        <v>0</v>
      </c>
      <c r="L430" s="452"/>
      <c r="M430" s="401"/>
    </row>
    <row r="431" spans="2:13" ht="15.6">
      <c r="B431" s="396"/>
      <c r="C431" s="402" t="s">
        <v>65</v>
      </c>
      <c r="D431" s="462">
        <f>D429/K429</f>
        <v>0.29706083825848689</v>
      </c>
      <c r="E431" s="462">
        <f>E429/K429</f>
        <v>0.34870724674621251</v>
      </c>
      <c r="F431" s="462">
        <f>F429/K429</f>
        <v>0.18421694040431391</v>
      </c>
      <c r="G431" s="462">
        <f>G429/K429</f>
        <v>0</v>
      </c>
      <c r="H431" s="462">
        <f>H429/K429</f>
        <v>9.0168543800678624E-2</v>
      </c>
      <c r="I431" s="462">
        <f>I429/K429</f>
        <v>4.5966418683191811E-2</v>
      </c>
      <c r="J431" s="462">
        <f>J429/K429</f>
        <v>3.3880012107116116E-2</v>
      </c>
      <c r="K431" s="520">
        <f>D431+E431+F431+G431+H431+I431+J431</f>
        <v>0.99999999999999989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5.7754599995387252</v>
      </c>
      <c r="M432" s="401"/>
    </row>
    <row r="433" spans="2:13" ht="15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596">
        <v>1564994.6529999999</v>
      </c>
      <c r="E439" s="596">
        <v>1565445.5730000001</v>
      </c>
      <c r="F439" s="526">
        <f t="shared" ref="F439:F442" si="135">E439-D439</f>
        <v>450.92000000015832</v>
      </c>
      <c r="G439" s="592">
        <v>6.48</v>
      </c>
      <c r="H439" s="410">
        <f>F439*G439</f>
        <v>2921.961600001026</v>
      </c>
      <c r="I439" s="531">
        <f>F439+F443+F444</f>
        <v>637.04900000017369</v>
      </c>
      <c r="J439" s="411">
        <f>I439/I443</f>
        <v>0.37262673452597767</v>
      </c>
      <c r="K439" s="186"/>
      <c r="L439" s="359"/>
      <c r="M439" s="401"/>
    </row>
    <row r="440" spans="2:13" ht="15.6">
      <c r="B440" s="396"/>
      <c r="C440" s="412" t="s">
        <v>43</v>
      </c>
      <c r="D440" s="596">
        <v>603758.35199999996</v>
      </c>
      <c r="E440" s="596">
        <v>603881.522</v>
      </c>
      <c r="F440" s="527">
        <f t="shared" si="135"/>
        <v>123.17000000004191</v>
      </c>
      <c r="G440" s="593">
        <v>6.48</v>
      </c>
      <c r="H440" s="413">
        <f>G440*F440</f>
        <v>798.14160000027164</v>
      </c>
      <c r="I440" s="532">
        <f>F440</f>
        <v>123.17000000004191</v>
      </c>
      <c r="J440" s="414">
        <f>I440/I443</f>
        <v>7.2045376245104806E-2</v>
      </c>
      <c r="K440" s="186"/>
      <c r="L440" s="359"/>
      <c r="M440" s="401"/>
    </row>
    <row r="441" spans="2:13" ht="15.6">
      <c r="B441" s="396"/>
      <c r="C441" s="415" t="s">
        <v>44</v>
      </c>
      <c r="D441" s="597">
        <v>355967.674</v>
      </c>
      <c r="E441" s="597">
        <v>356135.95299999998</v>
      </c>
      <c r="F441" s="528">
        <f t="shared" si="135"/>
        <v>168.27899999998044</v>
      </c>
      <c r="G441" s="594">
        <v>4.58</v>
      </c>
      <c r="H441" s="416">
        <f>G441*F441</f>
        <v>770.71781999991049</v>
      </c>
      <c r="I441" s="533">
        <f>F441</f>
        <v>168.27899999998044</v>
      </c>
      <c r="J441" s="417">
        <f>I441/I443</f>
        <v>9.8430818130587461E-2</v>
      </c>
      <c r="K441" s="186"/>
      <c r="L441" s="359"/>
      <c r="M441" s="401"/>
    </row>
    <row r="442" spans="2:13" ht="15.6">
      <c r="B442" s="397"/>
      <c r="C442" s="183" t="s">
        <v>139</v>
      </c>
      <c r="D442" s="597">
        <v>409856.08299999998</v>
      </c>
      <c r="E442" s="597">
        <v>410637.20199999999</v>
      </c>
      <c r="F442" s="529">
        <f t="shared" si="135"/>
        <v>781.11900000000605</v>
      </c>
      <c r="G442" s="595">
        <v>6.28</v>
      </c>
      <c r="H442" s="418">
        <f>G442*F442</f>
        <v>4905.427320000038</v>
      </c>
      <c r="I442" s="534">
        <f>F442</f>
        <v>781.11900000000605</v>
      </c>
      <c r="J442" s="419">
        <f>I442/I443</f>
        <v>0.45689707109833005</v>
      </c>
      <c r="K442" s="186"/>
      <c r="L442" s="359"/>
      <c r="M442" s="401"/>
    </row>
    <row r="443" spans="2:13" ht="16.2" thickBot="1">
      <c r="B443" s="397"/>
      <c r="C443" s="420" t="s">
        <v>45</v>
      </c>
      <c r="D443" s="597">
        <v>370093.82199999999</v>
      </c>
      <c r="E443" s="597">
        <v>370220.90100000001</v>
      </c>
      <c r="F443" s="526">
        <f>E443-D443</f>
        <v>127.07900000002701</v>
      </c>
      <c r="G443" s="884">
        <v>6.48</v>
      </c>
      <c r="H443" s="421">
        <f>G443*F443</f>
        <v>823.47192000017503</v>
      </c>
      <c r="I443" s="535">
        <f t="shared" ref="I443:J443" si="136">SUM(I439:I442)</f>
        <v>1709.6170000002021</v>
      </c>
      <c r="J443" s="422">
        <f t="shared" si="136"/>
        <v>1</v>
      </c>
      <c r="K443" s="186"/>
      <c r="L443" s="359"/>
      <c r="M443" s="401"/>
    </row>
    <row r="444" spans="2:13" ht="15.6">
      <c r="B444" s="397"/>
      <c r="C444" s="420" t="s">
        <v>46</v>
      </c>
      <c r="D444" s="597">
        <v>339476.93300000002</v>
      </c>
      <c r="E444" s="597">
        <v>339535.98300000001</v>
      </c>
      <c r="F444" s="526">
        <f t="shared" ref="F444" si="137">E444-D444</f>
        <v>59.049999999988358</v>
      </c>
      <c r="G444" s="885"/>
      <c r="H444" s="423">
        <f>G443*F444</f>
        <v>382.64399999992457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1709.6170000002021</v>
      </c>
      <c r="G445" s="525">
        <f>H445/F445</f>
        <v>6.2016020313322171</v>
      </c>
      <c r="H445" s="428">
        <f>SUM(H439:H444)</f>
        <v>10602.364260001345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.6">
      <c r="B447" s="397"/>
      <c r="C447" s="432"/>
      <c r="D447" s="433" t="s">
        <v>254</v>
      </c>
      <c r="E447" s="433"/>
      <c r="F447" s="434" t="s">
        <v>1</v>
      </c>
      <c r="G447" s="554" t="s">
        <v>65</v>
      </c>
      <c r="H447" s="861" t="s">
        <v>243</v>
      </c>
      <c r="I447" s="862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>
        <v>593</v>
      </c>
      <c r="E448" s="438"/>
      <c r="F448" s="438">
        <f>D448+E448</f>
        <v>593</v>
      </c>
      <c r="G448" s="439">
        <f>F448/F451</f>
        <v>0.2432321575061526</v>
      </c>
      <c r="H448" s="590">
        <v>7.0000000000000001E-3</v>
      </c>
      <c r="I448" s="586">
        <f>F448*H448</f>
        <v>4.1509999999999998</v>
      </c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>
        <v>783</v>
      </c>
      <c r="E449" s="438"/>
      <c r="F449" s="438">
        <f t="shared" ref="F449:F450" si="138">D449+E449</f>
        <v>783</v>
      </c>
      <c r="G449" s="439">
        <f>F449/F451</f>
        <v>0.32116488925348646</v>
      </c>
      <c r="H449" s="590">
        <v>2.5000000000000001E-2</v>
      </c>
      <c r="I449" s="586">
        <f>F449*H449</f>
        <v>19.575000000000003</v>
      </c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>
        <v>1062</v>
      </c>
      <c r="E450" s="438"/>
      <c r="F450" s="438">
        <f t="shared" si="138"/>
        <v>1062</v>
      </c>
      <c r="G450" s="439">
        <f>F450/F451</f>
        <v>0.43560295324036097</v>
      </c>
      <c r="H450" s="584"/>
      <c r="I450" s="586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2438</v>
      </c>
      <c r="E451" s="442">
        <f>SUM(E448:E450)</f>
        <v>0</v>
      </c>
      <c r="F451" s="443">
        <f>D451+E451</f>
        <v>2438</v>
      </c>
      <c r="G451" s="444">
        <f>SUM(G448:G450)</f>
        <v>1</v>
      </c>
      <c r="H451" s="585" t="s">
        <v>21</v>
      </c>
      <c r="I451" s="591">
        <f>SUM(I448:I450)</f>
        <v>23.726000000000003</v>
      </c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63</v>
      </c>
      <c r="E454" s="447" t="s">
        <v>68</v>
      </c>
      <c r="F454" s="447" t="s">
        <v>249</v>
      </c>
      <c r="G454" s="448" t="s">
        <v>197</v>
      </c>
      <c r="H454" s="447" t="s">
        <v>130</v>
      </c>
      <c r="I454" s="448" t="s">
        <v>64</v>
      </c>
      <c r="J454" s="447" t="s">
        <v>174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58</v>
      </c>
      <c r="D455" s="438">
        <v>367</v>
      </c>
      <c r="E455" s="438"/>
      <c r="F455" s="438">
        <v>333</v>
      </c>
      <c r="G455" s="438">
        <v>294</v>
      </c>
      <c r="H455" s="438"/>
      <c r="I455" s="438"/>
      <c r="J455" s="438"/>
      <c r="K455" s="451">
        <f>D455+E455+F455+G455+H455+I455+J455</f>
        <v>994</v>
      </c>
      <c r="L455" s="452">
        <f>K455/K459</f>
        <v>9.3791989371499296E-2</v>
      </c>
      <c r="M455" s="401"/>
    </row>
    <row r="456" spans="2:13" ht="15.6">
      <c r="B456" s="396"/>
      <c r="C456" s="450" t="s">
        <v>148</v>
      </c>
      <c r="D456" s="438">
        <v>490</v>
      </c>
      <c r="E456" s="438"/>
      <c r="F456" s="438">
        <v>582</v>
      </c>
      <c r="G456" s="438">
        <v>360</v>
      </c>
      <c r="H456" s="438">
        <v>26</v>
      </c>
      <c r="I456" s="438">
        <v>2535</v>
      </c>
      <c r="J456" s="438"/>
      <c r="K456" s="451">
        <f t="shared" ref="K456:K458" si="139">D456+E456+F456+G456+H456+I456+J456</f>
        <v>3993</v>
      </c>
      <c r="L456" s="452">
        <f>K456/K459</f>
        <v>0.37677204583540913</v>
      </c>
      <c r="M456" s="401"/>
    </row>
    <row r="457" spans="2:13" ht="15.6">
      <c r="B457" s="396"/>
      <c r="C457" s="450" t="s">
        <v>61</v>
      </c>
      <c r="D457" s="438">
        <v>2826</v>
      </c>
      <c r="E457" s="438"/>
      <c r="F457" s="438"/>
      <c r="G457" s="438">
        <v>10</v>
      </c>
      <c r="H457" s="438"/>
      <c r="I457" s="438"/>
      <c r="J457" s="438"/>
      <c r="K457" s="451">
        <f t="shared" si="139"/>
        <v>2836</v>
      </c>
      <c r="L457" s="452">
        <f>K457/K459</f>
        <v>0.26759967993719519</v>
      </c>
      <c r="M457" s="401"/>
    </row>
    <row r="458" spans="2:13" ht="15.6">
      <c r="B458" s="396"/>
      <c r="C458" s="450" t="s">
        <v>62</v>
      </c>
      <c r="D458" s="438">
        <v>1500.77</v>
      </c>
      <c r="E458" s="438"/>
      <c r="F458" s="438">
        <v>315.44</v>
      </c>
      <c r="G458" s="438">
        <v>539.13</v>
      </c>
      <c r="H458" s="438">
        <v>100.22</v>
      </c>
      <c r="I458" s="438">
        <v>319.36</v>
      </c>
      <c r="J458" s="438"/>
      <c r="K458" s="451">
        <f t="shared" si="139"/>
        <v>2774.92</v>
      </c>
      <c r="L458" s="452">
        <f>K458/K459</f>
        <v>0.26183628485589622</v>
      </c>
      <c r="M458" s="401"/>
    </row>
    <row r="459" spans="2:13" ht="15.6">
      <c r="B459" s="397"/>
      <c r="C459" s="450" t="s">
        <v>199</v>
      </c>
      <c r="D459" s="552">
        <f>SUM(D455:D458)</f>
        <v>5183.7700000000004</v>
      </c>
      <c r="E459" s="552">
        <f t="shared" ref="E459:F459" si="140">SUM(E455:E458)</f>
        <v>0</v>
      </c>
      <c r="F459" s="552">
        <f t="shared" si="140"/>
        <v>1230.44</v>
      </c>
      <c r="G459" s="552">
        <f>SUM(G455:G458)</f>
        <v>1203.1300000000001</v>
      </c>
      <c r="H459" s="552">
        <f>SUM(H455:H458)</f>
        <v>126.22</v>
      </c>
      <c r="I459" s="552">
        <f>SUM(I455:I458)</f>
        <v>2854.36</v>
      </c>
      <c r="J459" s="552">
        <f t="shared" ref="J459" si="141">SUM(J455:J458)</f>
        <v>0</v>
      </c>
      <c r="K459" s="550">
        <f>D459+E459+F459+G459+H459+I459+J459</f>
        <v>10597.920000000002</v>
      </c>
      <c r="L459" s="452">
        <f>SUM(L455:L458)</f>
        <v>0.99999999999999978</v>
      </c>
      <c r="M459" s="401"/>
    </row>
    <row r="460" spans="2:13" ht="15.6">
      <c r="B460" s="397"/>
      <c r="C460" s="547" t="s">
        <v>193</v>
      </c>
      <c r="D460" s="553">
        <v>5183.7700000000004</v>
      </c>
      <c r="E460" s="553"/>
      <c r="F460" s="548">
        <v>1230.44</v>
      </c>
      <c r="G460" s="548">
        <v>1203.1300000000001</v>
      </c>
      <c r="H460" s="548">
        <v>126.22</v>
      </c>
      <c r="I460" s="548">
        <v>2854.36</v>
      </c>
      <c r="J460" s="548"/>
      <c r="K460" s="549">
        <f t="shared" ref="K460" si="142">D460+E460+F460+G460+H460+I460+J460</f>
        <v>10597.920000000002</v>
      </c>
      <c r="L460" s="452"/>
      <c r="M460" s="401"/>
    </row>
    <row r="461" spans="2:13" ht="15.6">
      <c r="B461" s="397"/>
      <c r="C461" s="460" t="s">
        <v>147</v>
      </c>
      <c r="D461" s="461">
        <f t="shared" ref="D461:J461" si="143">D460-D459</f>
        <v>0</v>
      </c>
      <c r="E461" s="461">
        <f t="shared" si="143"/>
        <v>0</v>
      </c>
      <c r="F461" s="461">
        <f t="shared" si="143"/>
        <v>0</v>
      </c>
      <c r="G461" s="461">
        <f t="shared" si="143"/>
        <v>0</v>
      </c>
      <c r="H461" s="461">
        <f t="shared" si="143"/>
        <v>0</v>
      </c>
      <c r="I461" s="461">
        <f t="shared" si="143"/>
        <v>0</v>
      </c>
      <c r="J461" s="461">
        <f t="shared" si="143"/>
        <v>0</v>
      </c>
      <c r="K461" s="542">
        <f>D461+E461+F461+G461+H461+I461+J461</f>
        <v>0</v>
      </c>
      <c r="L461" s="452"/>
      <c r="M461" s="401"/>
    </row>
    <row r="462" spans="2:13" ht="15.6">
      <c r="B462" s="396"/>
      <c r="C462" s="402" t="s">
        <v>65</v>
      </c>
      <c r="D462" s="462">
        <f>D460/K460</f>
        <v>0.48913088606066091</v>
      </c>
      <c r="E462" s="462">
        <f>E460/K460</f>
        <v>0</v>
      </c>
      <c r="F462" s="462">
        <f>F460/K460</f>
        <v>0.11610202756767364</v>
      </c>
      <c r="G462" s="462">
        <f>G460/K460</f>
        <v>0.11352510681341244</v>
      </c>
      <c r="H462" s="462">
        <f>H460/K460</f>
        <v>1.1909884203692798E-2</v>
      </c>
      <c r="I462" s="462">
        <f>I460/K460</f>
        <v>0.2693320953545601</v>
      </c>
      <c r="J462" s="462">
        <f>J460/K460</f>
        <v>0</v>
      </c>
      <c r="K462" s="520">
        <f>D462+E462+F462+G462+H462+I462+J462</f>
        <v>0.99999999999999978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4.4442600013426272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596">
        <v>1555962.6329999999</v>
      </c>
      <c r="E470" s="596">
        <v>1565445.5730000001</v>
      </c>
      <c r="F470" s="526">
        <f t="shared" ref="F470:F475" si="144">E470-D470</f>
        <v>9482.940000000177</v>
      </c>
      <c r="G470" s="521">
        <v>6.48</v>
      </c>
      <c r="H470" s="410">
        <f>F470*G470</f>
        <v>61449.451200001153</v>
      </c>
      <c r="I470" s="531">
        <f>F470+F474+F475</f>
        <v>12814.510000000184</v>
      </c>
      <c r="J470" s="411">
        <f>I470/I474</f>
        <v>0.47915744335892363</v>
      </c>
      <c r="K470" s="186"/>
      <c r="L470" s="359"/>
      <c r="M470" s="148"/>
    </row>
    <row r="471" spans="2:13" ht="15.6">
      <c r="B471" s="543"/>
      <c r="C471" s="412" t="s">
        <v>43</v>
      </c>
      <c r="D471" s="596">
        <v>600141.821</v>
      </c>
      <c r="E471" s="596">
        <v>603881.522</v>
      </c>
      <c r="F471" s="527">
        <f t="shared" si="144"/>
        <v>3739.7010000000009</v>
      </c>
      <c r="G471" s="522">
        <v>6.48</v>
      </c>
      <c r="H471" s="413">
        <f>G471*F471</f>
        <v>24233.262480000009</v>
      </c>
      <c r="I471" s="532">
        <f>F471</f>
        <v>3739.7010000000009</v>
      </c>
      <c r="J471" s="414">
        <f>I471/I474</f>
        <v>0.13983410759262624</v>
      </c>
      <c r="K471" s="186"/>
      <c r="L471" s="359"/>
      <c r="M471" s="148"/>
    </row>
    <row r="472" spans="2:13" ht="15.6">
      <c r="B472" s="543"/>
      <c r="C472" s="415" t="s">
        <v>44</v>
      </c>
      <c r="D472" s="597">
        <v>352848.83299999998</v>
      </c>
      <c r="E472" s="597">
        <v>356135.95299999998</v>
      </c>
      <c r="F472" s="528">
        <f t="shared" si="144"/>
        <v>3287.1199999999953</v>
      </c>
      <c r="G472" s="523">
        <v>4.58</v>
      </c>
      <c r="H472" s="416">
        <f>G472*F472</f>
        <v>15055.009599999979</v>
      </c>
      <c r="I472" s="533">
        <f>F472</f>
        <v>3287.1199999999953</v>
      </c>
      <c r="J472" s="417">
        <f>I472/I474</f>
        <v>0.12291129471309946</v>
      </c>
      <c r="K472" s="186"/>
      <c r="L472" s="359"/>
      <c r="M472" s="148"/>
    </row>
    <row r="473" spans="2:13" ht="15.6">
      <c r="B473" s="544"/>
      <c r="C473" s="183" t="s">
        <v>139</v>
      </c>
      <c r="D473" s="597">
        <v>403734.69300000003</v>
      </c>
      <c r="E473" s="597">
        <v>410637.20199999999</v>
      </c>
      <c r="F473" s="529">
        <f t="shared" si="144"/>
        <v>6902.5089999999618</v>
      </c>
      <c r="G473" s="524">
        <v>6.28</v>
      </c>
      <c r="H473" s="418">
        <f>G473*F473</f>
        <v>43347.756519999763</v>
      </c>
      <c r="I473" s="534">
        <f>F473</f>
        <v>6902.5089999999618</v>
      </c>
      <c r="J473" s="419">
        <f>I473/I474</f>
        <v>0.25809715433535069</v>
      </c>
      <c r="K473" s="186"/>
      <c r="L473" s="359"/>
      <c r="M473" s="148"/>
    </row>
    <row r="474" spans="2:13" ht="16.2" thickBot="1">
      <c r="B474" s="544"/>
      <c r="C474" s="420" t="s">
        <v>45</v>
      </c>
      <c r="D474" s="597">
        <v>369455.11200000002</v>
      </c>
      <c r="E474" s="597">
        <v>370220.90100000001</v>
      </c>
      <c r="F474" s="526">
        <f t="shared" si="144"/>
        <v>765.78899999998976</v>
      </c>
      <c r="G474" s="859">
        <v>6.48</v>
      </c>
      <c r="H474" s="421">
        <f>G474*F474</f>
        <v>4962.3127199999335</v>
      </c>
      <c r="I474" s="535">
        <f t="shared" ref="I474" si="145">SUM(I470:I473)</f>
        <v>26743.840000000142</v>
      </c>
      <c r="J474" s="422">
        <f t="shared" ref="J474" si="146">SUM(J470:J473)</f>
        <v>1</v>
      </c>
      <c r="K474" s="186"/>
      <c r="L474" s="359"/>
      <c r="M474" s="148"/>
    </row>
    <row r="475" spans="2:13" ht="15.6">
      <c r="B475" s="544"/>
      <c r="C475" s="420" t="s">
        <v>46</v>
      </c>
      <c r="D475" s="597">
        <v>336970.20199999999</v>
      </c>
      <c r="E475" s="597">
        <v>339535.98300000001</v>
      </c>
      <c r="F475" s="526">
        <f t="shared" si="144"/>
        <v>2565.7810000000172</v>
      </c>
      <c r="G475" s="860"/>
      <c r="H475" s="423">
        <f>G474*F475</f>
        <v>16626.260880000114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26743.840000000142</v>
      </c>
      <c r="G476" s="525">
        <f>H476/F476</f>
        <v>6.1948491091780404</v>
      </c>
      <c r="H476" s="428">
        <f>SUM(H470:H475)</f>
        <v>165674.05340000094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254</v>
      </c>
      <c r="E478" s="433"/>
      <c r="F478" s="434" t="s">
        <v>1</v>
      </c>
      <c r="G478" s="435" t="s">
        <v>65</v>
      </c>
      <c r="H478" s="861" t="s">
        <v>138</v>
      </c>
      <c r="I478" s="862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20225</v>
      </c>
      <c r="E479" s="438">
        <f>E14+E45+E76+E107+E138+E169+E200+E231+E262+E293+E324+E355+E386+E417+E448</f>
        <v>0</v>
      </c>
      <c r="F479" s="438">
        <f>D479+E479</f>
        <v>20225</v>
      </c>
      <c r="G479" s="439">
        <f>F479/F482</f>
        <v>0.34713878685935945</v>
      </c>
      <c r="H479" s="590">
        <v>7.0000000000000001E-3</v>
      </c>
      <c r="I479" s="586">
        <f>F479*H479</f>
        <v>141.57500000000002</v>
      </c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1" si="147">D15+D46+D77+D108+D139+D170+D201+D232+D263+D294+D325+D356+D387+D418+D449</f>
        <v>17511</v>
      </c>
      <c r="E480" s="438">
        <f t="shared" si="147"/>
        <v>0</v>
      </c>
      <c r="F480" s="438">
        <f t="shared" ref="F480:F481" si="148">D480+E480</f>
        <v>17511</v>
      </c>
      <c r="G480" s="439">
        <f>F480/F482</f>
        <v>0.30055610861281795</v>
      </c>
      <c r="H480" s="590">
        <v>2.5000000000000001E-2</v>
      </c>
      <c r="I480" s="586">
        <f>F480*H480</f>
        <v>437.77500000000003</v>
      </c>
      <c r="J480" s="431"/>
      <c r="K480" s="184"/>
      <c r="L480" s="188"/>
      <c r="M480" s="148"/>
    </row>
    <row r="481" spans="2:13" ht="15.6">
      <c r="B481" s="544"/>
      <c r="C481" s="437" t="s">
        <v>58</v>
      </c>
      <c r="D481" s="438">
        <f t="shared" si="147"/>
        <v>20526</v>
      </c>
      <c r="E481" s="438">
        <f t="shared" si="147"/>
        <v>0</v>
      </c>
      <c r="F481" s="438">
        <f t="shared" si="148"/>
        <v>20526</v>
      </c>
      <c r="G481" s="439">
        <f>F481/F482</f>
        <v>0.3523051045278226</v>
      </c>
      <c r="H481" s="584"/>
      <c r="I481" s="586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58262</v>
      </c>
      <c r="E482" s="442">
        <f>SUM(E479:E481)</f>
        <v>0</v>
      </c>
      <c r="F482" s="443">
        <f>D482+E482</f>
        <v>58262</v>
      </c>
      <c r="G482" s="444">
        <f>SUM(G479:G481)</f>
        <v>1</v>
      </c>
      <c r="H482" s="585" t="s">
        <v>21</v>
      </c>
      <c r="I482" s="591">
        <f>SUM(I479:I481)</f>
        <v>579.35</v>
      </c>
      <c r="J482" s="431"/>
      <c r="K482" s="184"/>
      <c r="L482" s="188"/>
      <c r="M482" s="148"/>
    </row>
    <row r="483" spans="2:13" ht="15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6.4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63</v>
      </c>
      <c r="E485" s="447" t="s">
        <v>68</v>
      </c>
      <c r="F485" s="447" t="s">
        <v>167</v>
      </c>
      <c r="G485" s="448" t="s">
        <v>197</v>
      </c>
      <c r="H485" s="447" t="s">
        <v>130</v>
      </c>
      <c r="I485" s="448" t="s">
        <v>64</v>
      </c>
      <c r="J485" s="447" t="s">
        <v>174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58</v>
      </c>
      <c r="D486" s="438">
        <f>D21+D52+D83+D114+D145+D176+D207+D238+D269+D300+D331+D362+D393+D424+D455</f>
        <v>5314.55</v>
      </c>
      <c r="E486" s="438">
        <f t="shared" ref="E486:J486" si="149">E21+E52+E83+E114+E145+E176+E207+E238+E269+E300+E331+E362+E393+E424+E455</f>
        <v>7244.58</v>
      </c>
      <c r="F486" s="438">
        <f t="shared" si="149"/>
        <v>3589</v>
      </c>
      <c r="G486" s="438">
        <f t="shared" si="149"/>
        <v>3713.1</v>
      </c>
      <c r="H486" s="438">
        <f t="shared" si="149"/>
        <v>0</v>
      </c>
      <c r="I486" s="438">
        <f t="shared" si="149"/>
        <v>420</v>
      </c>
      <c r="J486" s="438">
        <f t="shared" si="149"/>
        <v>0</v>
      </c>
      <c r="K486" s="451">
        <f>D486+E486+F486+G486+H486+I486+J486</f>
        <v>20281.23</v>
      </c>
      <c r="L486" s="452">
        <f>K486/K490</f>
        <v>0.12339857018449096</v>
      </c>
      <c r="M486" s="148"/>
    </row>
    <row r="487" spans="2:13" ht="15.6">
      <c r="B487" s="543"/>
      <c r="C487" s="450" t="s">
        <v>148</v>
      </c>
      <c r="D487" s="438">
        <f t="shared" ref="D487:J490" si="150">D22+D53+D84+D115+D146+D177+D208+D239+D270+D301+D332+D363+D394+D425+D456</f>
        <v>13155</v>
      </c>
      <c r="E487" s="438">
        <f t="shared" si="150"/>
        <v>9287.41</v>
      </c>
      <c r="F487" s="438">
        <f t="shared" si="150"/>
        <v>3780.1</v>
      </c>
      <c r="G487" s="438">
        <f t="shared" si="150"/>
        <v>7316.5899999999992</v>
      </c>
      <c r="H487" s="438">
        <f t="shared" si="150"/>
        <v>2607.66</v>
      </c>
      <c r="I487" s="438">
        <f t="shared" si="150"/>
        <v>2535</v>
      </c>
      <c r="J487" s="438">
        <f t="shared" si="150"/>
        <v>0</v>
      </c>
      <c r="K487" s="451">
        <f t="shared" ref="K487:K489" si="151">D487+E487+F487+G487+H487+I487+J487</f>
        <v>38681.759999999995</v>
      </c>
      <c r="L487" s="452">
        <f>K487/K490</f>
        <v>0.23535425988560035</v>
      </c>
      <c r="M487" s="148"/>
    </row>
    <row r="488" spans="2:13" ht="15.6">
      <c r="B488" s="543"/>
      <c r="C488" s="450" t="s">
        <v>61</v>
      </c>
      <c r="D488" s="438">
        <f t="shared" si="150"/>
        <v>18824</v>
      </c>
      <c r="E488" s="438">
        <f t="shared" si="150"/>
        <v>16030.18</v>
      </c>
      <c r="F488" s="438">
        <f t="shared" si="150"/>
        <v>3070</v>
      </c>
      <c r="G488" s="438">
        <f t="shared" si="150"/>
        <v>6913.4</v>
      </c>
      <c r="H488" s="438">
        <f t="shared" si="150"/>
        <v>1774</v>
      </c>
      <c r="I488" s="438">
        <f t="shared" si="150"/>
        <v>7907</v>
      </c>
      <c r="J488" s="438">
        <f t="shared" si="150"/>
        <v>70</v>
      </c>
      <c r="K488" s="451">
        <f t="shared" si="151"/>
        <v>54588.58</v>
      </c>
      <c r="L488" s="452">
        <f>K488/K490</f>
        <v>0.33213728755118405</v>
      </c>
      <c r="M488" s="148"/>
    </row>
    <row r="489" spans="2:13" ht="15.6">
      <c r="B489" s="543"/>
      <c r="C489" s="450" t="s">
        <v>62</v>
      </c>
      <c r="D489" s="438">
        <f t="shared" si="150"/>
        <v>10414.91</v>
      </c>
      <c r="E489" s="438">
        <f t="shared" si="150"/>
        <v>8909.17</v>
      </c>
      <c r="F489" s="438">
        <f t="shared" si="150"/>
        <v>10758.61</v>
      </c>
      <c r="G489" s="438">
        <f t="shared" si="150"/>
        <v>5738.5900000000011</v>
      </c>
      <c r="H489" s="438">
        <f t="shared" si="150"/>
        <v>1787.81</v>
      </c>
      <c r="I489" s="438">
        <f t="shared" si="150"/>
        <v>12418.439999999999</v>
      </c>
      <c r="J489" s="438">
        <f t="shared" si="150"/>
        <v>776.37</v>
      </c>
      <c r="K489" s="451">
        <f t="shared" si="151"/>
        <v>50803.9</v>
      </c>
      <c r="L489" s="452">
        <f>K489/K490</f>
        <v>0.30910988237872461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47708.460000000006</v>
      </c>
      <c r="E490" s="551">
        <f t="shared" si="150"/>
        <v>41471.340000000004</v>
      </c>
      <c r="F490" s="551">
        <f t="shared" si="150"/>
        <v>21197.71</v>
      </c>
      <c r="G490" s="551">
        <f t="shared" si="150"/>
        <v>23681.680000000004</v>
      </c>
      <c r="H490" s="551">
        <f t="shared" si="150"/>
        <v>6169.47</v>
      </c>
      <c r="I490" s="551">
        <f t="shared" si="150"/>
        <v>23280.440000000002</v>
      </c>
      <c r="J490" s="551">
        <f t="shared" si="150"/>
        <v>846.37</v>
      </c>
      <c r="K490" s="550">
        <f>D490+E490+F490+G490+H490+I490+J490</f>
        <v>164355.47</v>
      </c>
      <c r="L490" s="452">
        <f>SUM(L486:L489)</f>
        <v>1</v>
      </c>
      <c r="M490" s="148"/>
    </row>
    <row r="491" spans="2:13" ht="15.6">
      <c r="B491" s="544"/>
      <c r="C491" s="547" t="s">
        <v>193</v>
      </c>
      <c r="D491" s="548">
        <f t="shared" ref="D491:J491" si="152">D26+D57+D88+D119+D150+D181+D212+D243+D274+D305+D336+D367+D398+D429+D460</f>
        <v>47708.460000000006</v>
      </c>
      <c r="E491" s="548">
        <f t="shared" si="152"/>
        <v>41498.730000000003</v>
      </c>
      <c r="F491" s="548">
        <f t="shared" si="152"/>
        <v>21223.85</v>
      </c>
      <c r="G491" s="548">
        <f t="shared" si="152"/>
        <v>23686.800000000007</v>
      </c>
      <c r="H491" s="548">
        <f t="shared" si="152"/>
        <v>6169.47</v>
      </c>
      <c r="I491" s="548">
        <f t="shared" si="152"/>
        <v>23280.440000000002</v>
      </c>
      <c r="J491" s="548">
        <f t="shared" si="152"/>
        <v>846.37</v>
      </c>
      <c r="K491" s="549">
        <f t="shared" ref="K491" si="153">D491+E491+F491+G491+H491+I491+J491</f>
        <v>164414.12000000002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54">D491-D490</f>
        <v>0</v>
      </c>
      <c r="E492" s="461">
        <f>E491-E490</f>
        <v>27.389999999999418</v>
      </c>
      <c r="F492" s="461">
        <f t="shared" ref="F492:H492" si="155">F491-F490</f>
        <v>26.139999999999418</v>
      </c>
      <c r="G492" s="461">
        <f t="shared" si="155"/>
        <v>5.1200000000026193</v>
      </c>
      <c r="H492" s="461">
        <f t="shared" si="155"/>
        <v>0</v>
      </c>
      <c r="I492" s="461">
        <f>I491-I490</f>
        <v>0</v>
      </c>
      <c r="J492" s="461">
        <f t="shared" ref="J492" si="156">J491-J490</f>
        <v>0</v>
      </c>
      <c r="K492" s="542">
        <f>D492+E492+F492+G492+H492+I492+J492</f>
        <v>58.650000000001455</v>
      </c>
      <c r="L492" s="452"/>
      <c r="M492" s="148"/>
    </row>
    <row r="493" spans="2:13" ht="15.6">
      <c r="B493" s="543"/>
      <c r="C493" s="402" t="s">
        <v>65</v>
      </c>
      <c r="D493" s="462">
        <f>D491/K491</f>
        <v>0.29017252289523554</v>
      </c>
      <c r="E493" s="462">
        <f>E491/K491</f>
        <v>0.25240368649602601</v>
      </c>
      <c r="F493" s="462">
        <f>F491/K491</f>
        <v>0.12908775718289886</v>
      </c>
      <c r="G493" s="462">
        <f>G491/K491</f>
        <v>0.14406791825422297</v>
      </c>
      <c r="H493" s="462">
        <f>H491/K491</f>
        <v>3.7523966919629524E-2</v>
      </c>
      <c r="I493" s="462">
        <f>I491/K491</f>
        <v>0.14159635437637594</v>
      </c>
      <c r="J493" s="462">
        <f>J491/K491</f>
        <v>5.147793875611169E-3</v>
      </c>
      <c r="K493" s="520">
        <f>D493+E493+F493+G493+H493+I493+J493</f>
        <v>1.0000000000000002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1259.9334000009112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596">
        <v>1565445.5730000001</v>
      </c>
      <c r="E503" s="596">
        <v>1565981.513</v>
      </c>
      <c r="F503" s="526">
        <f t="shared" ref="F503:F506" si="157">E503-D503</f>
        <v>535.93999999994412</v>
      </c>
      <c r="G503" s="592">
        <v>6.48</v>
      </c>
      <c r="H503" s="410">
        <f>F503*G503</f>
        <v>3472.891199999638</v>
      </c>
      <c r="I503" s="531">
        <f>F503+F507+F508</f>
        <v>793.46999999997206</v>
      </c>
      <c r="J503" s="411">
        <f>I503/I507</f>
        <v>0.45118361280098912</v>
      </c>
      <c r="K503" s="186"/>
      <c r="L503" s="359"/>
      <c r="M503" s="401"/>
    </row>
    <row r="504" spans="2:13" ht="15.6">
      <c r="B504" s="396"/>
      <c r="C504" s="412" t="s">
        <v>43</v>
      </c>
      <c r="D504" s="596">
        <v>603881.522</v>
      </c>
      <c r="E504" s="596">
        <v>604197.21200000006</v>
      </c>
      <c r="F504" s="527">
        <f t="shared" si="157"/>
        <v>315.69000000006054</v>
      </c>
      <c r="G504" s="593">
        <v>6.48</v>
      </c>
      <c r="H504" s="413">
        <f>G504*F504</f>
        <v>2045.6712000003924</v>
      </c>
      <c r="I504" s="532">
        <f>F504</f>
        <v>315.69000000006054</v>
      </c>
      <c r="J504" s="414">
        <f>I504/I507</f>
        <v>0.1795079268594611</v>
      </c>
      <c r="K504" s="186"/>
      <c r="L504" s="359"/>
      <c r="M504" s="401"/>
    </row>
    <row r="505" spans="2:13" ht="15.6">
      <c r="B505" s="396"/>
      <c r="C505" s="415" t="s">
        <v>44</v>
      </c>
      <c r="D505" s="597">
        <v>356135.95299999998</v>
      </c>
      <c r="E505" s="597">
        <v>356232.98300000001</v>
      </c>
      <c r="F505" s="528">
        <f t="shared" si="157"/>
        <v>97.03000000002794</v>
      </c>
      <c r="G505" s="594">
        <v>4.58</v>
      </c>
      <c r="H505" s="416">
        <f>G505*F505</f>
        <v>444.39740000012796</v>
      </c>
      <c r="I505" s="533">
        <f>F505</f>
        <v>97.03000000002794</v>
      </c>
      <c r="J505" s="417">
        <f>I505/I507</f>
        <v>5.5173284371298377E-2</v>
      </c>
      <c r="K505" s="186"/>
      <c r="L505" s="359"/>
      <c r="M505" s="401"/>
    </row>
    <row r="506" spans="2:13" ht="15.6">
      <c r="B506" s="397"/>
      <c r="C506" s="183" t="s">
        <v>139</v>
      </c>
      <c r="D506" s="597">
        <v>410637.20199999999</v>
      </c>
      <c r="E506" s="597">
        <v>411189.65299999999</v>
      </c>
      <c r="F506" s="529">
        <f t="shared" si="157"/>
        <v>552.45100000000093</v>
      </c>
      <c r="G506" s="595">
        <v>6.28</v>
      </c>
      <c r="H506" s="418">
        <f>G506*F506</f>
        <v>3469.3922800000059</v>
      </c>
      <c r="I506" s="534">
        <f>F506</f>
        <v>552.45100000000093</v>
      </c>
      <c r="J506" s="419">
        <f>I506/I507</f>
        <v>0.31413517596825141</v>
      </c>
      <c r="K506" s="186"/>
      <c r="L506" s="359"/>
      <c r="M506" s="401"/>
    </row>
    <row r="507" spans="2:13" ht="16.2" thickBot="1">
      <c r="B507" s="397"/>
      <c r="C507" s="420" t="s">
        <v>45</v>
      </c>
      <c r="D507" s="597">
        <v>370220.90100000001</v>
      </c>
      <c r="E507" s="597">
        <v>370435.23100000003</v>
      </c>
      <c r="F507" s="526">
        <f>E507-D507</f>
        <v>214.3300000000163</v>
      </c>
      <c r="G507" s="884">
        <v>6.48</v>
      </c>
      <c r="H507" s="421">
        <f>G507*F507</f>
        <v>1388.8584000001058</v>
      </c>
      <c r="I507" s="535">
        <f t="shared" ref="I507:J507" si="158">SUM(I503:I506)</f>
        <v>1758.6410000000615</v>
      </c>
      <c r="J507" s="422">
        <f t="shared" si="158"/>
        <v>1</v>
      </c>
      <c r="K507" s="186"/>
      <c r="L507" s="359"/>
      <c r="M507" s="401"/>
    </row>
    <row r="508" spans="2:13" ht="15.6">
      <c r="B508" s="397"/>
      <c r="C508" s="420" t="s">
        <v>46</v>
      </c>
      <c r="D508" s="597">
        <v>339535.98300000001</v>
      </c>
      <c r="E508" s="597">
        <v>339579.18300000002</v>
      </c>
      <c r="F508" s="526">
        <f t="shared" ref="F508" si="159">E508-D508</f>
        <v>43.200000000011642</v>
      </c>
      <c r="G508" s="885"/>
      <c r="H508" s="423">
        <f>G507*F508</f>
        <v>279.93600000007547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1758.6410000000615</v>
      </c>
      <c r="G509" s="525">
        <f>H509/F509</f>
        <v>6.3123437245008835</v>
      </c>
      <c r="H509" s="428">
        <f>SUM(H503:H508)</f>
        <v>11101.146480000347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 t="s">
        <v>254</v>
      </c>
      <c r="E511" s="433"/>
      <c r="F511" s="434" t="s">
        <v>1</v>
      </c>
      <c r="G511" s="554" t="s">
        <v>65</v>
      </c>
      <c r="H511" s="861" t="s">
        <v>243</v>
      </c>
      <c r="I511" s="862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>
        <v>970</v>
      </c>
      <c r="E512" s="438"/>
      <c r="F512" s="438">
        <f>D512+E512</f>
        <v>970</v>
      </c>
      <c r="G512" s="439">
        <f>F512/F515</f>
        <v>0.45949786830885836</v>
      </c>
      <c r="H512" s="590">
        <v>7.0000000000000001E-3</v>
      </c>
      <c r="I512" s="586">
        <f>F512*H512</f>
        <v>6.79</v>
      </c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>
        <v>471</v>
      </c>
      <c r="E513" s="438"/>
      <c r="F513" s="438">
        <f t="shared" ref="F513:F514" si="160">D513+E513</f>
        <v>471</v>
      </c>
      <c r="G513" s="439">
        <f>F513/F515</f>
        <v>0.22311700615821886</v>
      </c>
      <c r="H513" s="590">
        <v>2.5000000000000001E-2</v>
      </c>
      <c r="I513" s="586">
        <f>F513*H513</f>
        <v>11.775</v>
      </c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>
        <v>670</v>
      </c>
      <c r="E514" s="438"/>
      <c r="F514" s="438">
        <f t="shared" si="160"/>
        <v>670</v>
      </c>
      <c r="G514" s="439">
        <f>F514/F515</f>
        <v>0.31738512553292281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SUM(D512:D514)</f>
        <v>2111</v>
      </c>
      <c r="E515" s="442">
        <f>SUM(E512:E514)</f>
        <v>0</v>
      </c>
      <c r="F515" s="443">
        <f>D515+E515</f>
        <v>2111</v>
      </c>
      <c r="G515" s="444">
        <f>SUM(G512:G514)</f>
        <v>1</v>
      </c>
      <c r="H515" s="585" t="s">
        <v>21</v>
      </c>
      <c r="I515" s="591">
        <f>SUM(I512:I514)</f>
        <v>18.565000000000001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63</v>
      </c>
      <c r="E518" s="447" t="s">
        <v>68</v>
      </c>
      <c r="F518" s="447" t="s">
        <v>249</v>
      </c>
      <c r="G518" s="448" t="s">
        <v>197</v>
      </c>
      <c r="H518" s="447" t="s">
        <v>130</v>
      </c>
      <c r="I518" s="448" t="s">
        <v>64</v>
      </c>
      <c r="J518" s="447" t="s">
        <v>174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>
        <v>416</v>
      </c>
      <c r="E519" s="438">
        <v>461.05</v>
      </c>
      <c r="F519" s="438"/>
      <c r="G519" s="438"/>
      <c r="H519" s="438"/>
      <c r="I519" s="438">
        <v>238</v>
      </c>
      <c r="J519" s="438"/>
      <c r="K519" s="451">
        <f>D519+E519+F519+G519+H519+I519+J519</f>
        <v>1115.05</v>
      </c>
      <c r="L519" s="452">
        <f>K519/K523</f>
        <v>0.10049098685835101</v>
      </c>
      <c r="M519" s="401"/>
    </row>
    <row r="520" spans="2:13" ht="15.6">
      <c r="B520" s="396"/>
      <c r="C520" s="450" t="s">
        <v>148</v>
      </c>
      <c r="D520" s="438">
        <v>948</v>
      </c>
      <c r="E520" s="438">
        <v>669.27</v>
      </c>
      <c r="F520" s="438"/>
      <c r="G520" s="438"/>
      <c r="H520" s="438">
        <v>86.54</v>
      </c>
      <c r="I520" s="438">
        <v>423</v>
      </c>
      <c r="J520" s="438"/>
      <c r="K520" s="451">
        <f t="shared" ref="K520:K522" si="161">D520+E520+F520+G520+H520+I520+J520</f>
        <v>2126.81</v>
      </c>
      <c r="L520" s="452">
        <f>K520/K523</f>
        <v>0.19167323058177616</v>
      </c>
      <c r="M520" s="401"/>
    </row>
    <row r="521" spans="2:13" ht="15.6">
      <c r="B521" s="396"/>
      <c r="C521" s="450" t="s">
        <v>61</v>
      </c>
      <c r="D521" s="438">
        <v>610</v>
      </c>
      <c r="E521" s="438">
        <v>781.07</v>
      </c>
      <c r="F521" s="438"/>
      <c r="G521" s="438">
        <v>2756</v>
      </c>
      <c r="H521" s="438"/>
      <c r="I521" s="438">
        <v>952</v>
      </c>
      <c r="J521" s="438"/>
      <c r="K521" s="451">
        <f t="shared" si="161"/>
        <v>5099.07</v>
      </c>
      <c r="L521" s="452">
        <f>K521/K523</f>
        <v>0.45954044783625114</v>
      </c>
      <c r="M521" s="401"/>
    </row>
    <row r="522" spans="2:13" ht="15.6">
      <c r="B522" s="396"/>
      <c r="C522" s="450" t="s">
        <v>62</v>
      </c>
      <c r="D522" s="438">
        <v>614.98</v>
      </c>
      <c r="E522" s="438">
        <v>1193.5</v>
      </c>
      <c r="F522" s="438"/>
      <c r="G522" s="438">
        <v>599.67999999999995</v>
      </c>
      <c r="H522" s="438">
        <v>58.8</v>
      </c>
      <c r="I522" s="438">
        <v>288.13</v>
      </c>
      <c r="J522" s="438"/>
      <c r="K522" s="451">
        <f t="shared" si="161"/>
        <v>2755.09</v>
      </c>
      <c r="L522" s="452">
        <f>K522/K523</f>
        <v>0.24829533472362161</v>
      </c>
      <c r="M522" s="401"/>
    </row>
    <row r="523" spans="2:13" ht="15.6">
      <c r="B523" s="397"/>
      <c r="C523" s="450" t="s">
        <v>199</v>
      </c>
      <c r="D523" s="552">
        <f>SUM(D519:D522)</f>
        <v>2588.98</v>
      </c>
      <c r="E523" s="552">
        <f t="shared" ref="E523:F523" si="162">SUM(E519:E522)</f>
        <v>3104.89</v>
      </c>
      <c r="F523" s="552">
        <f t="shared" si="162"/>
        <v>0</v>
      </c>
      <c r="G523" s="552">
        <f>SUM(G519:G522)</f>
        <v>3355.68</v>
      </c>
      <c r="H523" s="552">
        <f>SUM(H519:H522)</f>
        <v>145.34</v>
      </c>
      <c r="I523" s="552">
        <f>SUM(I519:I522)</f>
        <v>1901.13</v>
      </c>
      <c r="J523" s="552">
        <f t="shared" ref="J523" si="163">SUM(J519:J522)</f>
        <v>0</v>
      </c>
      <c r="K523" s="550">
        <f>D523+E523+F523+G523+H523+I523+J523</f>
        <v>11096.02</v>
      </c>
      <c r="L523" s="452">
        <f>SUM(L519:L522)</f>
        <v>1</v>
      </c>
      <c r="M523" s="401"/>
    </row>
    <row r="524" spans="2:13" ht="15.6">
      <c r="B524" s="397"/>
      <c r="C524" s="547" t="s">
        <v>193</v>
      </c>
      <c r="D524" s="553">
        <v>2588.98</v>
      </c>
      <c r="E524" s="553">
        <v>3104.89</v>
      </c>
      <c r="F524" s="548"/>
      <c r="G524" s="548">
        <v>3355.68</v>
      </c>
      <c r="H524" s="548">
        <v>145.34</v>
      </c>
      <c r="I524" s="548">
        <v>1901.13</v>
      </c>
      <c r="J524" s="548"/>
      <c r="K524" s="549">
        <f t="shared" ref="K524" si="164">D524+E524+F524+G524+H524+I524+J524</f>
        <v>11096.02</v>
      </c>
      <c r="L524" s="452"/>
      <c r="M524" s="401"/>
    </row>
    <row r="525" spans="2:13" ht="15.6">
      <c r="B525" s="397"/>
      <c r="C525" s="460" t="s">
        <v>147</v>
      </c>
      <c r="D525" s="461">
        <f t="shared" ref="D525:J525" si="165">D524-D523</f>
        <v>0</v>
      </c>
      <c r="E525" s="461">
        <f t="shared" si="165"/>
        <v>0</v>
      </c>
      <c r="F525" s="461">
        <f t="shared" si="165"/>
        <v>0</v>
      </c>
      <c r="G525" s="461">
        <f t="shared" si="165"/>
        <v>0</v>
      </c>
      <c r="H525" s="461">
        <f t="shared" si="165"/>
        <v>0</v>
      </c>
      <c r="I525" s="461">
        <f t="shared" si="165"/>
        <v>0</v>
      </c>
      <c r="J525" s="461">
        <f t="shared" si="165"/>
        <v>0</v>
      </c>
      <c r="K525" s="542">
        <f>D525+E525+F525+G525+H525+I525+J525</f>
        <v>0</v>
      </c>
      <c r="L525" s="452"/>
      <c r="M525" s="401"/>
    </row>
    <row r="526" spans="2:13" ht="15.6">
      <c r="B526" s="396"/>
      <c r="C526" s="402" t="s">
        <v>65</v>
      </c>
      <c r="D526" s="462">
        <f>D524/K524</f>
        <v>0.23332510215374522</v>
      </c>
      <c r="E526" s="462">
        <f>E524/K524</f>
        <v>0.27982015173007979</v>
      </c>
      <c r="F526" s="462">
        <f>F524/K524</f>
        <v>0</v>
      </c>
      <c r="G526" s="462">
        <f>G524/K524</f>
        <v>0.30242194949179974</v>
      </c>
      <c r="H526" s="462">
        <f>H524/K524</f>
        <v>1.3098390233615297E-2</v>
      </c>
      <c r="I526" s="462">
        <f>I524/K524</f>
        <v>0.17133440639075995</v>
      </c>
      <c r="J526" s="462">
        <f>J524/K524</f>
        <v>0</v>
      </c>
      <c r="K526" s="520">
        <f>D526+E526+F526+G526+H526+I526+J526</f>
        <v>0.99999999999999989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5.1264800003464188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1565981.513</v>
      </c>
      <c r="E534" s="596">
        <v>1566651.2320000001</v>
      </c>
      <c r="F534" s="526">
        <f t="shared" ref="F534:F537" si="166">E534-D534</f>
        <v>669.71900000004098</v>
      </c>
      <c r="G534" s="592">
        <v>6.48</v>
      </c>
      <c r="H534" s="410">
        <f>F534*G534</f>
        <v>4339.7791200002657</v>
      </c>
      <c r="I534" s="531">
        <f>F534+F538+F539</f>
        <v>880.36800000001676</v>
      </c>
      <c r="J534" s="411">
        <f>I534/I538</f>
        <v>0.50584872941399084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604197.21200000006</v>
      </c>
      <c r="E535" s="596">
        <v>604580.59199999995</v>
      </c>
      <c r="F535" s="527">
        <f t="shared" si="166"/>
        <v>383.37999999988824</v>
      </c>
      <c r="G535" s="593">
        <v>6.48</v>
      </c>
      <c r="H535" s="413">
        <f>G535*F535</f>
        <v>2484.3023999992761</v>
      </c>
      <c r="I535" s="532">
        <f>F535</f>
        <v>383.37999999988824</v>
      </c>
      <c r="J535" s="414">
        <f>I535/I538</f>
        <v>0.22028547821215169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356232.98300000001</v>
      </c>
      <c r="E536" s="597">
        <v>356234.08299999998</v>
      </c>
      <c r="F536" s="528">
        <f t="shared" si="166"/>
        <v>1.0999999999767169</v>
      </c>
      <c r="G536" s="594">
        <v>4.58</v>
      </c>
      <c r="H536" s="416">
        <f>G536*F536</f>
        <v>5.0379999998933638</v>
      </c>
      <c r="I536" s="533">
        <f>F536</f>
        <v>1.0999999999767169</v>
      </c>
      <c r="J536" s="417">
        <f>I536/I538</f>
        <v>6.3204660135716148E-4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411189.65299999999</v>
      </c>
      <c r="E537" s="597">
        <v>411665.18300000002</v>
      </c>
      <c r="F537" s="529">
        <f t="shared" si="166"/>
        <v>475.53000000002794</v>
      </c>
      <c r="G537" s="595">
        <v>6.28</v>
      </c>
      <c r="H537" s="418">
        <f>G537*F537</f>
        <v>2986.3284000001754</v>
      </c>
      <c r="I537" s="534">
        <f>F537</f>
        <v>475.53000000002794</v>
      </c>
      <c r="J537" s="419">
        <f>I537/I538</f>
        <v>0.27323374577250037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370435.23100000003</v>
      </c>
      <c r="E538" s="597">
        <v>370540.04100000003</v>
      </c>
      <c r="F538" s="526">
        <f>E538-D538</f>
        <v>104.80999999999767</v>
      </c>
      <c r="G538" s="884">
        <v>6.48</v>
      </c>
      <c r="H538" s="421">
        <f>G538*F538</f>
        <v>679.16879999998491</v>
      </c>
      <c r="I538" s="535">
        <f t="shared" ref="I538:J538" si="167">SUM(I534:I537)</f>
        <v>1740.3779999999097</v>
      </c>
      <c r="J538" s="422">
        <f t="shared" si="167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339579.18300000002</v>
      </c>
      <c r="E539" s="597">
        <v>339685.022</v>
      </c>
      <c r="F539" s="526">
        <f t="shared" ref="F539" si="168">E539-D539</f>
        <v>105.83899999997811</v>
      </c>
      <c r="G539" s="885"/>
      <c r="H539" s="423">
        <f>G538*F539</f>
        <v>685.83671999985825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1740.3779999999097</v>
      </c>
      <c r="G540" s="525">
        <f>H540/F540</f>
        <v>6.4241523623029204</v>
      </c>
      <c r="H540" s="428">
        <f>SUM(H534:H539)</f>
        <v>11180.453439999452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254</v>
      </c>
      <c r="E542" s="433"/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>
        <v>1414</v>
      </c>
      <c r="E543" s="438"/>
      <c r="F543" s="438">
        <f>D543+E543</f>
        <v>1414</v>
      </c>
      <c r="G543" s="439">
        <f>F543/F546</f>
        <v>0.33990384615384617</v>
      </c>
      <c r="H543" s="590">
        <v>7.0000000000000001E-3</v>
      </c>
      <c r="I543" s="586">
        <f>F543*H543</f>
        <v>9.8979999999999997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>
        <v>1613</v>
      </c>
      <c r="E544" s="438"/>
      <c r="F544" s="438">
        <f t="shared" ref="F544:F545" si="169">D544+E544</f>
        <v>1613</v>
      </c>
      <c r="G544" s="439">
        <f>F544/F546</f>
        <v>0.38774038461538463</v>
      </c>
      <c r="H544" s="590">
        <v>2.5000000000000001E-2</v>
      </c>
      <c r="I544" s="586">
        <f>F544*H544</f>
        <v>40.325000000000003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>
        <v>1133</v>
      </c>
      <c r="E545" s="438"/>
      <c r="F545" s="438">
        <f t="shared" si="169"/>
        <v>1133</v>
      </c>
      <c r="G545" s="439">
        <f>F545/F546</f>
        <v>0.27235576923076921</v>
      </c>
      <c r="H545" s="584"/>
      <c r="I545" s="586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4160</v>
      </c>
      <c r="E546" s="442">
        <f>SUM(E543:E545)</f>
        <v>0</v>
      </c>
      <c r="F546" s="443">
        <f>D546+E546</f>
        <v>4160</v>
      </c>
      <c r="G546" s="444">
        <f>SUM(G543:G545)</f>
        <v>1</v>
      </c>
      <c r="H546" s="585" t="s">
        <v>21</v>
      </c>
      <c r="I546" s="591">
        <f>SUM(I543:I545)</f>
        <v>50.222999999999999</v>
      </c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63</v>
      </c>
      <c r="E549" s="447" t="s">
        <v>68</v>
      </c>
      <c r="F549" s="447" t="s">
        <v>249</v>
      </c>
      <c r="G549" s="448" t="s">
        <v>197</v>
      </c>
      <c r="H549" s="447" t="s">
        <v>130</v>
      </c>
      <c r="I549" s="448" t="s">
        <v>64</v>
      </c>
      <c r="J549" s="447" t="s">
        <v>174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58</v>
      </c>
      <c r="D550" s="438">
        <v>595</v>
      </c>
      <c r="E550" s="438">
        <v>336</v>
      </c>
      <c r="F550" s="438">
        <v>609</v>
      </c>
      <c r="G550" s="438">
        <v>74</v>
      </c>
      <c r="H550" s="438"/>
      <c r="I550" s="438">
        <v>200</v>
      </c>
      <c r="J550" s="438"/>
      <c r="K550" s="451">
        <f>D550+E550+F550+G550+H550+I550+J550</f>
        <v>1814</v>
      </c>
      <c r="L550" s="452">
        <f>K550/K554</f>
        <v>0.16240335478418436</v>
      </c>
      <c r="M550" s="401"/>
    </row>
    <row r="551" spans="2:13" ht="15.6">
      <c r="B551" s="396"/>
      <c r="C551" s="450" t="s">
        <v>148</v>
      </c>
      <c r="D551" s="438">
        <v>1683</v>
      </c>
      <c r="E551" s="438">
        <v>618</v>
      </c>
      <c r="F551" s="438">
        <v>613</v>
      </c>
      <c r="G551" s="438">
        <v>113</v>
      </c>
      <c r="H551" s="438"/>
      <c r="I551" s="438"/>
      <c r="J551" s="438"/>
      <c r="K551" s="451">
        <f t="shared" ref="K551:K553" si="170">D551+E551+F551+G551+H551+I551+J551</f>
        <v>3027</v>
      </c>
      <c r="L551" s="452">
        <f>K551/K554</f>
        <v>0.27100052642322275</v>
      </c>
      <c r="M551" s="401"/>
    </row>
    <row r="552" spans="2:13" ht="15.6">
      <c r="B552" s="396"/>
      <c r="C552" s="450" t="s">
        <v>61</v>
      </c>
      <c r="D552" s="438">
        <v>3514</v>
      </c>
      <c r="E552" s="438">
        <v>52</v>
      </c>
      <c r="F552" s="438">
        <v>100</v>
      </c>
      <c r="G552" s="438"/>
      <c r="H552" s="438"/>
      <c r="I552" s="438">
        <v>225</v>
      </c>
      <c r="J552" s="438"/>
      <c r="K552" s="451">
        <f t="shared" si="170"/>
        <v>3891</v>
      </c>
      <c r="L552" s="452">
        <f>K552/K554</f>
        <v>0.34835251017930619</v>
      </c>
      <c r="M552" s="401"/>
    </row>
    <row r="553" spans="2:13" ht="15.6">
      <c r="B553" s="396"/>
      <c r="C553" s="450" t="s">
        <v>62</v>
      </c>
      <c r="D553" s="438">
        <v>396.1</v>
      </c>
      <c r="E553" s="438">
        <v>564.59</v>
      </c>
      <c r="F553" s="438">
        <v>128</v>
      </c>
      <c r="G553" s="438">
        <v>224.35</v>
      </c>
      <c r="H553" s="438"/>
      <c r="I553" s="438">
        <v>1124.68</v>
      </c>
      <c r="J553" s="438"/>
      <c r="K553" s="451">
        <f t="shared" si="170"/>
        <v>2437.7200000000003</v>
      </c>
      <c r="L553" s="452">
        <f>K553/K554</f>
        <v>0.21824360861328665</v>
      </c>
      <c r="M553" s="401"/>
    </row>
    <row r="554" spans="2:13" ht="15.6">
      <c r="B554" s="397"/>
      <c r="C554" s="450" t="s">
        <v>199</v>
      </c>
      <c r="D554" s="552">
        <f>SUM(D550:D553)</f>
        <v>6188.1</v>
      </c>
      <c r="E554" s="552">
        <f t="shared" ref="E554:F554" si="171">SUM(E550:E553)</f>
        <v>1570.5900000000001</v>
      </c>
      <c r="F554" s="552">
        <f t="shared" si="171"/>
        <v>1450</v>
      </c>
      <c r="G554" s="552">
        <f>SUM(G550:G553)</f>
        <v>411.35</v>
      </c>
      <c r="H554" s="552">
        <f>SUM(H550:H553)</f>
        <v>0</v>
      </c>
      <c r="I554" s="552">
        <f>SUM(I550:I553)</f>
        <v>1549.68</v>
      </c>
      <c r="J554" s="552">
        <f t="shared" ref="J554" si="172">SUM(J550:J553)</f>
        <v>0</v>
      </c>
      <c r="K554" s="550">
        <f>D554+E554+F554+G554+H554+I554+J554</f>
        <v>11169.720000000001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>
        <v>6188.1</v>
      </c>
      <c r="E555" s="553">
        <v>1570.59</v>
      </c>
      <c r="F555" s="548">
        <v>1454.71</v>
      </c>
      <c r="G555" s="548">
        <v>411.35</v>
      </c>
      <c r="H555" s="548"/>
      <c r="I555" s="548">
        <v>1549.68</v>
      </c>
      <c r="J555" s="548"/>
      <c r="K555" s="549">
        <f t="shared" ref="K555" si="173">D555+E555+F555+G555+H555+I555+J555</f>
        <v>11174.430000000002</v>
      </c>
      <c r="L555" s="452"/>
      <c r="M555" s="401"/>
    </row>
    <row r="556" spans="2:13" ht="15.6">
      <c r="B556" s="397"/>
      <c r="C556" s="460" t="s">
        <v>147</v>
      </c>
      <c r="D556" s="461">
        <f t="shared" ref="D556:J556" si="174">D555-D554</f>
        <v>0</v>
      </c>
      <c r="E556" s="461">
        <f t="shared" si="174"/>
        <v>0</v>
      </c>
      <c r="F556" s="461">
        <f t="shared" si="174"/>
        <v>4.7100000000000364</v>
      </c>
      <c r="G556" s="461">
        <f t="shared" si="174"/>
        <v>0</v>
      </c>
      <c r="H556" s="461">
        <f t="shared" si="174"/>
        <v>0</v>
      </c>
      <c r="I556" s="461">
        <f t="shared" si="174"/>
        <v>0</v>
      </c>
      <c r="J556" s="461">
        <f t="shared" si="174"/>
        <v>0</v>
      </c>
      <c r="K556" s="542">
        <f>D556+E556+F556+G556+H556+I556+J556</f>
        <v>4.7100000000000364</v>
      </c>
      <c r="L556" s="452"/>
      <c r="M556" s="401"/>
    </row>
    <row r="557" spans="2:13" ht="15.6">
      <c r="B557" s="396"/>
      <c r="C557" s="402" t="s">
        <v>65</v>
      </c>
      <c r="D557" s="462">
        <f>D555/K555</f>
        <v>0.55377321259339396</v>
      </c>
      <c r="E557" s="462">
        <f>E555/K555</f>
        <v>0.14055213554516871</v>
      </c>
      <c r="F557" s="462">
        <f>F555/K555</f>
        <v>0.13018203165620079</v>
      </c>
      <c r="G557" s="462">
        <f>G555/K555</f>
        <v>3.6811721045279265E-2</v>
      </c>
      <c r="H557" s="462">
        <f>H555/K555</f>
        <v>0</v>
      </c>
      <c r="I557" s="462">
        <f>I555/K555</f>
        <v>0.13868089915995713</v>
      </c>
      <c r="J557" s="462">
        <f>J555/K555</f>
        <v>0</v>
      </c>
      <c r="K557" s="520">
        <f>D557+E557+F557+G557+H557+I557+J557</f>
        <v>1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6.0234399994496926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596">
        <v>1566651.2320000001</v>
      </c>
      <c r="E565" s="596">
        <v>1567310.2620000001</v>
      </c>
      <c r="F565" s="526">
        <f t="shared" ref="F565:F568" si="175">E565-D565</f>
        <v>659.03000000002794</v>
      </c>
      <c r="G565" s="592">
        <v>6.48</v>
      </c>
      <c r="H565" s="410">
        <f>F565*G565</f>
        <v>4270.514400000181</v>
      </c>
      <c r="I565" s="531">
        <f>F565+F569+F570</f>
        <v>976.19099999999162</v>
      </c>
      <c r="J565" s="411">
        <f>I565/I569</f>
        <v>0.73018398382535044</v>
      </c>
      <c r="K565" s="186"/>
      <c r="L565" s="359"/>
      <c r="M565" s="401"/>
    </row>
    <row r="566" spans="2:13" ht="15.6">
      <c r="B566" s="396"/>
      <c r="C566" s="412" t="s">
        <v>43</v>
      </c>
      <c r="D566" s="596">
        <v>604580.59199999995</v>
      </c>
      <c r="E566" s="596">
        <v>604941.31200000003</v>
      </c>
      <c r="F566" s="527">
        <f t="shared" si="175"/>
        <v>360.72000000008848</v>
      </c>
      <c r="G566" s="593">
        <v>6.48</v>
      </c>
      <c r="H566" s="413">
        <f>G566*F566</f>
        <v>2337.4656000005734</v>
      </c>
      <c r="I566" s="532">
        <f>F566</f>
        <v>360.72000000008848</v>
      </c>
      <c r="J566" s="414">
        <f>I566/I569</f>
        <v>0.26981601617464951</v>
      </c>
      <c r="K566" s="186"/>
      <c r="L566" s="359"/>
      <c r="M566" s="401"/>
    </row>
    <row r="567" spans="2:13" ht="15.6">
      <c r="B567" s="396"/>
      <c r="C567" s="415" t="s">
        <v>44</v>
      </c>
      <c r="D567" s="597">
        <v>356234.08299999998</v>
      </c>
      <c r="E567" s="597">
        <v>356234.08299999998</v>
      </c>
      <c r="F567" s="528">
        <f t="shared" si="175"/>
        <v>0</v>
      </c>
      <c r="G567" s="594">
        <v>4.58</v>
      </c>
      <c r="H567" s="416">
        <f>G567*F567</f>
        <v>0</v>
      </c>
      <c r="I567" s="533">
        <f>F567</f>
        <v>0</v>
      </c>
      <c r="J567" s="417">
        <f>I567/I569</f>
        <v>0</v>
      </c>
      <c r="K567" s="186"/>
      <c r="L567" s="359"/>
      <c r="M567" s="401"/>
    </row>
    <row r="568" spans="2:13" ht="15.6">
      <c r="B568" s="397"/>
      <c r="C568" s="183" t="s">
        <v>139</v>
      </c>
      <c r="D568" s="597">
        <v>411665.18300000002</v>
      </c>
      <c r="E568" s="597">
        <v>411665.18300000002</v>
      </c>
      <c r="F568" s="529">
        <f t="shared" si="175"/>
        <v>0</v>
      </c>
      <c r="G568" s="595">
        <v>6.28</v>
      </c>
      <c r="H568" s="418">
        <f>G568*F568</f>
        <v>0</v>
      </c>
      <c r="I568" s="534">
        <f>F568</f>
        <v>0</v>
      </c>
      <c r="J568" s="419">
        <f>I568/I569</f>
        <v>0</v>
      </c>
      <c r="K568" s="186"/>
      <c r="L568" s="359"/>
      <c r="M568" s="401"/>
    </row>
    <row r="569" spans="2:13" ht="16.2" thickBot="1">
      <c r="B569" s="397"/>
      <c r="C569" s="420" t="s">
        <v>45</v>
      </c>
      <c r="D569" s="597">
        <v>370540.04100000003</v>
      </c>
      <c r="E569" s="597">
        <v>370848.22200000001</v>
      </c>
      <c r="F569" s="526">
        <f>E569-D569</f>
        <v>308.1809999999823</v>
      </c>
      <c r="G569" s="884">
        <v>6.48</v>
      </c>
      <c r="H569" s="421">
        <f>G569*F569</f>
        <v>1997.0128799998854</v>
      </c>
      <c r="I569" s="535">
        <f t="shared" ref="I569:J569" si="176">SUM(I565:I568)</f>
        <v>1336.9110000000801</v>
      </c>
      <c r="J569" s="422">
        <f t="shared" si="176"/>
        <v>1</v>
      </c>
      <c r="K569" s="186"/>
      <c r="L569" s="359"/>
      <c r="M569" s="401"/>
    </row>
    <row r="570" spans="2:13" ht="15.6">
      <c r="B570" s="397"/>
      <c r="C570" s="420" t="s">
        <v>46</v>
      </c>
      <c r="D570" s="597">
        <v>339685.022</v>
      </c>
      <c r="E570" s="597">
        <v>339694.00199999998</v>
      </c>
      <c r="F570" s="526">
        <f t="shared" ref="F570" si="177">E570-D570</f>
        <v>8.9799999999813735</v>
      </c>
      <c r="G570" s="885"/>
      <c r="H570" s="423">
        <f>G569*F570</f>
        <v>58.190399999879304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1336.9110000000801</v>
      </c>
      <c r="G571" s="525">
        <f>H571/F571</f>
        <v>6.48</v>
      </c>
      <c r="H571" s="428">
        <f>SUM(H565:H570)</f>
        <v>8663.1832800005195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 t="s">
        <v>254</v>
      </c>
      <c r="E573" s="433"/>
      <c r="F573" s="434" t="s">
        <v>1</v>
      </c>
      <c r="G573" s="554" t="s">
        <v>65</v>
      </c>
      <c r="H573" s="861" t="s">
        <v>243</v>
      </c>
      <c r="I573" s="862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>
        <v>1081</v>
      </c>
      <c r="E574" s="438"/>
      <c r="F574" s="438">
        <f>D574+E574</f>
        <v>1081</v>
      </c>
      <c r="G574" s="439">
        <f>F574/F577</f>
        <v>0.28765300691857371</v>
      </c>
      <c r="H574" s="590">
        <v>7.0000000000000001E-3</v>
      </c>
      <c r="I574" s="586">
        <f>F574*H574</f>
        <v>7.5670000000000002</v>
      </c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>
        <v>1402</v>
      </c>
      <c r="E575" s="438"/>
      <c r="F575" s="438">
        <f t="shared" ref="F575:F576" si="178">D575+E575</f>
        <v>1402</v>
      </c>
      <c r="G575" s="439">
        <f>F575/F577</f>
        <v>0.37307078233102714</v>
      </c>
      <c r="H575" s="590">
        <v>2.5000000000000001E-2</v>
      </c>
      <c r="I575" s="586">
        <f>F575*H575</f>
        <v>35.050000000000004</v>
      </c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>
        <v>1275</v>
      </c>
      <c r="E576" s="438"/>
      <c r="F576" s="438">
        <f t="shared" si="178"/>
        <v>1275</v>
      </c>
      <c r="G576" s="439">
        <f>F576/F577</f>
        <v>0.33927621075039915</v>
      </c>
      <c r="H576" s="584"/>
      <c r="I576" s="586"/>
      <c r="J576" s="431"/>
      <c r="K576" s="184"/>
      <c r="L576" s="188"/>
      <c r="M576" s="401"/>
    </row>
    <row r="577" spans="2:13" ht="16.2" thickBot="1">
      <c r="B577" s="397"/>
      <c r="C577" s="441" t="s">
        <v>1</v>
      </c>
      <c r="D577" s="442">
        <f>SUM(D574:D576)</f>
        <v>3758</v>
      </c>
      <c r="E577" s="442">
        <f>SUM(E574:E576)</f>
        <v>0</v>
      </c>
      <c r="F577" s="443">
        <f>D577+E577</f>
        <v>3758</v>
      </c>
      <c r="G577" s="444">
        <f>SUM(G574:G576)</f>
        <v>1</v>
      </c>
      <c r="H577" s="585" t="s">
        <v>21</v>
      </c>
      <c r="I577" s="591">
        <f>SUM(I574:I576)</f>
        <v>42.617000000000004</v>
      </c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63</v>
      </c>
      <c r="E580" s="447" t="s">
        <v>68</v>
      </c>
      <c r="F580" s="447" t="s">
        <v>249</v>
      </c>
      <c r="G580" s="448" t="s">
        <v>197</v>
      </c>
      <c r="H580" s="447" t="s">
        <v>130</v>
      </c>
      <c r="I580" s="448" t="s">
        <v>64</v>
      </c>
      <c r="J580" s="447" t="s">
        <v>174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58</v>
      </c>
      <c r="D581" s="438">
        <v>617</v>
      </c>
      <c r="E581" s="438">
        <v>624</v>
      </c>
      <c r="F581" s="438"/>
      <c r="G581" s="438"/>
      <c r="H581" s="438"/>
      <c r="I581" s="438"/>
      <c r="J581" s="438"/>
      <c r="K581" s="451">
        <f>D581+E581+F581+G581+H581+I581+J581</f>
        <v>1241</v>
      </c>
      <c r="L581" s="452">
        <f>K581/K585</f>
        <v>0.14342542917834911</v>
      </c>
      <c r="M581" s="401"/>
    </row>
    <row r="582" spans="2:13" ht="15.6">
      <c r="B582" s="396"/>
      <c r="C582" s="450" t="s">
        <v>148</v>
      </c>
      <c r="D582" s="438">
        <v>1445</v>
      </c>
      <c r="E582" s="438">
        <v>934.5</v>
      </c>
      <c r="F582" s="438"/>
      <c r="G582" s="438"/>
      <c r="H582" s="438">
        <v>138.47999999999999</v>
      </c>
      <c r="I582" s="438"/>
      <c r="J582" s="438"/>
      <c r="K582" s="451">
        <f t="shared" ref="K582:K584" si="179">D582+E582+F582+G582+H582+I582+J582</f>
        <v>2517.98</v>
      </c>
      <c r="L582" s="452">
        <f>K582/K585</f>
        <v>0.29100915565068453</v>
      </c>
      <c r="M582" s="401"/>
    </row>
    <row r="583" spans="2:13" ht="15.6">
      <c r="B583" s="396"/>
      <c r="C583" s="450" t="s">
        <v>61</v>
      </c>
      <c r="D583" s="438">
        <v>535</v>
      </c>
      <c r="E583" s="438">
        <v>452.37</v>
      </c>
      <c r="F583" s="438">
        <v>20</v>
      </c>
      <c r="G583" s="438">
        <v>110</v>
      </c>
      <c r="H583" s="438">
        <v>18</v>
      </c>
      <c r="I583" s="438"/>
      <c r="J583" s="438"/>
      <c r="K583" s="451">
        <f t="shared" si="179"/>
        <v>1135.3699999999999</v>
      </c>
      <c r="L583" s="452">
        <f>K583/K585</f>
        <v>0.13121750969075119</v>
      </c>
      <c r="M583" s="401"/>
    </row>
    <row r="584" spans="2:13" ht="15.6">
      <c r="B584" s="396"/>
      <c r="C584" s="450" t="s">
        <v>62</v>
      </c>
      <c r="D584" s="438">
        <v>675.71</v>
      </c>
      <c r="E584" s="438">
        <v>490.37</v>
      </c>
      <c r="F584" s="438">
        <v>780.47</v>
      </c>
      <c r="G584" s="438">
        <v>1664.73</v>
      </c>
      <c r="H584" s="438">
        <v>146.94999999999999</v>
      </c>
      <c r="I584" s="438"/>
      <c r="J584" s="438"/>
      <c r="K584" s="451">
        <f t="shared" si="179"/>
        <v>3758.2299999999996</v>
      </c>
      <c r="L584" s="452">
        <f>K584/K585</f>
        <v>0.43434790548021512</v>
      </c>
      <c r="M584" s="401"/>
    </row>
    <row r="585" spans="2:13" ht="15.6">
      <c r="B585" s="397"/>
      <c r="C585" s="450" t="s">
        <v>199</v>
      </c>
      <c r="D585" s="552">
        <f>SUM(D581:D584)</f>
        <v>3272.71</v>
      </c>
      <c r="E585" s="552">
        <f t="shared" ref="E585:F585" si="180">SUM(E581:E584)</f>
        <v>2501.2399999999998</v>
      </c>
      <c r="F585" s="552">
        <f t="shared" si="180"/>
        <v>800.47</v>
      </c>
      <c r="G585" s="552">
        <f>SUM(G581:G584)</f>
        <v>1774.73</v>
      </c>
      <c r="H585" s="552">
        <f>SUM(H581:H584)</f>
        <v>303.42999999999995</v>
      </c>
      <c r="I585" s="552">
        <f>SUM(I581:I584)</f>
        <v>0</v>
      </c>
      <c r="J585" s="552">
        <f t="shared" ref="J585" si="181">SUM(J581:J584)</f>
        <v>0</v>
      </c>
      <c r="K585" s="550">
        <f>D585+E585+F585+G585+H585+I585+J585</f>
        <v>8652.58</v>
      </c>
      <c r="L585" s="452">
        <f>SUM(L581:L584)</f>
        <v>1</v>
      </c>
      <c r="M585" s="401"/>
    </row>
    <row r="586" spans="2:13" ht="15.6">
      <c r="B586" s="397"/>
      <c r="C586" s="547" t="s">
        <v>193</v>
      </c>
      <c r="D586" s="553">
        <v>3272.71</v>
      </c>
      <c r="E586" s="553">
        <v>2505.27</v>
      </c>
      <c r="F586" s="548">
        <v>800.47</v>
      </c>
      <c r="G586" s="548">
        <v>1774.73</v>
      </c>
      <c r="H586" s="548">
        <v>303.43</v>
      </c>
      <c r="I586" s="548"/>
      <c r="J586" s="548"/>
      <c r="K586" s="549">
        <f t="shared" ref="K586" si="182">D586+E586+F586+G586+H586+I586+J586</f>
        <v>8656.61</v>
      </c>
      <c r="L586" s="452"/>
      <c r="M586" s="401"/>
    </row>
    <row r="587" spans="2:13" ht="15.6">
      <c r="B587" s="397"/>
      <c r="C587" s="460" t="s">
        <v>147</v>
      </c>
      <c r="D587" s="461">
        <f t="shared" ref="D587:J587" si="183">D586-D585</f>
        <v>0</v>
      </c>
      <c r="E587" s="461">
        <f t="shared" si="183"/>
        <v>4.0300000000002001</v>
      </c>
      <c r="F587" s="461">
        <f t="shared" si="183"/>
        <v>0</v>
      </c>
      <c r="G587" s="461">
        <f t="shared" si="183"/>
        <v>0</v>
      </c>
      <c r="H587" s="461">
        <f t="shared" si="183"/>
        <v>0</v>
      </c>
      <c r="I587" s="461">
        <f t="shared" si="183"/>
        <v>0</v>
      </c>
      <c r="J587" s="461">
        <f t="shared" si="183"/>
        <v>0</v>
      </c>
      <c r="K587" s="542">
        <f>D587+E587+F587+G587+H587+I587+J587</f>
        <v>4.0300000000002001</v>
      </c>
      <c r="L587" s="452"/>
      <c r="M587" s="401"/>
    </row>
    <row r="588" spans="2:13" ht="15.6">
      <c r="B588" s="396"/>
      <c r="C588" s="402" t="s">
        <v>65</v>
      </c>
      <c r="D588" s="462">
        <f>D586/K586</f>
        <v>0.37805907855384496</v>
      </c>
      <c r="E588" s="462">
        <f>E586/K586</f>
        <v>0.28940543700132038</v>
      </c>
      <c r="F588" s="462">
        <f>F586/K586</f>
        <v>9.2469222940619933E-2</v>
      </c>
      <c r="G588" s="462">
        <f>G586/K586</f>
        <v>0.20501443405674968</v>
      </c>
      <c r="H588" s="462">
        <f>H586/K586</f>
        <v>3.5051827447464996E-2</v>
      </c>
      <c r="I588" s="462">
        <f>I586/K586</f>
        <v>0</v>
      </c>
      <c r="J588" s="462">
        <f>J586/K586</f>
        <v>0</v>
      </c>
      <c r="K588" s="520">
        <f>D588+E588+F588+G588+H588+I588+J588</f>
        <v>0.99999999999999989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6.5732800005189347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596">
        <v>1567310.2620000001</v>
      </c>
      <c r="E596" s="596">
        <v>1567860.0619999999</v>
      </c>
      <c r="F596" s="526">
        <f t="shared" ref="F596:F599" si="184">E596-D596</f>
        <v>549.79999999981374</v>
      </c>
      <c r="G596" s="592">
        <v>6.48</v>
      </c>
      <c r="H596" s="410">
        <f>F596*G596</f>
        <v>3562.7039999987933</v>
      </c>
      <c r="I596" s="531">
        <f>F596+F600+F601</f>
        <v>729.16999999980908</v>
      </c>
      <c r="J596" s="411">
        <f>I596/I600</f>
        <v>0.71877720045852389</v>
      </c>
      <c r="K596" s="186"/>
      <c r="L596" s="359"/>
      <c r="M596" s="401"/>
    </row>
    <row r="597" spans="2:13" ht="15.6">
      <c r="B597" s="396"/>
      <c r="C597" s="412" t="s">
        <v>43</v>
      </c>
      <c r="D597" s="596">
        <v>604941.31200000003</v>
      </c>
      <c r="E597" s="596">
        <v>605187.71200000006</v>
      </c>
      <c r="F597" s="527">
        <f t="shared" si="184"/>
        <v>246.40000000002328</v>
      </c>
      <c r="G597" s="593">
        <v>6.48</v>
      </c>
      <c r="H597" s="413">
        <f>G597*F597</f>
        <v>1596.672000000151</v>
      </c>
      <c r="I597" s="532">
        <f>F597</f>
        <v>246.40000000002328</v>
      </c>
      <c r="J597" s="414">
        <f>I597/I600</f>
        <v>0.24288808123351671</v>
      </c>
      <c r="K597" s="186"/>
      <c r="L597" s="359"/>
      <c r="M597" s="401"/>
    </row>
    <row r="598" spans="2:13" ht="15.6">
      <c r="B598" s="396"/>
      <c r="C598" s="415" t="s">
        <v>44</v>
      </c>
      <c r="D598" s="597">
        <v>356234.08299999998</v>
      </c>
      <c r="E598" s="597">
        <v>356234.08299999998</v>
      </c>
      <c r="F598" s="528">
        <f t="shared" si="184"/>
        <v>0</v>
      </c>
      <c r="G598" s="594">
        <v>4.58</v>
      </c>
      <c r="H598" s="416">
        <f>G598*F598</f>
        <v>0</v>
      </c>
      <c r="I598" s="533">
        <f>F598</f>
        <v>0</v>
      </c>
      <c r="J598" s="417">
        <f>I598/I600</f>
        <v>0</v>
      </c>
      <c r="K598" s="186"/>
      <c r="L598" s="359"/>
      <c r="M598" s="401"/>
    </row>
    <row r="599" spans="2:13" ht="15.6">
      <c r="B599" s="397"/>
      <c r="C599" s="183" t="s">
        <v>139</v>
      </c>
      <c r="D599" s="597">
        <v>411665.18300000002</v>
      </c>
      <c r="E599" s="597">
        <v>411704.07199999999</v>
      </c>
      <c r="F599" s="529">
        <f t="shared" si="184"/>
        <v>38.888999999966472</v>
      </c>
      <c r="G599" s="595">
        <v>6.28</v>
      </c>
      <c r="H599" s="418">
        <f>G599*F599</f>
        <v>244.22291999978947</v>
      </c>
      <c r="I599" s="534">
        <f>F599</f>
        <v>38.888999999966472</v>
      </c>
      <c r="J599" s="419">
        <f>I599/I600</f>
        <v>3.8334718307959398E-2</v>
      </c>
      <c r="K599" s="186"/>
      <c r="L599" s="359"/>
      <c r="M599" s="401"/>
    </row>
    <row r="600" spans="2:13" ht="16.2" thickBot="1">
      <c r="B600" s="397"/>
      <c r="C600" s="420" t="s">
        <v>45</v>
      </c>
      <c r="D600" s="597">
        <v>370848.22200000001</v>
      </c>
      <c r="E600" s="597">
        <v>370970.07199999999</v>
      </c>
      <c r="F600" s="526">
        <f>E600-D600</f>
        <v>121.84999999997672</v>
      </c>
      <c r="G600" s="884">
        <v>6.48</v>
      </c>
      <c r="H600" s="421">
        <f>G600*F600</f>
        <v>789.58799999984922</v>
      </c>
      <c r="I600" s="535">
        <f t="shared" ref="I600:J600" si="185">SUM(I596:I599)</f>
        <v>1014.4589999997988</v>
      </c>
      <c r="J600" s="422">
        <f t="shared" si="185"/>
        <v>1</v>
      </c>
      <c r="K600" s="186"/>
      <c r="L600" s="359"/>
      <c r="M600" s="401"/>
    </row>
    <row r="601" spans="2:13" ht="15.6">
      <c r="B601" s="397"/>
      <c r="C601" s="420" t="s">
        <v>46</v>
      </c>
      <c r="D601" s="597">
        <v>339694.00199999998</v>
      </c>
      <c r="E601" s="597">
        <v>339751.522</v>
      </c>
      <c r="F601" s="526">
        <f t="shared" ref="F601" si="186">E601-D601</f>
        <v>57.520000000018626</v>
      </c>
      <c r="G601" s="885"/>
      <c r="H601" s="423">
        <f>G600*F601</f>
        <v>372.72960000012074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1014.4589999997988</v>
      </c>
      <c r="G602" s="525">
        <f>H602/F602</f>
        <v>6.4723330563384085</v>
      </c>
      <c r="H602" s="428">
        <f>SUM(H596:H601)</f>
        <v>6565.9165199987037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 t="s">
        <v>254</v>
      </c>
      <c r="E604" s="433"/>
      <c r="F604" s="434" t="s">
        <v>1</v>
      </c>
      <c r="G604" s="554" t="s">
        <v>65</v>
      </c>
      <c r="H604" s="861" t="s">
        <v>243</v>
      </c>
      <c r="I604" s="862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>
        <v>917</v>
      </c>
      <c r="E605" s="438"/>
      <c r="F605" s="438">
        <f>D605+E605</f>
        <v>917</v>
      </c>
      <c r="G605" s="439">
        <f>F605/F608</f>
        <v>0.36724068882659189</v>
      </c>
      <c r="H605" s="590">
        <v>7.0000000000000001E-3</v>
      </c>
      <c r="I605" s="586">
        <f>F605*H605</f>
        <v>6.4190000000000005</v>
      </c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>
        <v>1078</v>
      </c>
      <c r="E606" s="438"/>
      <c r="F606" s="438">
        <f t="shared" ref="F606:F607" si="187">D606+E606</f>
        <v>1078</v>
      </c>
      <c r="G606" s="439">
        <f>F606/F608</f>
        <v>0.43171806167400884</v>
      </c>
      <c r="H606" s="590">
        <v>2.5000000000000001E-2</v>
      </c>
      <c r="I606" s="586">
        <f>F606*H606</f>
        <v>26.950000000000003</v>
      </c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>
        <v>502</v>
      </c>
      <c r="E607" s="438"/>
      <c r="F607" s="438">
        <f t="shared" si="187"/>
        <v>502</v>
      </c>
      <c r="G607" s="439">
        <f>F607/F608</f>
        <v>0.20104124949939928</v>
      </c>
      <c r="H607" s="584"/>
      <c r="I607" s="586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2497</v>
      </c>
      <c r="E608" s="442">
        <f>SUM(E605:E607)</f>
        <v>0</v>
      </c>
      <c r="F608" s="443">
        <f>D608+E608</f>
        <v>2497</v>
      </c>
      <c r="G608" s="444">
        <f>SUM(G605:G607)</f>
        <v>1</v>
      </c>
      <c r="H608" s="585" t="s">
        <v>21</v>
      </c>
      <c r="I608" s="591">
        <f>SUM(I605:I607)</f>
        <v>33.369</v>
      </c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63</v>
      </c>
      <c r="E611" s="447" t="s">
        <v>68</v>
      </c>
      <c r="F611" s="447" t="s">
        <v>249</v>
      </c>
      <c r="G611" s="448" t="s">
        <v>197</v>
      </c>
      <c r="H611" s="447" t="s">
        <v>130</v>
      </c>
      <c r="I611" s="448" t="s">
        <v>64</v>
      </c>
      <c r="J611" s="447" t="s">
        <v>174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58</v>
      </c>
      <c r="D612" s="438"/>
      <c r="E612" s="438">
        <v>238</v>
      </c>
      <c r="F612" s="438"/>
      <c r="G612" s="438">
        <v>257</v>
      </c>
      <c r="H612" s="438"/>
      <c r="I612" s="438"/>
      <c r="J612" s="438"/>
      <c r="K612" s="451">
        <f>D612+E612+F612+G612+H612+I612+J612</f>
        <v>495</v>
      </c>
      <c r="L612" s="452">
        <f>K612/K616</f>
        <v>7.5443861384478686E-2</v>
      </c>
      <c r="M612" s="401"/>
    </row>
    <row r="613" spans="2:13" ht="15.6">
      <c r="B613" s="396"/>
      <c r="C613" s="450" t="s">
        <v>148</v>
      </c>
      <c r="D613" s="438"/>
      <c r="E613" s="438">
        <v>1087</v>
      </c>
      <c r="F613" s="438"/>
      <c r="G613" s="438">
        <v>901</v>
      </c>
      <c r="H613" s="438">
        <v>14</v>
      </c>
      <c r="I613" s="438"/>
      <c r="J613" s="438"/>
      <c r="K613" s="451">
        <f t="shared" ref="K613:K615" si="188">D613+E613+F613+G613+H613+I613+J613</f>
        <v>2002</v>
      </c>
      <c r="L613" s="452">
        <f>K613/K616</f>
        <v>0.30512850604389158</v>
      </c>
      <c r="M613" s="401"/>
    </row>
    <row r="614" spans="2:13" ht="15.6">
      <c r="B614" s="396"/>
      <c r="C614" s="450" t="s">
        <v>61</v>
      </c>
      <c r="D614" s="438"/>
      <c r="E614" s="438">
        <v>292</v>
      </c>
      <c r="F614" s="438">
        <v>71</v>
      </c>
      <c r="G614" s="438">
        <v>764</v>
      </c>
      <c r="H614" s="438">
        <v>279</v>
      </c>
      <c r="I614" s="438"/>
      <c r="J614" s="438"/>
      <c r="K614" s="451">
        <f t="shared" si="188"/>
        <v>1406</v>
      </c>
      <c r="L614" s="452">
        <f>K614/K616</f>
        <v>0.21429104870015561</v>
      </c>
      <c r="M614" s="401"/>
    </row>
    <row r="615" spans="2:13" ht="15.6">
      <c r="B615" s="396"/>
      <c r="C615" s="450" t="s">
        <v>62</v>
      </c>
      <c r="D615" s="438"/>
      <c r="E615" s="438">
        <v>426.98</v>
      </c>
      <c r="F615" s="438">
        <v>1223.81</v>
      </c>
      <c r="G615" s="438">
        <v>312.3</v>
      </c>
      <c r="H615" s="438">
        <v>62.48</v>
      </c>
      <c r="I615" s="438">
        <v>632.6</v>
      </c>
      <c r="J615" s="438"/>
      <c r="K615" s="451">
        <f t="shared" si="188"/>
        <v>2658.17</v>
      </c>
      <c r="L615" s="452">
        <f>K615/K616</f>
        <v>0.40513658387147417</v>
      </c>
      <c r="M615" s="401"/>
    </row>
    <row r="616" spans="2:13" ht="15.6">
      <c r="B616" s="397"/>
      <c r="C616" s="450" t="s">
        <v>199</v>
      </c>
      <c r="D616" s="552">
        <f>SUM(D612:D615)</f>
        <v>0</v>
      </c>
      <c r="E616" s="552">
        <f t="shared" ref="E616:F616" si="189">SUM(E612:E615)</f>
        <v>2043.98</v>
      </c>
      <c r="F616" s="552">
        <f t="shared" si="189"/>
        <v>1294.81</v>
      </c>
      <c r="G616" s="552">
        <f>SUM(G612:G615)</f>
        <v>2234.3000000000002</v>
      </c>
      <c r="H616" s="552">
        <f>SUM(H612:H615)</f>
        <v>355.48</v>
      </c>
      <c r="I616" s="552">
        <f>SUM(I612:I615)</f>
        <v>632.6</v>
      </c>
      <c r="J616" s="552">
        <f t="shared" ref="J616" si="190">SUM(J612:J615)</f>
        <v>0</v>
      </c>
      <c r="K616" s="550">
        <f>D616+E616+F616+G616+H616+I616+J616</f>
        <v>6561.17</v>
      </c>
      <c r="L616" s="452">
        <f>SUM(L612:L615)</f>
        <v>1</v>
      </c>
      <c r="M616" s="401"/>
    </row>
    <row r="617" spans="2:13" ht="15.6">
      <c r="B617" s="397"/>
      <c r="C617" s="547" t="s">
        <v>193</v>
      </c>
      <c r="D617" s="553"/>
      <c r="E617" s="553">
        <v>2043.98</v>
      </c>
      <c r="F617" s="548">
        <v>1294.81</v>
      </c>
      <c r="G617" s="548">
        <v>2234.3000000000002</v>
      </c>
      <c r="H617" s="548">
        <v>355.48</v>
      </c>
      <c r="I617" s="548">
        <v>632.6</v>
      </c>
      <c r="J617" s="548"/>
      <c r="K617" s="549">
        <f t="shared" ref="K617" si="191">D617+E617+F617+G617+H617+I617+J617</f>
        <v>6561.17</v>
      </c>
      <c r="L617" s="452"/>
      <c r="M617" s="401"/>
    </row>
    <row r="618" spans="2:13" ht="15.6">
      <c r="B618" s="397"/>
      <c r="C618" s="460" t="s">
        <v>147</v>
      </c>
      <c r="D618" s="461">
        <f t="shared" ref="D618:J618" si="192">D617-D616</f>
        <v>0</v>
      </c>
      <c r="E618" s="461">
        <f t="shared" si="192"/>
        <v>0</v>
      </c>
      <c r="F618" s="461">
        <f t="shared" si="192"/>
        <v>0</v>
      </c>
      <c r="G618" s="461">
        <f t="shared" si="192"/>
        <v>0</v>
      </c>
      <c r="H618" s="461">
        <f t="shared" si="192"/>
        <v>0</v>
      </c>
      <c r="I618" s="461">
        <f t="shared" si="192"/>
        <v>0</v>
      </c>
      <c r="J618" s="461">
        <f t="shared" si="192"/>
        <v>0</v>
      </c>
      <c r="K618" s="542">
        <f>D618+E618+F618+G618+H618+I618+J618</f>
        <v>0</v>
      </c>
      <c r="L618" s="452"/>
      <c r="M618" s="401"/>
    </row>
    <row r="619" spans="2:13" ht="15.6">
      <c r="B619" s="396"/>
      <c r="C619" s="402" t="s">
        <v>65</v>
      </c>
      <c r="D619" s="462">
        <f>D617/K617</f>
        <v>0</v>
      </c>
      <c r="E619" s="462">
        <f>E617/K617</f>
        <v>0.31152675513666006</v>
      </c>
      <c r="F619" s="462">
        <f>F617/K617</f>
        <v>0.19734437607926633</v>
      </c>
      <c r="G619" s="462">
        <f>G617/K617</f>
        <v>0.34053377675018331</v>
      </c>
      <c r="H619" s="462">
        <f>H617/K617</f>
        <v>5.417936130293835E-2</v>
      </c>
      <c r="I619" s="462">
        <f>I617/K617</f>
        <v>9.6415730730951957E-2</v>
      </c>
      <c r="J619" s="462">
        <f>J617/K617</f>
        <v>0</v>
      </c>
      <c r="K619" s="520">
        <f>D619+E619+F619+G619+H619+I619+J619</f>
        <v>1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4.7465199987036613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6.4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.6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596">
        <v>1567860.0619999999</v>
      </c>
      <c r="E627" s="596">
        <v>1568425.0519999999</v>
      </c>
      <c r="F627" s="526">
        <f t="shared" ref="F627:F630" si="193">E627-D627</f>
        <v>564.98999999999069</v>
      </c>
      <c r="G627" s="592">
        <v>6.48</v>
      </c>
      <c r="H627" s="410">
        <f>F627*G627</f>
        <v>3661.1351999999397</v>
      </c>
      <c r="I627" s="531">
        <f>F627+F631+F632</f>
        <v>752.06099999998696</v>
      </c>
      <c r="J627" s="411">
        <f>I627/I631</f>
        <v>0.3657345245326214</v>
      </c>
      <c r="K627" s="186"/>
      <c r="L627" s="359"/>
      <c r="M627" s="401"/>
    </row>
    <row r="628" spans="2:13" ht="15.6">
      <c r="B628" s="396"/>
      <c r="C628" s="412" t="s">
        <v>43</v>
      </c>
      <c r="D628" s="596">
        <v>605187.71200000006</v>
      </c>
      <c r="E628" s="596">
        <v>605429.86300000001</v>
      </c>
      <c r="F628" s="527">
        <f t="shared" si="193"/>
        <v>242.15099999995437</v>
      </c>
      <c r="G628" s="593">
        <v>6.48</v>
      </c>
      <c r="H628" s="413">
        <f>G628*F628</f>
        <v>1569.1384799997045</v>
      </c>
      <c r="I628" s="532">
        <f>F628</f>
        <v>242.15099999995437</v>
      </c>
      <c r="J628" s="414">
        <f>I628/I631</f>
        <v>0.11776036897284083</v>
      </c>
      <c r="K628" s="186"/>
      <c r="L628" s="359"/>
      <c r="M628" s="401"/>
    </row>
    <row r="629" spans="2:13" ht="15.6">
      <c r="B629" s="396"/>
      <c r="C629" s="415" t="s">
        <v>44</v>
      </c>
      <c r="D629" s="597">
        <v>356234.08299999998</v>
      </c>
      <c r="E629" s="597">
        <v>356526.36300000001</v>
      </c>
      <c r="F629" s="528">
        <f t="shared" si="193"/>
        <v>292.28000000002794</v>
      </c>
      <c r="G629" s="594">
        <v>4.58</v>
      </c>
      <c r="H629" s="416">
        <f>G629*F629</f>
        <v>1338.642400000128</v>
      </c>
      <c r="I629" s="533">
        <f>F629</f>
        <v>292.28000000002794</v>
      </c>
      <c r="J629" s="417">
        <f>I629/I631</f>
        <v>0.14213858560729337</v>
      </c>
      <c r="K629" s="186"/>
      <c r="L629" s="359"/>
      <c r="M629" s="401"/>
    </row>
    <row r="630" spans="2:13" ht="15.6">
      <c r="B630" s="397"/>
      <c r="C630" s="183" t="s">
        <v>139</v>
      </c>
      <c r="D630" s="597">
        <v>411704.07199999999</v>
      </c>
      <c r="E630" s="597">
        <v>412473.88299999997</v>
      </c>
      <c r="F630" s="529">
        <f t="shared" si="193"/>
        <v>769.81099999998696</v>
      </c>
      <c r="G630" s="595">
        <v>6.28</v>
      </c>
      <c r="H630" s="418">
        <f>G630*F630</f>
        <v>4834.4130799999184</v>
      </c>
      <c r="I630" s="534">
        <f>F630</f>
        <v>769.81099999998696</v>
      </c>
      <c r="J630" s="419">
        <f>I630/I631</f>
        <v>0.37436652088724442</v>
      </c>
      <c r="K630" s="186"/>
      <c r="L630" s="359"/>
      <c r="M630" s="401"/>
    </row>
    <row r="631" spans="2:13" ht="16.2" thickBot="1">
      <c r="B631" s="397"/>
      <c r="C631" s="420" t="s">
        <v>45</v>
      </c>
      <c r="D631" s="597">
        <v>370970.07199999999</v>
      </c>
      <c r="E631" s="597">
        <v>371125.82199999999</v>
      </c>
      <c r="F631" s="526">
        <f>E631-D631</f>
        <v>155.75</v>
      </c>
      <c r="G631" s="884">
        <v>6.48</v>
      </c>
      <c r="H631" s="421">
        <f>G631*F631</f>
        <v>1009.2600000000001</v>
      </c>
      <c r="I631" s="535">
        <f t="shared" ref="I631:J631" si="194">SUM(I627:I630)</f>
        <v>2056.3029999999562</v>
      </c>
      <c r="J631" s="422">
        <f t="shared" si="194"/>
        <v>1</v>
      </c>
      <c r="K631" s="186"/>
      <c r="L631" s="359"/>
      <c r="M631" s="401"/>
    </row>
    <row r="632" spans="2:13" ht="15.6">
      <c r="B632" s="397"/>
      <c r="C632" s="420" t="s">
        <v>46</v>
      </c>
      <c r="D632" s="597">
        <v>339751.522</v>
      </c>
      <c r="E632" s="597">
        <v>339782.84299999999</v>
      </c>
      <c r="F632" s="526">
        <f t="shared" ref="F632" si="195">E632-D632</f>
        <v>31.320999999996275</v>
      </c>
      <c r="G632" s="885"/>
      <c r="H632" s="423">
        <f>G631*F632</f>
        <v>202.96007999997587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2056.3029999999562</v>
      </c>
      <c r="G633" s="525">
        <f>H633/F633</f>
        <v>6.1350633831686938</v>
      </c>
      <c r="H633" s="428">
        <f>SUM(H627:H632)</f>
        <v>12615.549239999666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 t="s">
        <v>254</v>
      </c>
      <c r="E635" s="433"/>
      <c r="F635" s="434" t="s">
        <v>1</v>
      </c>
      <c r="G635" s="554" t="s">
        <v>65</v>
      </c>
      <c r="H635" s="861" t="s">
        <v>243</v>
      </c>
      <c r="I635" s="862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>
        <v>342</v>
      </c>
      <c r="E636" s="438"/>
      <c r="F636" s="438">
        <f>D636+E636</f>
        <v>342</v>
      </c>
      <c r="G636" s="439">
        <f>F636/F639</f>
        <v>0.25184094256259204</v>
      </c>
      <c r="H636" s="590">
        <v>7.0000000000000001E-3</v>
      </c>
      <c r="I636" s="586">
        <f>F636*H636</f>
        <v>2.3940000000000001</v>
      </c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>
        <v>445</v>
      </c>
      <c r="E637" s="438"/>
      <c r="F637" s="438">
        <f t="shared" ref="F637:F638" si="196">D637+E637</f>
        <v>445</v>
      </c>
      <c r="G637" s="439">
        <f>F637/F639</f>
        <v>0.32768777614138439</v>
      </c>
      <c r="H637" s="590">
        <v>2.5000000000000001E-2</v>
      </c>
      <c r="I637" s="586">
        <f>F637*H637</f>
        <v>11.125</v>
      </c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>
        <v>571</v>
      </c>
      <c r="E638" s="438"/>
      <c r="F638" s="438">
        <f t="shared" si="196"/>
        <v>571</v>
      </c>
      <c r="G638" s="439">
        <f>F638/F639</f>
        <v>0.42047128129602357</v>
      </c>
      <c r="H638" s="584"/>
      <c r="I638" s="586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1358</v>
      </c>
      <c r="E639" s="442">
        <f>SUM(E636:E638)</f>
        <v>0</v>
      </c>
      <c r="F639" s="443">
        <f>D639+E639</f>
        <v>1358</v>
      </c>
      <c r="G639" s="444">
        <f>SUM(G636:G638)</f>
        <v>1</v>
      </c>
      <c r="H639" s="585" t="s">
        <v>21</v>
      </c>
      <c r="I639" s="591">
        <f>SUM(I636:I638)</f>
        <v>13.519</v>
      </c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63</v>
      </c>
      <c r="E642" s="447" t="s">
        <v>68</v>
      </c>
      <c r="F642" s="447" t="s">
        <v>249</v>
      </c>
      <c r="G642" s="448" t="s">
        <v>197</v>
      </c>
      <c r="H642" s="447" t="s">
        <v>130</v>
      </c>
      <c r="I642" s="448" t="s">
        <v>64</v>
      </c>
      <c r="J642" s="447" t="s">
        <v>174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58</v>
      </c>
      <c r="D643" s="438">
        <v>331</v>
      </c>
      <c r="E643" s="438">
        <v>174</v>
      </c>
      <c r="F643" s="438"/>
      <c r="G643" s="438">
        <v>180</v>
      </c>
      <c r="H643" s="438"/>
      <c r="I643" s="438">
        <v>75</v>
      </c>
      <c r="J643" s="438"/>
      <c r="K643" s="451">
        <f>D643+E643+F643+G643+H643+I643+J643</f>
        <v>760</v>
      </c>
      <c r="L643" s="452">
        <f>K643/K647</f>
        <v>6.0264179130514767E-2</v>
      </c>
      <c r="M643" s="401"/>
    </row>
    <row r="644" spans="2:13" ht="15.6">
      <c r="B644" s="396"/>
      <c r="C644" s="450" t="s">
        <v>148</v>
      </c>
      <c r="D644" s="438">
        <v>507</v>
      </c>
      <c r="E644" s="438">
        <v>793</v>
      </c>
      <c r="F644" s="438"/>
      <c r="G644" s="438">
        <v>150</v>
      </c>
      <c r="H644" s="438">
        <v>190</v>
      </c>
      <c r="I644" s="438">
        <v>475</v>
      </c>
      <c r="J644" s="438"/>
      <c r="K644" s="451">
        <f t="shared" ref="K644:K646" si="197">D644+E644+F644+G644+H644+I644+J644</f>
        <v>2115</v>
      </c>
      <c r="L644" s="452">
        <f>K644/K647</f>
        <v>0.1677088669224194</v>
      </c>
      <c r="M644" s="401"/>
    </row>
    <row r="645" spans="2:13" ht="15.6">
      <c r="B645" s="396"/>
      <c r="C645" s="450" t="s">
        <v>61</v>
      </c>
      <c r="D645" s="438">
        <v>4204</v>
      </c>
      <c r="E645" s="438">
        <v>1753</v>
      </c>
      <c r="F645" s="438"/>
      <c r="G645" s="438">
        <v>401</v>
      </c>
      <c r="H645" s="438"/>
      <c r="I645" s="438">
        <v>99</v>
      </c>
      <c r="J645" s="438"/>
      <c r="K645" s="451">
        <f t="shared" si="197"/>
        <v>6457</v>
      </c>
      <c r="L645" s="452">
        <f>K645/K647</f>
        <v>0.51200763769175506</v>
      </c>
      <c r="M645" s="401"/>
    </row>
    <row r="646" spans="2:13" ht="15.6">
      <c r="B646" s="396"/>
      <c r="C646" s="450" t="s">
        <v>62</v>
      </c>
      <c r="D646" s="438">
        <v>1509.74</v>
      </c>
      <c r="E646" s="438">
        <v>548.59</v>
      </c>
      <c r="F646" s="438"/>
      <c r="G646" s="438">
        <v>889.4</v>
      </c>
      <c r="H646" s="438">
        <v>5.21</v>
      </c>
      <c r="I646" s="438">
        <v>326.2</v>
      </c>
      <c r="J646" s="438"/>
      <c r="K646" s="451">
        <f t="shared" si="197"/>
        <v>3279.14</v>
      </c>
      <c r="L646" s="452">
        <f>K646/K647</f>
        <v>0.26001931625531077</v>
      </c>
      <c r="M646" s="401"/>
    </row>
    <row r="647" spans="2:13" ht="15.6">
      <c r="B647" s="397"/>
      <c r="C647" s="450" t="s">
        <v>199</v>
      </c>
      <c r="D647" s="552">
        <f>SUM(D643:D646)</f>
        <v>6551.74</v>
      </c>
      <c r="E647" s="552">
        <f t="shared" ref="E647:F647" si="198">SUM(E643:E646)</f>
        <v>3268.59</v>
      </c>
      <c r="F647" s="552">
        <f t="shared" si="198"/>
        <v>0</v>
      </c>
      <c r="G647" s="552">
        <f>SUM(G643:G646)</f>
        <v>1620.4</v>
      </c>
      <c r="H647" s="552">
        <f>SUM(H643:H646)</f>
        <v>195.21</v>
      </c>
      <c r="I647" s="552">
        <f>SUM(I643:I646)</f>
        <v>975.2</v>
      </c>
      <c r="J647" s="552">
        <f t="shared" ref="J647" si="199">SUM(J643:J646)</f>
        <v>0</v>
      </c>
      <c r="K647" s="550">
        <f>D647+E647+F647+G647+H647+I647+J647</f>
        <v>12611.14</v>
      </c>
      <c r="L647" s="452">
        <f>SUM(L643:L646)</f>
        <v>1</v>
      </c>
      <c r="M647" s="401"/>
    </row>
    <row r="648" spans="2:13" ht="15.6">
      <c r="B648" s="397"/>
      <c r="C648" s="547" t="s">
        <v>193</v>
      </c>
      <c r="D648" s="553">
        <v>6551.74</v>
      </c>
      <c r="E648" s="553">
        <v>3268.59</v>
      </c>
      <c r="F648" s="548"/>
      <c r="G648" s="548">
        <v>1620.4</v>
      </c>
      <c r="H648" s="548">
        <v>195.21</v>
      </c>
      <c r="I648" s="548">
        <v>975.2</v>
      </c>
      <c r="J648" s="548"/>
      <c r="K648" s="549">
        <f t="shared" ref="K648" si="200">D648+E648+F648+G648+H648+I648+J648</f>
        <v>12611.14</v>
      </c>
      <c r="L648" s="452"/>
      <c r="M648" s="401"/>
    </row>
    <row r="649" spans="2:13" ht="15.6">
      <c r="B649" s="397"/>
      <c r="C649" s="460" t="s">
        <v>147</v>
      </c>
      <c r="D649" s="461">
        <f t="shared" ref="D649:J649" si="201">D648-D647</f>
        <v>0</v>
      </c>
      <c r="E649" s="461">
        <f t="shared" si="201"/>
        <v>0</v>
      </c>
      <c r="F649" s="461">
        <f t="shared" si="201"/>
        <v>0</v>
      </c>
      <c r="G649" s="461">
        <f t="shared" si="201"/>
        <v>0</v>
      </c>
      <c r="H649" s="461">
        <f t="shared" si="201"/>
        <v>0</v>
      </c>
      <c r="I649" s="461">
        <f t="shared" si="201"/>
        <v>0</v>
      </c>
      <c r="J649" s="461">
        <f t="shared" si="201"/>
        <v>0</v>
      </c>
      <c r="K649" s="542">
        <f>D649+E649+F649+G649+H649+I649+J649</f>
        <v>0</v>
      </c>
      <c r="L649" s="452"/>
      <c r="M649" s="401"/>
    </row>
    <row r="650" spans="2:13" ht="15.6">
      <c r="B650" s="396"/>
      <c r="C650" s="402" t="s">
        <v>65</v>
      </c>
      <c r="D650" s="462">
        <f>D648/K648</f>
        <v>0.51952004339020896</v>
      </c>
      <c r="E650" s="462">
        <f>E648/K648</f>
        <v>0.2591827542950122</v>
      </c>
      <c r="F650" s="462">
        <f>F648/K648</f>
        <v>0</v>
      </c>
      <c r="G650" s="462">
        <f>G648/K648</f>
        <v>0.12848957350406071</v>
      </c>
      <c r="H650" s="462">
        <f>H648/K648</f>
        <v>1.5479171589562879E-2</v>
      </c>
      <c r="I650" s="462">
        <f>I648/K648</f>
        <v>7.7328457221155278E-2</v>
      </c>
      <c r="J650" s="462">
        <f>J648/K648</f>
        <v>0</v>
      </c>
      <c r="K650" s="520">
        <f>D650+E650+F650+G650+H650+I650+J650</f>
        <v>1.0000000000000002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4.4092399996661698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596">
        <v>1567860.0619999999</v>
      </c>
      <c r="E658" s="596">
        <v>1568425.0519999999</v>
      </c>
      <c r="F658" s="526">
        <f t="shared" ref="F658:F661" si="202">E658-D658</f>
        <v>564.98999999999069</v>
      </c>
      <c r="G658" s="592">
        <v>6.48</v>
      </c>
      <c r="H658" s="410">
        <f>F658*G658</f>
        <v>3661.1351999999397</v>
      </c>
      <c r="I658" s="531">
        <f>F658+F662+F663</f>
        <v>752.06099999998696</v>
      </c>
      <c r="J658" s="411">
        <f>I658/I662</f>
        <v>0.3657345245326214</v>
      </c>
      <c r="K658" s="186"/>
      <c r="L658" s="359"/>
      <c r="M658" s="401"/>
    </row>
    <row r="659" spans="2:13" ht="15.6">
      <c r="B659" s="396"/>
      <c r="C659" s="412" t="s">
        <v>43</v>
      </c>
      <c r="D659" s="596">
        <v>605187.71200000006</v>
      </c>
      <c r="E659" s="596">
        <v>605429.86300000001</v>
      </c>
      <c r="F659" s="527">
        <f t="shared" si="202"/>
        <v>242.15099999995437</v>
      </c>
      <c r="G659" s="593">
        <v>6.48</v>
      </c>
      <c r="H659" s="413">
        <f>G659*F659</f>
        <v>1569.1384799997045</v>
      </c>
      <c r="I659" s="532">
        <f>F659</f>
        <v>242.15099999995437</v>
      </c>
      <c r="J659" s="414">
        <f>I659/I662</f>
        <v>0.11776036897284083</v>
      </c>
      <c r="K659" s="186"/>
      <c r="L659" s="359"/>
      <c r="M659" s="401"/>
    </row>
    <row r="660" spans="2:13" ht="15.6">
      <c r="B660" s="396"/>
      <c r="C660" s="415" t="s">
        <v>44</v>
      </c>
      <c r="D660" s="597">
        <v>356234.08299999998</v>
      </c>
      <c r="E660" s="597">
        <v>356526.36300000001</v>
      </c>
      <c r="F660" s="528">
        <f t="shared" si="202"/>
        <v>292.28000000002794</v>
      </c>
      <c r="G660" s="594">
        <v>4.58</v>
      </c>
      <c r="H660" s="416">
        <f>G660*F660</f>
        <v>1338.642400000128</v>
      </c>
      <c r="I660" s="533">
        <f>F660</f>
        <v>292.28000000002794</v>
      </c>
      <c r="J660" s="417">
        <f>I660/I662</f>
        <v>0.14213858560729337</v>
      </c>
      <c r="K660" s="186"/>
      <c r="L660" s="359"/>
      <c r="M660" s="401"/>
    </row>
    <row r="661" spans="2:13" ht="15.6">
      <c r="B661" s="397"/>
      <c r="C661" s="183" t="s">
        <v>139</v>
      </c>
      <c r="D661" s="597">
        <v>411704.07199999999</v>
      </c>
      <c r="E661" s="597">
        <v>412473.88299999997</v>
      </c>
      <c r="F661" s="529">
        <f t="shared" si="202"/>
        <v>769.81099999998696</v>
      </c>
      <c r="G661" s="595">
        <v>6.28</v>
      </c>
      <c r="H661" s="418">
        <f>G661*F661</f>
        <v>4834.4130799999184</v>
      </c>
      <c r="I661" s="534">
        <f>F661</f>
        <v>769.81099999998696</v>
      </c>
      <c r="J661" s="419">
        <f>I661/I662</f>
        <v>0.37436652088724442</v>
      </c>
      <c r="K661" s="186"/>
      <c r="L661" s="359"/>
      <c r="M661" s="401"/>
    </row>
    <row r="662" spans="2:13" ht="16.2" thickBot="1">
      <c r="B662" s="397"/>
      <c r="C662" s="420" t="s">
        <v>45</v>
      </c>
      <c r="D662" s="597">
        <v>370970.07199999999</v>
      </c>
      <c r="E662" s="597">
        <v>371125.82199999999</v>
      </c>
      <c r="F662" s="526">
        <f>E662-D662</f>
        <v>155.75</v>
      </c>
      <c r="G662" s="884">
        <v>6.48</v>
      </c>
      <c r="H662" s="421">
        <f>G662*F662</f>
        <v>1009.2600000000001</v>
      </c>
      <c r="I662" s="535">
        <f t="shared" ref="I662:J662" si="203">SUM(I658:I661)</f>
        <v>2056.3029999999562</v>
      </c>
      <c r="J662" s="422">
        <f t="shared" si="203"/>
        <v>1</v>
      </c>
      <c r="K662" s="186"/>
      <c r="L662" s="359"/>
      <c r="M662" s="401"/>
    </row>
    <row r="663" spans="2:13" ht="15.6">
      <c r="B663" s="397"/>
      <c r="C663" s="420" t="s">
        <v>46</v>
      </c>
      <c r="D663" s="597">
        <v>339751.522</v>
      </c>
      <c r="E663" s="597">
        <v>339782.84299999999</v>
      </c>
      <c r="F663" s="526">
        <f t="shared" ref="F663" si="204">E663-D663</f>
        <v>31.320999999996275</v>
      </c>
      <c r="G663" s="885"/>
      <c r="H663" s="423">
        <f>G662*F663</f>
        <v>202.96007999997587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2056.3029999999562</v>
      </c>
      <c r="G664" s="525">
        <f>H664/F664</f>
        <v>6.1350633831686938</v>
      </c>
      <c r="H664" s="428">
        <f>SUM(H658:H663)</f>
        <v>12615.549239999666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 t="s">
        <v>254</v>
      </c>
      <c r="E666" s="433"/>
      <c r="F666" s="434" t="s">
        <v>1</v>
      </c>
      <c r="G666" s="554" t="s">
        <v>65</v>
      </c>
      <c r="H666" s="861" t="s">
        <v>243</v>
      </c>
      <c r="I666" s="862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>
        <v>342</v>
      </c>
      <c r="E667" s="438"/>
      <c r="F667" s="438">
        <f>D667+E667</f>
        <v>342</v>
      </c>
      <c r="G667" s="439">
        <f>F667/F670</f>
        <v>0.25184094256259204</v>
      </c>
      <c r="H667" s="590">
        <v>7.0000000000000001E-3</v>
      </c>
      <c r="I667" s="586">
        <f>F667*H667</f>
        <v>2.3940000000000001</v>
      </c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>
        <v>445</v>
      </c>
      <c r="E668" s="438"/>
      <c r="F668" s="438">
        <f t="shared" ref="F668:F669" si="205">D668+E668</f>
        <v>445</v>
      </c>
      <c r="G668" s="439">
        <f>F668/F670</f>
        <v>0.32768777614138439</v>
      </c>
      <c r="H668" s="590">
        <v>2.5000000000000001E-2</v>
      </c>
      <c r="I668" s="586">
        <f>F668*H668</f>
        <v>11.125</v>
      </c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>
        <v>571</v>
      </c>
      <c r="E669" s="438"/>
      <c r="F669" s="438">
        <f t="shared" si="205"/>
        <v>571</v>
      </c>
      <c r="G669" s="439">
        <f>F669/F670</f>
        <v>0.42047128129602357</v>
      </c>
      <c r="H669" s="584"/>
      <c r="I669" s="586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1358</v>
      </c>
      <c r="E670" s="442">
        <f>SUM(E667:E669)</f>
        <v>0</v>
      </c>
      <c r="F670" s="443">
        <f>D670+E670</f>
        <v>1358</v>
      </c>
      <c r="G670" s="444">
        <f>SUM(G667:G669)</f>
        <v>1</v>
      </c>
      <c r="H670" s="585" t="s">
        <v>21</v>
      </c>
      <c r="I670" s="591">
        <f>SUM(I667:I669)</f>
        <v>13.519</v>
      </c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5.6">
      <c r="B673" s="396"/>
      <c r="C673" s="446"/>
      <c r="D673" s="447" t="s">
        <v>63</v>
      </c>
      <c r="E673" s="447" t="s">
        <v>68</v>
      </c>
      <c r="F673" s="447" t="s">
        <v>249</v>
      </c>
      <c r="G673" s="448" t="s">
        <v>197</v>
      </c>
      <c r="H673" s="447" t="s">
        <v>130</v>
      </c>
      <c r="I673" s="448" t="s">
        <v>64</v>
      </c>
      <c r="J673" s="447" t="s">
        <v>174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58</v>
      </c>
      <c r="D674" s="438">
        <v>331</v>
      </c>
      <c r="E674" s="438">
        <v>174</v>
      </c>
      <c r="F674" s="438"/>
      <c r="G674" s="438">
        <v>180</v>
      </c>
      <c r="H674" s="438"/>
      <c r="I674" s="438">
        <v>75</v>
      </c>
      <c r="J674" s="438"/>
      <c r="K674" s="451">
        <f>D674+E674+F674+G674+H674+I674+J674</f>
        <v>760</v>
      </c>
      <c r="L674" s="452">
        <f>K674/K678</f>
        <v>6.0264179130514767E-2</v>
      </c>
      <c r="M674" s="401"/>
    </row>
    <row r="675" spans="2:13" ht="15.6">
      <c r="B675" s="396"/>
      <c r="C675" s="450" t="s">
        <v>148</v>
      </c>
      <c r="D675" s="438">
        <v>507</v>
      </c>
      <c r="E675" s="438">
        <v>793</v>
      </c>
      <c r="F675" s="438"/>
      <c r="G675" s="438">
        <v>150</v>
      </c>
      <c r="H675" s="438">
        <v>190</v>
      </c>
      <c r="I675" s="438">
        <v>475</v>
      </c>
      <c r="J675" s="438"/>
      <c r="K675" s="451">
        <f t="shared" ref="K675:K677" si="206">D675+E675+F675+G675+H675+I675+J675</f>
        <v>2115</v>
      </c>
      <c r="L675" s="452">
        <f>K675/K678</f>
        <v>0.1677088669224194</v>
      </c>
      <c r="M675" s="401"/>
    </row>
    <row r="676" spans="2:13" ht="15.6">
      <c r="B676" s="396"/>
      <c r="C676" s="450" t="s">
        <v>61</v>
      </c>
      <c r="D676" s="438">
        <v>4204</v>
      </c>
      <c r="E676" s="438">
        <v>1753</v>
      </c>
      <c r="F676" s="438"/>
      <c r="G676" s="438">
        <v>401</v>
      </c>
      <c r="H676" s="438"/>
      <c r="I676" s="438">
        <v>99</v>
      </c>
      <c r="J676" s="438"/>
      <c r="K676" s="451">
        <f t="shared" si="206"/>
        <v>6457</v>
      </c>
      <c r="L676" s="452">
        <f>K676/K678</f>
        <v>0.51200763769175506</v>
      </c>
      <c r="M676" s="401"/>
    </row>
    <row r="677" spans="2:13" ht="15.6">
      <c r="B677" s="396"/>
      <c r="C677" s="450" t="s">
        <v>62</v>
      </c>
      <c r="D677" s="438">
        <v>1509.74</v>
      </c>
      <c r="E677" s="438">
        <v>548.59</v>
      </c>
      <c r="F677" s="438"/>
      <c r="G677" s="438">
        <v>889.4</v>
      </c>
      <c r="H677" s="438">
        <v>5.21</v>
      </c>
      <c r="I677" s="438">
        <v>326.2</v>
      </c>
      <c r="J677" s="438"/>
      <c r="K677" s="451">
        <f t="shared" si="206"/>
        <v>3279.14</v>
      </c>
      <c r="L677" s="452">
        <f>K677/K678</f>
        <v>0.26001931625531077</v>
      </c>
      <c r="M677" s="401"/>
    </row>
    <row r="678" spans="2:13" ht="15.6">
      <c r="B678" s="397"/>
      <c r="C678" s="450" t="s">
        <v>199</v>
      </c>
      <c r="D678" s="552">
        <f>SUM(D674:D677)</f>
        <v>6551.74</v>
      </c>
      <c r="E678" s="552">
        <f t="shared" ref="E678:F678" si="207">SUM(E674:E677)</f>
        <v>3268.59</v>
      </c>
      <c r="F678" s="552">
        <f t="shared" si="207"/>
        <v>0</v>
      </c>
      <c r="G678" s="552">
        <f>SUM(G674:G677)</f>
        <v>1620.4</v>
      </c>
      <c r="H678" s="552">
        <f>SUM(H674:H677)</f>
        <v>195.21</v>
      </c>
      <c r="I678" s="552">
        <f>SUM(I674:I677)</f>
        <v>975.2</v>
      </c>
      <c r="J678" s="552">
        <f t="shared" ref="J678" si="208">SUM(J674:J677)</f>
        <v>0</v>
      </c>
      <c r="K678" s="550">
        <f>D678+E678+F678+G678+H678+I678+J678</f>
        <v>12611.14</v>
      </c>
      <c r="L678" s="452">
        <f>SUM(L674:L677)</f>
        <v>1</v>
      </c>
      <c r="M678" s="401"/>
    </row>
    <row r="679" spans="2:13" ht="15.6">
      <c r="B679" s="397"/>
      <c r="C679" s="547" t="s">
        <v>193</v>
      </c>
      <c r="D679" s="553">
        <v>6551.74</v>
      </c>
      <c r="E679" s="553">
        <v>3268.59</v>
      </c>
      <c r="F679" s="548"/>
      <c r="G679" s="548">
        <v>1620.4</v>
      </c>
      <c r="H679" s="548">
        <v>195.21</v>
      </c>
      <c r="I679" s="548">
        <v>975.2</v>
      </c>
      <c r="J679" s="548"/>
      <c r="K679" s="549">
        <f t="shared" ref="K679" si="209">D679+E679+F679+G679+H679+I679+J679</f>
        <v>12611.14</v>
      </c>
      <c r="L679" s="452"/>
      <c r="M679" s="401"/>
    </row>
    <row r="680" spans="2:13" ht="15.6">
      <c r="B680" s="397"/>
      <c r="C680" s="460" t="s">
        <v>147</v>
      </c>
      <c r="D680" s="461">
        <f t="shared" ref="D680:J680" si="210">D679-D678</f>
        <v>0</v>
      </c>
      <c r="E680" s="461">
        <f t="shared" si="210"/>
        <v>0</v>
      </c>
      <c r="F680" s="461">
        <f t="shared" si="210"/>
        <v>0</v>
      </c>
      <c r="G680" s="461">
        <f t="shared" si="210"/>
        <v>0</v>
      </c>
      <c r="H680" s="461">
        <f t="shared" si="210"/>
        <v>0</v>
      </c>
      <c r="I680" s="461">
        <f t="shared" si="210"/>
        <v>0</v>
      </c>
      <c r="J680" s="461">
        <f t="shared" si="210"/>
        <v>0</v>
      </c>
      <c r="K680" s="542">
        <f>D680+E680+F680+G680+H680+I680+J680</f>
        <v>0</v>
      </c>
      <c r="L680" s="452"/>
      <c r="M680" s="401"/>
    </row>
    <row r="681" spans="2:13" ht="15.6">
      <c r="B681" s="396"/>
      <c r="C681" s="402" t="s">
        <v>65</v>
      </c>
      <c r="D681" s="462">
        <f>D679/K679</f>
        <v>0.51952004339020896</v>
      </c>
      <c r="E681" s="462">
        <f>E679/K679</f>
        <v>0.2591827542950122</v>
      </c>
      <c r="F681" s="462">
        <f>F679/K679</f>
        <v>0</v>
      </c>
      <c r="G681" s="462">
        <f>G679/K679</f>
        <v>0.12848957350406071</v>
      </c>
      <c r="H681" s="462">
        <f>H679/K679</f>
        <v>1.5479171589562879E-2</v>
      </c>
      <c r="I681" s="462">
        <f>I679/K679</f>
        <v>7.7328457221155278E-2</v>
      </c>
      <c r="J681" s="462">
        <f>J679/K679</f>
        <v>0</v>
      </c>
      <c r="K681" s="520">
        <f>D681+E681+F681+G681+H681+I681+J681</f>
        <v>1.0000000000000002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4.4092399996661698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596">
        <v>1568425.0519999999</v>
      </c>
      <c r="E689" s="596">
        <v>1568775.433</v>
      </c>
      <c r="F689" s="526">
        <f t="shared" ref="F689:F692" si="211">E689-D689</f>
        <v>350.38100000005215</v>
      </c>
      <c r="G689" s="592">
        <v>6.48</v>
      </c>
      <c r="H689" s="410">
        <f>F689*G689</f>
        <v>2270.4688800003382</v>
      </c>
      <c r="I689" s="531">
        <f>F689+F693+F694</f>
        <v>616.47000000008848</v>
      </c>
      <c r="J689" s="411">
        <f>I689/I693</f>
        <v>0.34759510557766737</v>
      </c>
      <c r="K689" s="186"/>
      <c r="L689" s="359"/>
      <c r="M689" s="401"/>
    </row>
    <row r="690" spans="2:13" ht="15.6">
      <c r="B690" s="396"/>
      <c r="C690" s="412" t="s">
        <v>43</v>
      </c>
      <c r="D690" s="596">
        <v>605429.86300000001</v>
      </c>
      <c r="E690" s="596">
        <v>605695.64300000004</v>
      </c>
      <c r="F690" s="527">
        <f t="shared" si="211"/>
        <v>265.78000000002794</v>
      </c>
      <c r="G690" s="593">
        <v>6.48</v>
      </c>
      <c r="H690" s="413">
        <f>G690*F690</f>
        <v>1722.2544000001812</v>
      </c>
      <c r="I690" s="532">
        <f>F690</f>
        <v>265.78000000002794</v>
      </c>
      <c r="J690" s="414">
        <f>I690/I693</f>
        <v>0.14985940461081462</v>
      </c>
      <c r="K690" s="186"/>
      <c r="L690" s="359"/>
      <c r="M690" s="401"/>
    </row>
    <row r="691" spans="2:13" ht="15.6">
      <c r="B691" s="396"/>
      <c r="C691" s="415" t="s">
        <v>44</v>
      </c>
      <c r="D691" s="597">
        <v>356526.36300000001</v>
      </c>
      <c r="E691" s="597">
        <v>356818.07299999997</v>
      </c>
      <c r="F691" s="528">
        <f t="shared" si="211"/>
        <v>291.70999999996275</v>
      </c>
      <c r="G691" s="594">
        <v>4.58</v>
      </c>
      <c r="H691" s="416">
        <f>G691*F691</f>
        <v>1336.0317999998294</v>
      </c>
      <c r="I691" s="533">
        <f>F691</f>
        <v>291.70999999996275</v>
      </c>
      <c r="J691" s="417">
        <f>I691/I693</f>
        <v>0.1644799718526998</v>
      </c>
      <c r="K691" s="186"/>
      <c r="L691" s="359"/>
      <c r="M691" s="401"/>
    </row>
    <row r="692" spans="2:13" ht="15.6">
      <c r="B692" s="397"/>
      <c r="C692" s="183" t="s">
        <v>139</v>
      </c>
      <c r="D692" s="597">
        <v>412473.88299999997</v>
      </c>
      <c r="E692" s="597">
        <v>413073.45199999999</v>
      </c>
      <c r="F692" s="529">
        <f t="shared" si="211"/>
        <v>599.5690000000177</v>
      </c>
      <c r="G692" s="595">
        <v>6.28</v>
      </c>
      <c r="H692" s="418">
        <f>G692*F692</f>
        <v>3765.2933200001112</v>
      </c>
      <c r="I692" s="534">
        <f>F692</f>
        <v>599.5690000000177</v>
      </c>
      <c r="J692" s="419">
        <f>I692/I693</f>
        <v>0.33806551795881823</v>
      </c>
      <c r="K692" s="186"/>
      <c r="L692" s="359"/>
      <c r="M692" s="401"/>
    </row>
    <row r="693" spans="2:13" ht="16.2" thickBot="1">
      <c r="B693" s="397"/>
      <c r="C693" s="420" t="s">
        <v>45</v>
      </c>
      <c r="D693" s="597">
        <v>371125.82199999999</v>
      </c>
      <c r="E693" s="597">
        <v>371359.42200000002</v>
      </c>
      <c r="F693" s="526">
        <f>E693-D693</f>
        <v>233.60000000003492</v>
      </c>
      <c r="G693" s="884">
        <v>6.48</v>
      </c>
      <c r="H693" s="421">
        <f>G693*F693</f>
        <v>1513.7280000002263</v>
      </c>
      <c r="I693" s="535">
        <f t="shared" ref="I693:J693" si="212">SUM(I689:I692)</f>
        <v>1773.5290000000969</v>
      </c>
      <c r="J693" s="422">
        <f t="shared" si="212"/>
        <v>1</v>
      </c>
      <c r="K693" s="186"/>
      <c r="L693" s="359"/>
      <c r="M693" s="401"/>
    </row>
    <row r="694" spans="2:13" ht="15.6">
      <c r="B694" s="397"/>
      <c r="C694" s="420" t="s">
        <v>46</v>
      </c>
      <c r="D694" s="597">
        <v>339782.84299999999</v>
      </c>
      <c r="E694" s="597">
        <v>339815.33199999999</v>
      </c>
      <c r="F694" s="526">
        <f t="shared" ref="F694" si="213">E694-D694</f>
        <v>32.489000000001397</v>
      </c>
      <c r="G694" s="885"/>
      <c r="H694" s="423">
        <f>G693*F694</f>
        <v>210.52872000000906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1773.5290000000969</v>
      </c>
      <c r="G695" s="525">
        <f>H695/F695</f>
        <v>6.0998749498881075</v>
      </c>
      <c r="H695" s="428">
        <f>SUM(H689:H694)</f>
        <v>10818.305120000696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5.6">
      <c r="B697" s="397"/>
      <c r="C697" s="432"/>
      <c r="D697" s="433" t="s">
        <v>254</v>
      </c>
      <c r="E697" s="433"/>
      <c r="F697" s="434" t="s">
        <v>1</v>
      </c>
      <c r="G697" s="554" t="s">
        <v>65</v>
      </c>
      <c r="H697" s="861" t="s">
        <v>243</v>
      </c>
      <c r="I697" s="862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>
        <v>502</v>
      </c>
      <c r="E698" s="438"/>
      <c r="F698" s="438">
        <f>D698+E698</f>
        <v>502</v>
      </c>
      <c r="G698" s="439">
        <f>F698/F701</f>
        <v>0.28091773922775604</v>
      </c>
      <c r="H698" s="590">
        <v>7.0000000000000001E-3</v>
      </c>
      <c r="I698" s="586">
        <f>F698*H698</f>
        <v>3.5140000000000002</v>
      </c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>
        <v>657</v>
      </c>
      <c r="E699" s="438"/>
      <c r="F699" s="438">
        <f t="shared" ref="F699:F700" si="214">D699+E699</f>
        <v>657</v>
      </c>
      <c r="G699" s="439">
        <f>F699/F701</f>
        <v>0.36765528819250137</v>
      </c>
      <c r="H699" s="590">
        <v>2.5000000000000001E-2</v>
      </c>
      <c r="I699" s="586">
        <f>F699*H699</f>
        <v>16.425000000000001</v>
      </c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>
        <v>628</v>
      </c>
      <c r="E700" s="438"/>
      <c r="F700" s="438">
        <f t="shared" si="214"/>
        <v>628</v>
      </c>
      <c r="G700" s="439">
        <f>F700/F701</f>
        <v>0.35142697257974259</v>
      </c>
      <c r="H700" s="584"/>
      <c r="I700" s="586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1787</v>
      </c>
      <c r="E701" s="442">
        <f>SUM(E698:E700)</f>
        <v>0</v>
      </c>
      <c r="F701" s="443">
        <f>D701+E701</f>
        <v>1787</v>
      </c>
      <c r="G701" s="444">
        <f>SUM(G698:G700)</f>
        <v>1</v>
      </c>
      <c r="H701" s="585" t="s">
        <v>21</v>
      </c>
      <c r="I701" s="591">
        <f>SUM(I698:I700)</f>
        <v>19.939</v>
      </c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63</v>
      </c>
      <c r="E704" s="447" t="s">
        <v>68</v>
      </c>
      <c r="F704" s="447" t="s">
        <v>249</v>
      </c>
      <c r="G704" s="448" t="s">
        <v>197</v>
      </c>
      <c r="H704" s="447" t="s">
        <v>130</v>
      </c>
      <c r="I704" s="448" t="s">
        <v>64</v>
      </c>
      <c r="J704" s="447" t="s">
        <v>174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58</v>
      </c>
      <c r="D705" s="438">
        <v>60</v>
      </c>
      <c r="E705" s="438">
        <v>152</v>
      </c>
      <c r="F705" s="438">
        <v>510</v>
      </c>
      <c r="G705" s="438"/>
      <c r="H705" s="438"/>
      <c r="I705" s="438">
        <v>207</v>
      </c>
      <c r="J705" s="438"/>
      <c r="K705" s="451">
        <f>D705+E705+F705+G705+H705+I705+J705</f>
        <v>929</v>
      </c>
      <c r="L705" s="452">
        <f>K705/K709</f>
        <v>8.5931632090515866E-2</v>
      </c>
      <c r="M705" s="401"/>
    </row>
    <row r="706" spans="2:13" ht="15.6">
      <c r="B706" s="396"/>
      <c r="C706" s="450" t="s">
        <v>148</v>
      </c>
      <c r="D706" s="438">
        <v>762</v>
      </c>
      <c r="E706" s="438">
        <v>270</v>
      </c>
      <c r="F706" s="438">
        <v>289</v>
      </c>
      <c r="G706" s="438"/>
      <c r="H706" s="438">
        <v>166</v>
      </c>
      <c r="I706" s="438">
        <v>217</v>
      </c>
      <c r="J706" s="438"/>
      <c r="K706" s="451">
        <f t="shared" ref="K706:K708" si="215">D706+E706+F706+G706+H706+I706+J706</f>
        <v>1704</v>
      </c>
      <c r="L706" s="452">
        <f>K706/K709</f>
        <v>0.15761840805407862</v>
      </c>
      <c r="M706" s="401"/>
    </row>
    <row r="707" spans="2:13" ht="15.6">
      <c r="B707" s="396"/>
      <c r="C707" s="450" t="s">
        <v>61</v>
      </c>
      <c r="D707" s="438">
        <v>1903</v>
      </c>
      <c r="E707" s="438">
        <v>2279.23</v>
      </c>
      <c r="F707" s="438">
        <v>350</v>
      </c>
      <c r="G707" s="438"/>
      <c r="H707" s="438"/>
      <c r="I707" s="438">
        <v>615</v>
      </c>
      <c r="J707" s="438"/>
      <c r="K707" s="451">
        <f t="shared" si="215"/>
        <v>5147.2299999999996</v>
      </c>
      <c r="L707" s="452">
        <f>K707/K709</f>
        <v>0.47611396624894076</v>
      </c>
      <c r="M707" s="401"/>
    </row>
    <row r="708" spans="2:13" ht="15.6">
      <c r="B708" s="396"/>
      <c r="C708" s="450" t="s">
        <v>62</v>
      </c>
      <c r="D708" s="438">
        <v>916.37</v>
      </c>
      <c r="E708" s="438">
        <v>797.41</v>
      </c>
      <c r="F708" s="438">
        <v>534</v>
      </c>
      <c r="G708" s="438"/>
      <c r="H708" s="438">
        <v>161.37</v>
      </c>
      <c r="I708" s="438">
        <v>621.54</v>
      </c>
      <c r="J708" s="438"/>
      <c r="K708" s="451">
        <f t="shared" si="215"/>
        <v>3030.6899999999996</v>
      </c>
      <c r="L708" s="452">
        <f>K708/K709</f>
        <v>0.2803359936064645</v>
      </c>
      <c r="M708" s="401"/>
    </row>
    <row r="709" spans="2:13" ht="15.6">
      <c r="B709" s="397"/>
      <c r="C709" s="450" t="s">
        <v>199</v>
      </c>
      <c r="D709" s="552">
        <f>SUM(D705:D708)</f>
        <v>3641.37</v>
      </c>
      <c r="E709" s="552">
        <f t="shared" ref="E709:F709" si="216">SUM(E705:E708)</f>
        <v>3498.64</v>
      </c>
      <c r="F709" s="552">
        <f t="shared" si="216"/>
        <v>1683</v>
      </c>
      <c r="G709" s="552">
        <f>SUM(G705:G708)</f>
        <v>0</v>
      </c>
      <c r="H709" s="552">
        <f>SUM(H705:H708)</f>
        <v>327.37</v>
      </c>
      <c r="I709" s="552">
        <f>SUM(I705:I708)</f>
        <v>1660.54</v>
      </c>
      <c r="J709" s="552">
        <f t="shared" ref="J709" si="217">SUM(J705:J708)</f>
        <v>0</v>
      </c>
      <c r="K709" s="550">
        <f>D709+E709+F709+G709+H709+I709+J709</f>
        <v>10810.920000000002</v>
      </c>
      <c r="L709" s="452">
        <f>SUM(L705:L708)</f>
        <v>0.99999999999999978</v>
      </c>
      <c r="M709" s="401"/>
    </row>
    <row r="710" spans="2:13" ht="15.6">
      <c r="B710" s="397"/>
      <c r="C710" s="547" t="s">
        <v>193</v>
      </c>
      <c r="D710" s="553">
        <v>3641.37</v>
      </c>
      <c r="E710" s="553">
        <v>3498.64</v>
      </c>
      <c r="F710" s="548">
        <v>1686.23</v>
      </c>
      <c r="G710" s="548"/>
      <c r="H710" s="548">
        <v>327.37</v>
      </c>
      <c r="I710" s="548">
        <v>1660.54</v>
      </c>
      <c r="J710" s="548"/>
      <c r="K710" s="549">
        <f t="shared" ref="K710" si="218">D710+E710+F710+G710+H710+I710+J710</f>
        <v>10814.150000000001</v>
      </c>
      <c r="L710" s="452"/>
      <c r="M710" s="401"/>
    </row>
    <row r="711" spans="2:13" ht="15.6">
      <c r="B711" s="397"/>
      <c r="C711" s="460" t="s">
        <v>147</v>
      </c>
      <c r="D711" s="461">
        <f t="shared" ref="D711:J711" si="219">D710-D709</f>
        <v>0</v>
      </c>
      <c r="E711" s="461">
        <f t="shared" si="219"/>
        <v>0</v>
      </c>
      <c r="F711" s="461">
        <f t="shared" si="219"/>
        <v>3.2300000000000182</v>
      </c>
      <c r="G711" s="461">
        <f t="shared" si="219"/>
        <v>0</v>
      </c>
      <c r="H711" s="461">
        <f t="shared" si="219"/>
        <v>0</v>
      </c>
      <c r="I711" s="461">
        <f t="shared" si="219"/>
        <v>0</v>
      </c>
      <c r="J711" s="461">
        <f t="shared" si="219"/>
        <v>0</v>
      </c>
      <c r="K711" s="542">
        <f>D711+E711+F711+G711+H711+I711+J711</f>
        <v>3.2300000000000182</v>
      </c>
      <c r="L711" s="452"/>
      <c r="M711" s="401"/>
    </row>
    <row r="712" spans="2:13" ht="15.6">
      <c r="B712" s="396"/>
      <c r="C712" s="402" t="s">
        <v>65</v>
      </c>
      <c r="D712" s="462">
        <f>D710/K710</f>
        <v>0.33672271976993101</v>
      </c>
      <c r="E712" s="462">
        <f>E710/K710</f>
        <v>0.32352427144065871</v>
      </c>
      <c r="F712" s="462">
        <f>F710/K710</f>
        <v>0.15592811270418847</v>
      </c>
      <c r="G712" s="462">
        <f>G710/K710</f>
        <v>0</v>
      </c>
      <c r="H712" s="462">
        <f>H710/K710</f>
        <v>3.0272374620289155E-2</v>
      </c>
      <c r="I712" s="462">
        <f>I710/K710</f>
        <v>0.15355252146493251</v>
      </c>
      <c r="J712" s="462">
        <f>J710/K710</f>
        <v>0</v>
      </c>
      <c r="K712" s="520">
        <f>D712+E712+F712+G712+H712+I712+J712</f>
        <v>0.99999999999999989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4.1551200006942963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596">
        <v>1568775.433</v>
      </c>
      <c r="E720" s="596">
        <v>1569303.693</v>
      </c>
      <c r="F720" s="526">
        <f t="shared" ref="F720:F723" si="220">E720-D720</f>
        <v>528.26000000000931</v>
      </c>
      <c r="G720" s="592">
        <v>6.48</v>
      </c>
      <c r="H720" s="410">
        <f>F720*G720</f>
        <v>3423.1248000000605</v>
      </c>
      <c r="I720" s="531">
        <f>F720+F724+F725</f>
        <v>679.47999999998137</v>
      </c>
      <c r="J720" s="411">
        <f>I720/I724</f>
        <v>0.49055677486425991</v>
      </c>
      <c r="K720" s="186"/>
      <c r="L720" s="359"/>
      <c r="M720" s="401"/>
    </row>
    <row r="721" spans="2:13" ht="15.6">
      <c r="B721" s="396"/>
      <c r="C721" s="412" t="s">
        <v>43</v>
      </c>
      <c r="D721" s="596">
        <v>605695.64300000004</v>
      </c>
      <c r="E721" s="596">
        <v>605907.86300000001</v>
      </c>
      <c r="F721" s="527">
        <f t="shared" si="220"/>
        <v>212.21999999997206</v>
      </c>
      <c r="G721" s="593">
        <v>6.48</v>
      </c>
      <c r="H721" s="413">
        <f>G721*F721</f>
        <v>1375.185599999819</v>
      </c>
      <c r="I721" s="532">
        <f>F721</f>
        <v>212.21999999997206</v>
      </c>
      <c r="J721" s="414">
        <f>I721/I724</f>
        <v>0.15321416194984749</v>
      </c>
      <c r="K721" s="186"/>
      <c r="L721" s="359"/>
      <c r="M721" s="401"/>
    </row>
    <row r="722" spans="2:13" ht="15.6">
      <c r="B722" s="396"/>
      <c r="C722" s="415" t="s">
        <v>44</v>
      </c>
      <c r="D722" s="597">
        <v>356818.07299999997</v>
      </c>
      <c r="E722" s="597">
        <v>357070.94300000003</v>
      </c>
      <c r="F722" s="528">
        <f t="shared" si="220"/>
        <v>252.87000000005355</v>
      </c>
      <c r="G722" s="594">
        <v>4.58</v>
      </c>
      <c r="H722" s="416">
        <f>G722*F722</f>
        <v>1158.1446000002452</v>
      </c>
      <c r="I722" s="533">
        <f>F722</f>
        <v>252.87000000005355</v>
      </c>
      <c r="J722" s="417">
        <f>I722/I724</f>
        <v>0.18256179969970429</v>
      </c>
      <c r="K722" s="186"/>
      <c r="L722" s="359"/>
      <c r="M722" s="401"/>
    </row>
    <row r="723" spans="2:13" ht="15.6">
      <c r="B723" s="397"/>
      <c r="C723" s="183" t="s">
        <v>139</v>
      </c>
      <c r="D723" s="597">
        <v>413073.45199999999</v>
      </c>
      <c r="E723" s="597">
        <v>413314.00199999998</v>
      </c>
      <c r="F723" s="529">
        <f t="shared" si="220"/>
        <v>240.54999999998836</v>
      </c>
      <c r="G723" s="595">
        <v>6.28</v>
      </c>
      <c r="H723" s="418">
        <f>G723*F723</f>
        <v>1510.653999999927</v>
      </c>
      <c r="I723" s="534">
        <f>F723</f>
        <v>240.54999999998836</v>
      </c>
      <c r="J723" s="419">
        <f>I723/I724</f>
        <v>0.17366726348618833</v>
      </c>
      <c r="K723" s="186"/>
      <c r="L723" s="359"/>
      <c r="M723" s="401"/>
    </row>
    <row r="724" spans="2:13" ht="16.2" thickBot="1">
      <c r="B724" s="397"/>
      <c r="C724" s="420" t="s">
        <v>45</v>
      </c>
      <c r="D724" s="597">
        <v>371359.42200000002</v>
      </c>
      <c r="E724" s="597">
        <v>371461.842</v>
      </c>
      <c r="F724" s="526">
        <f>E724-D724</f>
        <v>102.4199999999837</v>
      </c>
      <c r="G724" s="884">
        <v>6.48</v>
      </c>
      <c r="H724" s="421">
        <f>G724*F724</f>
        <v>663.68159999989439</v>
      </c>
      <c r="I724" s="535">
        <f t="shared" ref="I724:J724" si="221">SUM(I720:I723)</f>
        <v>1385.1199999999953</v>
      </c>
      <c r="J724" s="422">
        <f t="shared" si="221"/>
        <v>1</v>
      </c>
      <c r="K724" s="186"/>
      <c r="L724" s="359"/>
      <c r="M724" s="401"/>
    </row>
    <row r="725" spans="2:13" ht="15.6">
      <c r="B725" s="397"/>
      <c r="C725" s="420" t="s">
        <v>46</v>
      </c>
      <c r="D725" s="597">
        <v>339815.33199999999</v>
      </c>
      <c r="E725" s="597">
        <v>339864.13199999998</v>
      </c>
      <c r="F725" s="526">
        <f t="shared" ref="F725" si="222">E725-D725</f>
        <v>48.799999999988358</v>
      </c>
      <c r="G725" s="885"/>
      <c r="H725" s="423">
        <f>G724*F725</f>
        <v>316.22399999992456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1385.1199999999953</v>
      </c>
      <c r="G726" s="525">
        <f>H726/F726</f>
        <v>6.0983991278733232</v>
      </c>
      <c r="H726" s="428">
        <f>SUM(H720:H725)</f>
        <v>8447.0145999998695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 t="s">
        <v>254</v>
      </c>
      <c r="E728" s="433"/>
      <c r="F728" s="434" t="s">
        <v>1</v>
      </c>
      <c r="G728" s="554" t="s">
        <v>65</v>
      </c>
      <c r="H728" s="861" t="s">
        <v>243</v>
      </c>
      <c r="I728" s="862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>
        <v>1067</v>
      </c>
      <c r="E729" s="438"/>
      <c r="F729" s="438">
        <f>D729+E729</f>
        <v>1067</v>
      </c>
      <c r="G729" s="439">
        <f>F729/F732</f>
        <v>0.39358170416820359</v>
      </c>
      <c r="H729" s="590">
        <v>7.0000000000000001E-3</v>
      </c>
      <c r="I729" s="586">
        <f>F729*H729</f>
        <v>7.4690000000000003</v>
      </c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>
        <v>639</v>
      </c>
      <c r="E730" s="438"/>
      <c r="F730" s="438">
        <f t="shared" ref="F730:F731" si="223">D730+E730</f>
        <v>639</v>
      </c>
      <c r="G730" s="439">
        <f>F730/F732</f>
        <v>0.23570638140907416</v>
      </c>
      <c r="H730" s="590">
        <v>2.5000000000000001E-2</v>
      </c>
      <c r="I730" s="586">
        <f>F730*H730</f>
        <v>15.975000000000001</v>
      </c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>
        <v>1005</v>
      </c>
      <c r="E731" s="438"/>
      <c r="F731" s="438">
        <f t="shared" si="223"/>
        <v>1005</v>
      </c>
      <c r="G731" s="439">
        <f>F731/F732</f>
        <v>0.37071191442272222</v>
      </c>
      <c r="H731" s="584"/>
      <c r="I731" s="586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2711</v>
      </c>
      <c r="E732" s="442">
        <f>SUM(E729:E731)</f>
        <v>0</v>
      </c>
      <c r="F732" s="443">
        <f>D732+E732</f>
        <v>2711</v>
      </c>
      <c r="G732" s="444">
        <f>SUM(G729:G731)</f>
        <v>1</v>
      </c>
      <c r="H732" s="585" t="s">
        <v>21</v>
      </c>
      <c r="I732" s="591">
        <f>SUM(I729:I731)</f>
        <v>23.444000000000003</v>
      </c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63</v>
      </c>
      <c r="E735" s="447" t="s">
        <v>68</v>
      </c>
      <c r="F735" s="447" t="s">
        <v>249</v>
      </c>
      <c r="G735" s="448" t="s">
        <v>197</v>
      </c>
      <c r="H735" s="447" t="s">
        <v>130</v>
      </c>
      <c r="I735" s="448" t="s">
        <v>64</v>
      </c>
      <c r="J735" s="447" t="s">
        <v>174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58</v>
      </c>
      <c r="D736" s="438">
        <v>441</v>
      </c>
      <c r="E736" s="438"/>
      <c r="F736" s="438">
        <v>415</v>
      </c>
      <c r="G736" s="438">
        <v>564</v>
      </c>
      <c r="H736" s="438"/>
      <c r="I736" s="438">
        <v>20</v>
      </c>
      <c r="J736" s="438"/>
      <c r="K736" s="451">
        <f>D736+E736+F736+G736+H736+I736+J736</f>
        <v>1440</v>
      </c>
      <c r="L736" s="452">
        <f>K736/K740</f>
        <v>0.17058923179167265</v>
      </c>
      <c r="M736" s="401"/>
    </row>
    <row r="737" spans="2:13" ht="15.6">
      <c r="B737" s="396"/>
      <c r="C737" s="450" t="s">
        <v>148</v>
      </c>
      <c r="D737" s="438">
        <v>750</v>
      </c>
      <c r="E737" s="438"/>
      <c r="F737" s="438">
        <v>367.5</v>
      </c>
      <c r="G737" s="438">
        <v>460</v>
      </c>
      <c r="H737" s="438">
        <v>131</v>
      </c>
      <c r="I737" s="438">
        <v>65</v>
      </c>
      <c r="J737" s="438"/>
      <c r="K737" s="451">
        <f t="shared" ref="K737:K739" si="224">D737+E737+F737+G737+H737+I737+J737</f>
        <v>1773.5</v>
      </c>
      <c r="L737" s="452">
        <f>K737/K740</f>
        <v>0.21009722401564682</v>
      </c>
      <c r="M737" s="401"/>
    </row>
    <row r="738" spans="2:13" ht="15.6">
      <c r="B738" s="396"/>
      <c r="C738" s="450" t="s">
        <v>61</v>
      </c>
      <c r="D738" s="438">
        <v>1864</v>
      </c>
      <c r="E738" s="438"/>
      <c r="F738" s="438">
        <v>65</v>
      </c>
      <c r="G738" s="438">
        <v>575</v>
      </c>
      <c r="H738" s="438">
        <v>50</v>
      </c>
      <c r="I738" s="438">
        <v>50</v>
      </c>
      <c r="J738" s="438"/>
      <c r="K738" s="451">
        <f t="shared" si="224"/>
        <v>2604</v>
      </c>
      <c r="L738" s="452">
        <f>K738/K740</f>
        <v>0.30848219415660805</v>
      </c>
      <c r="M738" s="401"/>
    </row>
    <row r="739" spans="2:13" ht="15.6">
      <c r="B739" s="396"/>
      <c r="C739" s="450" t="s">
        <v>62</v>
      </c>
      <c r="D739" s="438">
        <v>841.93</v>
      </c>
      <c r="E739" s="438"/>
      <c r="F739" s="438">
        <v>679.86</v>
      </c>
      <c r="G739" s="438">
        <v>835.7</v>
      </c>
      <c r="H739" s="438">
        <v>39.9</v>
      </c>
      <c r="I739" s="438">
        <v>226.44</v>
      </c>
      <c r="J739" s="438"/>
      <c r="K739" s="451">
        <f t="shared" si="224"/>
        <v>2623.83</v>
      </c>
      <c r="L739" s="452">
        <f>K739/K740</f>
        <v>0.31083135003607248</v>
      </c>
      <c r="M739" s="401"/>
    </row>
    <row r="740" spans="2:13" ht="15.6">
      <c r="B740" s="397"/>
      <c r="C740" s="450" t="s">
        <v>199</v>
      </c>
      <c r="D740" s="552">
        <f>SUM(D736:D739)</f>
        <v>3896.93</v>
      </c>
      <c r="E740" s="552">
        <f t="shared" ref="E740:F740" si="225">SUM(E736:E739)</f>
        <v>0</v>
      </c>
      <c r="F740" s="552">
        <f t="shared" si="225"/>
        <v>1527.3600000000001</v>
      </c>
      <c r="G740" s="552">
        <f>SUM(G736:G739)</f>
        <v>2434.6999999999998</v>
      </c>
      <c r="H740" s="552">
        <f>SUM(H736:H739)</f>
        <v>220.9</v>
      </c>
      <c r="I740" s="552">
        <f>SUM(I736:I739)</f>
        <v>361.44</v>
      </c>
      <c r="J740" s="552">
        <f t="shared" ref="J740" si="226">SUM(J736:J739)</f>
        <v>0</v>
      </c>
      <c r="K740" s="550">
        <f>D740+E740+F740+G740+H740+I740+J740</f>
        <v>8441.33</v>
      </c>
      <c r="L740" s="452">
        <f>SUM(L736:L739)</f>
        <v>1</v>
      </c>
      <c r="M740" s="401"/>
    </row>
    <row r="741" spans="2:13" ht="15.6">
      <c r="B741" s="397"/>
      <c r="C741" s="547" t="s">
        <v>193</v>
      </c>
      <c r="D741" s="553">
        <v>3896.93</v>
      </c>
      <c r="E741" s="553"/>
      <c r="F741" s="548">
        <v>1527.36</v>
      </c>
      <c r="G741" s="548">
        <v>2434.6999999999998</v>
      </c>
      <c r="H741" s="548">
        <v>220.9</v>
      </c>
      <c r="I741" s="548">
        <v>361.44</v>
      </c>
      <c r="J741" s="548"/>
      <c r="K741" s="549">
        <f t="shared" ref="K741" si="227">D741+E741+F741+G741+H741+I741+J741</f>
        <v>8441.33</v>
      </c>
      <c r="L741" s="452"/>
      <c r="M741" s="401"/>
    </row>
    <row r="742" spans="2:13" ht="15.6">
      <c r="B742" s="397"/>
      <c r="C742" s="460" t="s">
        <v>147</v>
      </c>
      <c r="D742" s="461">
        <f t="shared" ref="D742:J742" si="228">D741-D740</f>
        <v>0</v>
      </c>
      <c r="E742" s="461">
        <f t="shared" si="228"/>
        <v>0</v>
      </c>
      <c r="F742" s="461">
        <f t="shared" si="228"/>
        <v>0</v>
      </c>
      <c r="G742" s="461">
        <f t="shared" si="228"/>
        <v>0</v>
      </c>
      <c r="H742" s="461">
        <f t="shared" si="228"/>
        <v>0</v>
      </c>
      <c r="I742" s="461">
        <f t="shared" si="228"/>
        <v>0</v>
      </c>
      <c r="J742" s="461">
        <f t="shared" si="228"/>
        <v>0</v>
      </c>
      <c r="K742" s="542">
        <f>D742+E742+F742+G742+H742+I742+J742</f>
        <v>0</v>
      </c>
      <c r="L742" s="452"/>
      <c r="M742" s="401"/>
    </row>
    <row r="743" spans="2:13" ht="15.6">
      <c r="B743" s="396"/>
      <c r="C743" s="402" t="s">
        <v>65</v>
      </c>
      <c r="D743" s="462">
        <f>D741/K741</f>
        <v>0.46164881600411306</v>
      </c>
      <c r="E743" s="462">
        <f>E741/K741</f>
        <v>0</v>
      </c>
      <c r="F743" s="462">
        <f>F741/K741</f>
        <v>0.18093831185370077</v>
      </c>
      <c r="G743" s="462">
        <f>G741/K741</f>
        <v>0.28842611294665649</v>
      </c>
      <c r="H743" s="462">
        <f>H741/K741</f>
        <v>2.6168862015819784E-2</v>
      </c>
      <c r="I743" s="462">
        <f>I741/K741</f>
        <v>4.2817897179709831E-2</v>
      </c>
      <c r="J743" s="462">
        <f>J741/K741</f>
        <v>0</v>
      </c>
      <c r="K743" s="520">
        <f>D743+E743+F743+G743+H743+I743+J743</f>
        <v>0.99999999999999989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5.6845999998695333</v>
      </c>
      <c r="M744" s="401"/>
    </row>
    <row r="745" spans="2:13" ht="15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596">
        <v>1569303.693</v>
      </c>
      <c r="E751" s="596">
        <v>1570023.7220000001</v>
      </c>
      <c r="F751" s="526">
        <f t="shared" ref="F751:F754" si="229">E751-D751</f>
        <v>720.02900000009686</v>
      </c>
      <c r="G751" s="592">
        <v>6.48</v>
      </c>
      <c r="H751" s="410">
        <f>F751*G751</f>
        <v>4665.7879200006282</v>
      </c>
      <c r="I751" s="531">
        <f>F751+F755+F756</f>
        <v>843.54900000011548</v>
      </c>
      <c r="J751" s="411">
        <f>I751/I755</f>
        <v>0.65958484927394123</v>
      </c>
      <c r="K751" s="186"/>
      <c r="L751" s="359"/>
      <c r="M751" s="401"/>
    </row>
    <row r="752" spans="2:13" ht="15.6">
      <c r="B752" s="396"/>
      <c r="C752" s="412" t="s">
        <v>43</v>
      </c>
      <c r="D752" s="596">
        <v>605907.86300000001</v>
      </c>
      <c r="E752" s="596">
        <v>606010.84199999995</v>
      </c>
      <c r="F752" s="527">
        <f t="shared" si="229"/>
        <v>102.97899999993388</v>
      </c>
      <c r="G752" s="593">
        <v>6.48</v>
      </c>
      <c r="H752" s="413">
        <f>G752*F752</f>
        <v>667.30391999957158</v>
      </c>
      <c r="I752" s="532">
        <f>F752</f>
        <v>102.97899999993388</v>
      </c>
      <c r="J752" s="414">
        <f>I752/I755</f>
        <v>8.0520975299986461E-2</v>
      </c>
      <c r="K752" s="186"/>
      <c r="L752" s="359"/>
      <c r="M752" s="401"/>
    </row>
    <row r="753" spans="2:13" ht="15.6">
      <c r="B753" s="396"/>
      <c r="C753" s="415" t="s">
        <v>44</v>
      </c>
      <c r="D753" s="597">
        <v>357070.94300000003</v>
      </c>
      <c r="E753" s="597">
        <v>357192.86300000001</v>
      </c>
      <c r="F753" s="528">
        <f t="shared" si="229"/>
        <v>121.9199999999837</v>
      </c>
      <c r="G753" s="594">
        <v>4.58</v>
      </c>
      <c r="H753" s="416">
        <f>G753*F753</f>
        <v>558.39359999992541</v>
      </c>
      <c r="I753" s="533">
        <f>F753</f>
        <v>121.9199999999837</v>
      </c>
      <c r="J753" s="417">
        <f>I753/I755</f>
        <v>9.5331254999362403E-2</v>
      </c>
      <c r="K753" s="186"/>
      <c r="L753" s="359"/>
      <c r="M753" s="401"/>
    </row>
    <row r="754" spans="2:13" ht="15.6">
      <c r="B754" s="397"/>
      <c r="C754" s="183" t="s">
        <v>139</v>
      </c>
      <c r="D754" s="597">
        <v>413314.00199999998</v>
      </c>
      <c r="E754" s="597">
        <v>413524.46299999999</v>
      </c>
      <c r="F754" s="529">
        <f t="shared" si="229"/>
        <v>210.46100000001024</v>
      </c>
      <c r="G754" s="595">
        <v>6.28</v>
      </c>
      <c r="H754" s="418">
        <f>G754*F754</f>
        <v>1321.6950800000643</v>
      </c>
      <c r="I754" s="534">
        <f>F754</f>
        <v>210.46100000001024</v>
      </c>
      <c r="J754" s="419">
        <f>I754/I755</f>
        <v>0.16456292042670989</v>
      </c>
      <c r="K754" s="186"/>
      <c r="L754" s="359"/>
      <c r="M754" s="401"/>
    </row>
    <row r="755" spans="2:13" ht="16.2" thickBot="1">
      <c r="B755" s="397"/>
      <c r="C755" s="420" t="s">
        <v>45</v>
      </c>
      <c r="D755" s="597">
        <v>371461.842</v>
      </c>
      <c r="E755" s="597">
        <v>371545.86200000002</v>
      </c>
      <c r="F755" s="526">
        <f>E755-D755</f>
        <v>84.020000000018626</v>
      </c>
      <c r="G755" s="884">
        <v>6.48</v>
      </c>
      <c r="H755" s="421">
        <f>G755*F755</f>
        <v>544.44960000012077</v>
      </c>
      <c r="I755" s="535">
        <f t="shared" ref="I755:J755" si="230">SUM(I751:I754)</f>
        <v>1278.9090000000433</v>
      </c>
      <c r="J755" s="422">
        <f t="shared" si="230"/>
        <v>1</v>
      </c>
      <c r="K755" s="186"/>
      <c r="L755" s="359"/>
      <c r="M755" s="401"/>
    </row>
    <row r="756" spans="2:13" ht="15.6">
      <c r="B756" s="397"/>
      <c r="C756" s="420" t="s">
        <v>46</v>
      </c>
      <c r="D756" s="597">
        <v>339864.13199999998</v>
      </c>
      <c r="E756" s="597">
        <v>339903.63199999998</v>
      </c>
      <c r="F756" s="526">
        <f t="shared" ref="F756" si="231">E756-D756</f>
        <v>39.5</v>
      </c>
      <c r="G756" s="885"/>
      <c r="H756" s="423">
        <f>G755*F756</f>
        <v>255.96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1278.9090000000433</v>
      </c>
      <c r="G757" s="525">
        <f>H757/F757</f>
        <v>6.2659580314158703</v>
      </c>
      <c r="H757" s="428">
        <f>SUM(H751:H756)</f>
        <v>8013.5901200003109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 t="s">
        <v>254</v>
      </c>
      <c r="E759" s="433"/>
      <c r="F759" s="434" t="s">
        <v>1</v>
      </c>
      <c r="G759" s="554" t="s">
        <v>65</v>
      </c>
      <c r="H759" s="861" t="s">
        <v>243</v>
      </c>
      <c r="I759" s="862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>
        <v>577</v>
      </c>
      <c r="E760" s="438"/>
      <c r="F760" s="438">
        <f>D760+E760</f>
        <v>577</v>
      </c>
      <c r="G760" s="439">
        <f>F760/F763</f>
        <v>0.29408766564729866</v>
      </c>
      <c r="H760" s="590">
        <v>7.0000000000000001E-3</v>
      </c>
      <c r="I760" s="586">
        <f>F760*H760</f>
        <v>4.0389999999999997</v>
      </c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>
        <v>749</v>
      </c>
      <c r="E761" s="438"/>
      <c r="F761" s="438">
        <f t="shared" ref="F761:F762" si="232">D761+E761</f>
        <v>749</v>
      </c>
      <c r="G761" s="439">
        <f>F761/F763</f>
        <v>0.38175331294597348</v>
      </c>
      <c r="H761" s="590">
        <v>2.5000000000000001E-2</v>
      </c>
      <c r="I761" s="586">
        <f>F761*H761</f>
        <v>18.725000000000001</v>
      </c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>
        <v>636</v>
      </c>
      <c r="E762" s="438"/>
      <c r="F762" s="438">
        <f t="shared" si="232"/>
        <v>636</v>
      </c>
      <c r="G762" s="439">
        <f>F762/F763</f>
        <v>0.32415902140672781</v>
      </c>
      <c r="H762" s="584"/>
      <c r="I762" s="586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1962</v>
      </c>
      <c r="E763" s="442">
        <f>SUM(E760:E762)</f>
        <v>0</v>
      </c>
      <c r="F763" s="443">
        <f>D763+E763</f>
        <v>1962</v>
      </c>
      <c r="G763" s="444">
        <f>SUM(G760:G762)</f>
        <v>1</v>
      </c>
      <c r="H763" s="585" t="s">
        <v>21</v>
      </c>
      <c r="I763" s="591">
        <f>SUM(I760:I762)</f>
        <v>22.764000000000003</v>
      </c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63</v>
      </c>
      <c r="E766" s="447" t="s">
        <v>68</v>
      </c>
      <c r="F766" s="447" t="s">
        <v>249</v>
      </c>
      <c r="G766" s="448" t="s">
        <v>197</v>
      </c>
      <c r="H766" s="447" t="s">
        <v>130</v>
      </c>
      <c r="I766" s="448" t="s">
        <v>64</v>
      </c>
      <c r="J766" s="447" t="s">
        <v>174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58</v>
      </c>
      <c r="D767" s="438">
        <v>276</v>
      </c>
      <c r="E767" s="438">
        <v>329</v>
      </c>
      <c r="F767" s="438">
        <v>185</v>
      </c>
      <c r="G767" s="438">
        <v>590</v>
      </c>
      <c r="H767" s="438"/>
      <c r="I767" s="438"/>
      <c r="J767" s="438"/>
      <c r="K767" s="451">
        <f>D767+E767+F767+G767+H767+I767+J767</f>
        <v>1380</v>
      </c>
      <c r="L767" s="452">
        <f>K767/K771</f>
        <v>0.17297958590191306</v>
      </c>
      <c r="M767" s="401"/>
    </row>
    <row r="768" spans="2:13" ht="15.6">
      <c r="B768" s="396"/>
      <c r="C768" s="450" t="s">
        <v>148</v>
      </c>
      <c r="D768" s="438">
        <v>830</v>
      </c>
      <c r="E768" s="438">
        <v>690</v>
      </c>
      <c r="F768" s="438">
        <v>340</v>
      </c>
      <c r="G768" s="438">
        <v>85</v>
      </c>
      <c r="H768" s="438">
        <v>331</v>
      </c>
      <c r="I768" s="438"/>
      <c r="J768" s="438">
        <v>253</v>
      </c>
      <c r="K768" s="451">
        <f t="shared" ref="K768:K770" si="233">D768+E768+F768+G768+H768+I768+J768</f>
        <v>2529</v>
      </c>
      <c r="L768" s="452">
        <f>K768/K771</f>
        <v>0.31700389329415807</v>
      </c>
      <c r="M768" s="401"/>
    </row>
    <row r="769" spans="2:13" ht="15.6">
      <c r="B769" s="396"/>
      <c r="C769" s="450" t="s">
        <v>61</v>
      </c>
      <c r="D769" s="438">
        <v>328</v>
      </c>
      <c r="E769" s="438">
        <v>331</v>
      </c>
      <c r="F769" s="438">
        <v>1076</v>
      </c>
      <c r="G769" s="438">
        <v>65</v>
      </c>
      <c r="H769" s="438">
        <v>190</v>
      </c>
      <c r="I769" s="438"/>
      <c r="J769" s="438"/>
      <c r="K769" s="451">
        <f t="shared" si="233"/>
        <v>1990</v>
      </c>
      <c r="L769" s="452">
        <f>K769/K771</f>
        <v>0.24944157677159925</v>
      </c>
      <c r="M769" s="401"/>
    </row>
    <row r="770" spans="2:13" ht="15.6">
      <c r="B770" s="396"/>
      <c r="C770" s="450" t="s">
        <v>62</v>
      </c>
      <c r="D770" s="438">
        <v>797</v>
      </c>
      <c r="E770" s="438">
        <v>412.75</v>
      </c>
      <c r="F770" s="438">
        <v>651.37</v>
      </c>
      <c r="G770" s="438">
        <v>53.45</v>
      </c>
      <c r="H770" s="438">
        <v>63.9</v>
      </c>
      <c r="I770" s="438"/>
      <c r="J770" s="438">
        <v>100.35</v>
      </c>
      <c r="K770" s="451">
        <f t="shared" si="233"/>
        <v>2078.8200000000002</v>
      </c>
      <c r="L770" s="452">
        <f>K770/K771</f>
        <v>0.26057494403232967</v>
      </c>
      <c r="M770" s="401"/>
    </row>
    <row r="771" spans="2:13" ht="15.6">
      <c r="B771" s="397"/>
      <c r="C771" s="450" t="s">
        <v>199</v>
      </c>
      <c r="D771" s="552">
        <f>SUM(D767:D770)</f>
        <v>2231</v>
      </c>
      <c r="E771" s="552">
        <f t="shared" ref="E771:F771" si="234">SUM(E767:E770)</f>
        <v>1762.75</v>
      </c>
      <c r="F771" s="552">
        <f t="shared" si="234"/>
        <v>2252.37</v>
      </c>
      <c r="G771" s="552">
        <f>SUM(G767:G770)</f>
        <v>793.45</v>
      </c>
      <c r="H771" s="552">
        <f>SUM(H767:H770)</f>
        <v>584.9</v>
      </c>
      <c r="I771" s="552">
        <f>SUM(I767:I770)</f>
        <v>0</v>
      </c>
      <c r="J771" s="552">
        <f t="shared" ref="J771" si="235">SUM(J767:J770)</f>
        <v>353.35</v>
      </c>
      <c r="K771" s="550">
        <f>D771+E771+F771+G771+H771+I771+J771</f>
        <v>7977.82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>
        <v>2260.98</v>
      </c>
      <c r="E772" s="553">
        <v>1762.75</v>
      </c>
      <c r="F772" s="548">
        <v>2252.37</v>
      </c>
      <c r="G772" s="548">
        <v>793.45</v>
      </c>
      <c r="H772" s="548">
        <v>584.9</v>
      </c>
      <c r="I772" s="548"/>
      <c r="J772" s="548">
        <v>353.35</v>
      </c>
      <c r="K772" s="549">
        <f t="shared" ref="K772" si="236">D772+E772+F772+G772+H772+I772+J772</f>
        <v>8007.8</v>
      </c>
      <c r="L772" s="452"/>
      <c r="M772" s="401"/>
    </row>
    <row r="773" spans="2:13" ht="15.6">
      <c r="B773" s="397"/>
      <c r="C773" s="460" t="s">
        <v>147</v>
      </c>
      <c r="D773" s="461">
        <f t="shared" ref="D773:J773" si="237">D772-D771</f>
        <v>29.980000000000018</v>
      </c>
      <c r="E773" s="461">
        <f t="shared" si="237"/>
        <v>0</v>
      </c>
      <c r="F773" s="461">
        <f t="shared" si="237"/>
        <v>0</v>
      </c>
      <c r="G773" s="461">
        <f t="shared" si="237"/>
        <v>0</v>
      </c>
      <c r="H773" s="461">
        <f t="shared" si="237"/>
        <v>0</v>
      </c>
      <c r="I773" s="461">
        <f t="shared" si="237"/>
        <v>0</v>
      </c>
      <c r="J773" s="461">
        <f t="shared" si="237"/>
        <v>0</v>
      </c>
      <c r="K773" s="542">
        <f>D773+E773+F773+G773+H773+I773+J773</f>
        <v>29.980000000000018</v>
      </c>
      <c r="L773" s="452"/>
      <c r="M773" s="401"/>
    </row>
    <row r="774" spans="2:13" ht="15.6">
      <c r="B774" s="396"/>
      <c r="C774" s="402" t="s">
        <v>65</v>
      </c>
      <c r="D774" s="462">
        <f>D772/K772</f>
        <v>0.28234721146881792</v>
      </c>
      <c r="E774" s="462">
        <f>E772/K772</f>
        <v>0.2201291241039986</v>
      </c>
      <c r="F774" s="462">
        <f>F772/K772</f>
        <v>0.2812720097904543</v>
      </c>
      <c r="G774" s="462">
        <f>G772/K772</f>
        <v>9.9084642473588252E-2</v>
      </c>
      <c r="H774" s="462">
        <f>H772/K772</f>
        <v>7.3041284747371302E-2</v>
      </c>
      <c r="I774" s="462">
        <f>I772/K772</f>
        <v>0</v>
      </c>
      <c r="J774" s="462">
        <f>J772/K772</f>
        <v>4.4125727415769624E-2</v>
      </c>
      <c r="K774" s="520">
        <f>D774+E774+F774+G774+H774+I774+J774</f>
        <v>1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5.7901200003107078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596">
        <v>1570023.7220000001</v>
      </c>
      <c r="E782" s="596">
        <v>1570633.5619999999</v>
      </c>
      <c r="F782" s="526">
        <f t="shared" ref="F782:F785" si="238">E782-D782</f>
        <v>609.83999999985099</v>
      </c>
      <c r="G782" s="592">
        <v>6.48</v>
      </c>
      <c r="H782" s="410">
        <f>F782*G782</f>
        <v>3951.7631999990344</v>
      </c>
      <c r="I782" s="531">
        <f>F782+F786+F787</f>
        <v>865.30099999986123</v>
      </c>
      <c r="J782" s="411">
        <f>I782/I786</f>
        <v>0.43950658294052908</v>
      </c>
      <c r="K782" s="186"/>
      <c r="L782" s="359"/>
      <c r="M782" s="401"/>
    </row>
    <row r="783" spans="2:13" ht="15.6">
      <c r="B783" s="396"/>
      <c r="C783" s="412" t="s">
        <v>43</v>
      </c>
      <c r="D783" s="596">
        <v>606010.84199999995</v>
      </c>
      <c r="E783" s="596">
        <v>606333.64199999999</v>
      </c>
      <c r="F783" s="527">
        <f t="shared" si="238"/>
        <v>322.80000000004657</v>
      </c>
      <c r="G783" s="593">
        <v>6.48</v>
      </c>
      <c r="H783" s="413">
        <f>G783*F783</f>
        <v>2091.7440000003021</v>
      </c>
      <c r="I783" s="532">
        <f>F783</f>
        <v>322.80000000004657</v>
      </c>
      <c r="J783" s="414">
        <f>I783/I786</f>
        <v>0.16395765747785571</v>
      </c>
      <c r="K783" s="186"/>
      <c r="L783" s="359"/>
      <c r="M783" s="401"/>
    </row>
    <row r="784" spans="2:13" ht="15.6">
      <c r="B784" s="396"/>
      <c r="C784" s="415" t="s">
        <v>44</v>
      </c>
      <c r="D784" s="597">
        <v>357192.86300000001</v>
      </c>
      <c r="E784" s="597">
        <v>357317.46299999999</v>
      </c>
      <c r="F784" s="528">
        <f t="shared" si="238"/>
        <v>124.59999999997672</v>
      </c>
      <c r="G784" s="594">
        <v>4.58</v>
      </c>
      <c r="H784" s="416">
        <f>G784*F784</f>
        <v>570.66799999989337</v>
      </c>
      <c r="I784" s="533">
        <f>F784</f>
        <v>124.59999999997672</v>
      </c>
      <c r="J784" s="417">
        <f>I784/I786</f>
        <v>6.3287249447751104E-2</v>
      </c>
      <c r="K784" s="186"/>
      <c r="L784" s="359"/>
      <c r="M784" s="401"/>
    </row>
    <row r="785" spans="2:13" ht="15.6">
      <c r="B785" s="397"/>
      <c r="C785" s="183" t="s">
        <v>139</v>
      </c>
      <c r="D785" s="597">
        <v>413524.46299999999</v>
      </c>
      <c r="E785" s="597">
        <v>414180.56300000002</v>
      </c>
      <c r="F785" s="529">
        <f t="shared" si="238"/>
        <v>656.10000000003492</v>
      </c>
      <c r="G785" s="595">
        <v>6.28</v>
      </c>
      <c r="H785" s="418">
        <f>G785*F785</f>
        <v>4120.3080000002192</v>
      </c>
      <c r="I785" s="534">
        <f>F785</f>
        <v>656.10000000003492</v>
      </c>
      <c r="J785" s="419">
        <f>I785/I786</f>
        <v>0.33324851013386408</v>
      </c>
      <c r="K785" s="186"/>
      <c r="L785" s="359"/>
      <c r="M785" s="401"/>
    </row>
    <row r="786" spans="2:13" ht="16.2" thickBot="1">
      <c r="B786" s="397"/>
      <c r="C786" s="420" t="s">
        <v>45</v>
      </c>
      <c r="D786" s="597">
        <v>371545.86200000002</v>
      </c>
      <c r="E786" s="597">
        <v>371755.712</v>
      </c>
      <c r="F786" s="526">
        <f>E786-D786</f>
        <v>209.84999999997672</v>
      </c>
      <c r="G786" s="884">
        <v>6.48</v>
      </c>
      <c r="H786" s="421">
        <f>G786*F786</f>
        <v>1359.8279999998492</v>
      </c>
      <c r="I786" s="535">
        <f t="shared" ref="I786:J786" si="239">SUM(I782:I785)</f>
        <v>1968.8009999999194</v>
      </c>
      <c r="J786" s="422">
        <f t="shared" si="239"/>
        <v>1</v>
      </c>
      <c r="K786" s="186"/>
      <c r="L786" s="359"/>
      <c r="M786" s="401"/>
    </row>
    <row r="787" spans="2:13" ht="15.6">
      <c r="B787" s="397"/>
      <c r="C787" s="420" t="s">
        <v>46</v>
      </c>
      <c r="D787" s="597">
        <v>339903.63199999998</v>
      </c>
      <c r="E787" s="597">
        <v>339949.24300000002</v>
      </c>
      <c r="F787" s="526">
        <f t="shared" ref="F787" si="240">E787-D787</f>
        <v>45.611000000033528</v>
      </c>
      <c r="G787" s="885"/>
      <c r="H787" s="423">
        <f>G786*F787</f>
        <v>295.55928000021726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1968.8009999999194</v>
      </c>
      <c r="G788" s="525">
        <f>H788/F788</f>
        <v>6.2931045240225005</v>
      </c>
      <c r="H788" s="428">
        <f>SUM(H782:H787)</f>
        <v>12389.870479999516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 t="s">
        <v>254</v>
      </c>
      <c r="E790" s="433"/>
      <c r="F790" s="434" t="s">
        <v>1</v>
      </c>
      <c r="G790" s="554" t="s">
        <v>65</v>
      </c>
      <c r="H790" s="861" t="s">
        <v>243</v>
      </c>
      <c r="I790" s="862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>
        <v>166</v>
      </c>
      <c r="E791" s="438"/>
      <c r="F791" s="438">
        <f>D791+E791</f>
        <v>166</v>
      </c>
      <c r="G791" s="439">
        <f>F791/F794</f>
        <v>0.25816485225505442</v>
      </c>
      <c r="H791" s="590">
        <v>7.0000000000000001E-3</v>
      </c>
      <c r="I791" s="586">
        <f>F791*H791</f>
        <v>1.1619999999999999</v>
      </c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>
        <v>257</v>
      </c>
      <c r="E792" s="438"/>
      <c r="F792" s="438">
        <f t="shared" ref="F792:F793" si="241">D792+E792</f>
        <v>257</v>
      </c>
      <c r="G792" s="439">
        <f>F792/F794</f>
        <v>0.39968895800933124</v>
      </c>
      <c r="H792" s="590">
        <v>2.5000000000000001E-2</v>
      </c>
      <c r="I792" s="586">
        <f>F792*H792</f>
        <v>6.4250000000000007</v>
      </c>
      <c r="J792" s="431"/>
      <c r="K792" s="184"/>
      <c r="L792" s="188"/>
      <c r="M792" s="401"/>
    </row>
    <row r="793" spans="2:13" ht="15.6">
      <c r="B793" s="397"/>
      <c r="C793" s="437" t="s">
        <v>58</v>
      </c>
      <c r="D793" s="438">
        <v>220</v>
      </c>
      <c r="E793" s="438"/>
      <c r="F793" s="438">
        <f t="shared" si="241"/>
        <v>220</v>
      </c>
      <c r="G793" s="439">
        <f>F793/F794</f>
        <v>0.34214618973561428</v>
      </c>
      <c r="H793" s="584"/>
      <c r="I793" s="586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643</v>
      </c>
      <c r="E794" s="442">
        <f>SUM(E791:E793)</f>
        <v>0</v>
      </c>
      <c r="F794" s="443">
        <f>D794+E794</f>
        <v>643</v>
      </c>
      <c r="G794" s="444">
        <f>SUM(G791:G793)</f>
        <v>0.99999999999999989</v>
      </c>
      <c r="H794" s="585" t="s">
        <v>21</v>
      </c>
      <c r="I794" s="591">
        <f>SUM(I791:I793)</f>
        <v>7.5870000000000006</v>
      </c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63</v>
      </c>
      <c r="E797" s="447" t="s">
        <v>68</v>
      </c>
      <c r="F797" s="447" t="s">
        <v>249</v>
      </c>
      <c r="G797" s="448" t="s">
        <v>197</v>
      </c>
      <c r="H797" s="447" t="s">
        <v>130</v>
      </c>
      <c r="I797" s="448" t="s">
        <v>64</v>
      </c>
      <c r="J797" s="447" t="s">
        <v>174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58</v>
      </c>
      <c r="D798" s="438">
        <v>755</v>
      </c>
      <c r="E798" s="438">
        <v>437.07</v>
      </c>
      <c r="F798" s="438">
        <v>120</v>
      </c>
      <c r="G798" s="438">
        <v>100</v>
      </c>
      <c r="H798" s="438"/>
      <c r="I798" s="438"/>
      <c r="J798" s="438"/>
      <c r="K798" s="451">
        <f>D798+E798+F798+G798+H798+I798+J798</f>
        <v>1412.07</v>
      </c>
      <c r="L798" s="452">
        <f>K798/K802</f>
        <v>0.11412252854538167</v>
      </c>
      <c r="M798" s="401"/>
    </row>
    <row r="799" spans="2:13" ht="15.6">
      <c r="B799" s="396"/>
      <c r="C799" s="450" t="s">
        <v>148</v>
      </c>
      <c r="D799" s="438">
        <v>1204</v>
      </c>
      <c r="E799" s="438">
        <v>834.49</v>
      </c>
      <c r="F799" s="438">
        <v>287</v>
      </c>
      <c r="G799" s="438">
        <v>136</v>
      </c>
      <c r="H799" s="438"/>
      <c r="I799" s="438"/>
      <c r="J799" s="438"/>
      <c r="K799" s="451">
        <f t="shared" ref="K799:K801" si="242">D799+E799+F799+G799+H799+I799+J799</f>
        <v>2461.4899999999998</v>
      </c>
      <c r="L799" s="452">
        <f>K799/K802</f>
        <v>0.19893593291350395</v>
      </c>
      <c r="M799" s="401"/>
    </row>
    <row r="800" spans="2:13" ht="15.6">
      <c r="B800" s="396"/>
      <c r="C800" s="450" t="s">
        <v>61</v>
      </c>
      <c r="D800" s="438">
        <v>1734</v>
      </c>
      <c r="E800" s="438">
        <v>2470.0300000000002</v>
      </c>
      <c r="F800" s="438">
        <v>365</v>
      </c>
      <c r="G800" s="438"/>
      <c r="H800" s="438"/>
      <c r="I800" s="438">
        <v>370</v>
      </c>
      <c r="J800" s="438"/>
      <c r="K800" s="451">
        <f t="shared" si="242"/>
        <v>4939.0300000000007</v>
      </c>
      <c r="L800" s="452">
        <f>K800/K802</f>
        <v>0.39916901581472342</v>
      </c>
      <c r="M800" s="401"/>
    </row>
    <row r="801" spans="2:13" ht="15.6">
      <c r="B801" s="396"/>
      <c r="C801" s="450" t="s">
        <v>62</v>
      </c>
      <c r="D801" s="438">
        <v>693</v>
      </c>
      <c r="E801" s="438">
        <v>957.48</v>
      </c>
      <c r="F801" s="438">
        <v>512</v>
      </c>
      <c r="G801" s="438">
        <v>260.58999999999997</v>
      </c>
      <c r="H801" s="438"/>
      <c r="I801" s="438">
        <v>1137.6199999999999</v>
      </c>
      <c r="J801" s="438"/>
      <c r="K801" s="451">
        <f t="shared" si="242"/>
        <v>3560.69</v>
      </c>
      <c r="L801" s="452">
        <f>K801/K802</f>
        <v>0.28777252272639109</v>
      </c>
      <c r="M801" s="401"/>
    </row>
    <row r="802" spans="2:13" ht="15.6">
      <c r="B802" s="397"/>
      <c r="C802" s="450" t="s">
        <v>199</v>
      </c>
      <c r="D802" s="552">
        <f>SUM(D798:D801)</f>
        <v>4386</v>
      </c>
      <c r="E802" s="552">
        <f t="shared" ref="E802:F802" si="243">SUM(E798:E801)</f>
        <v>4699.07</v>
      </c>
      <c r="F802" s="552">
        <f t="shared" si="243"/>
        <v>1284</v>
      </c>
      <c r="G802" s="552">
        <f>SUM(G798:G801)</f>
        <v>496.59</v>
      </c>
      <c r="H802" s="552">
        <f>SUM(H798:H801)</f>
        <v>0</v>
      </c>
      <c r="I802" s="552">
        <f>SUM(I798:I801)</f>
        <v>1507.62</v>
      </c>
      <c r="J802" s="552">
        <f t="shared" ref="J802" si="244">SUM(J798:J801)</f>
        <v>0</v>
      </c>
      <c r="K802" s="550">
        <f>D802+E802+F802+G802+H802+I802+J802</f>
        <v>12373.279999999999</v>
      </c>
      <c r="L802" s="452">
        <f>SUM(L798:L801)</f>
        <v>1</v>
      </c>
      <c r="M802" s="401"/>
    </row>
    <row r="803" spans="2:13" ht="15.6">
      <c r="B803" s="397"/>
      <c r="C803" s="547" t="s">
        <v>193</v>
      </c>
      <c r="D803" s="553">
        <v>4390.63</v>
      </c>
      <c r="E803" s="553">
        <v>4699.07</v>
      </c>
      <c r="F803" s="548">
        <v>1289.6300000000001</v>
      </c>
      <c r="G803" s="548">
        <v>496.59</v>
      </c>
      <c r="H803" s="548"/>
      <c r="I803" s="548">
        <v>1507.62</v>
      </c>
      <c r="J803" s="548"/>
      <c r="K803" s="549">
        <f t="shared" ref="K803" si="245">D803+E803+F803+G803+H803+I803+J803</f>
        <v>12383.54</v>
      </c>
      <c r="L803" s="452"/>
      <c r="M803" s="401"/>
    </row>
    <row r="804" spans="2:13" ht="15.6">
      <c r="B804" s="397"/>
      <c r="C804" s="460" t="s">
        <v>147</v>
      </c>
      <c r="D804" s="461">
        <f t="shared" ref="D804:J804" si="246">D803-D802</f>
        <v>4.6300000000001091</v>
      </c>
      <c r="E804" s="461">
        <f t="shared" si="246"/>
        <v>0</v>
      </c>
      <c r="F804" s="461">
        <f t="shared" si="246"/>
        <v>5.6300000000001091</v>
      </c>
      <c r="G804" s="461">
        <f t="shared" si="246"/>
        <v>0</v>
      </c>
      <c r="H804" s="461">
        <f t="shared" si="246"/>
        <v>0</v>
      </c>
      <c r="I804" s="461">
        <f t="shared" si="246"/>
        <v>0</v>
      </c>
      <c r="J804" s="461">
        <f t="shared" si="246"/>
        <v>0</v>
      </c>
      <c r="K804" s="542">
        <f>D804+E804+F804+G804+H804+I804+J804</f>
        <v>10.260000000000218</v>
      </c>
      <c r="L804" s="452"/>
      <c r="M804" s="401"/>
    </row>
    <row r="805" spans="2:13" ht="15.6">
      <c r="B805" s="396"/>
      <c r="C805" s="402" t="s">
        <v>65</v>
      </c>
      <c r="D805" s="462">
        <f>D803/K803</f>
        <v>0.35455370596776042</v>
      </c>
      <c r="E805" s="462">
        <f>E803/K803</f>
        <v>0.37946096188973422</v>
      </c>
      <c r="F805" s="462">
        <f>F803/K803</f>
        <v>0.10414065767946806</v>
      </c>
      <c r="G805" s="462">
        <f>G803/K803</f>
        <v>4.0100811238143533E-2</v>
      </c>
      <c r="H805" s="462">
        <f>H803/K803</f>
        <v>0</v>
      </c>
      <c r="I805" s="462">
        <f>I803/K803</f>
        <v>0.12174386322489367</v>
      </c>
      <c r="J805" s="462">
        <f>J803/K803</f>
        <v>0</v>
      </c>
      <c r="K805" s="520">
        <f>D805+E805+F805+G805+H805+I805+J805</f>
        <v>1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6.3304799995148642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596">
        <v>1571255.88</v>
      </c>
      <c r="E813" s="596">
        <v>1571701.122</v>
      </c>
      <c r="F813" s="526">
        <f t="shared" ref="F813:F816" si="247">E813-D813</f>
        <v>445.24200000008568</v>
      </c>
      <c r="G813" s="592">
        <v>6.48</v>
      </c>
      <c r="H813" s="410">
        <f>F813*G813</f>
        <v>2885.1681600005554</v>
      </c>
      <c r="I813" s="531">
        <f>F813+F817+F818</f>
        <v>713.70500000013271</v>
      </c>
      <c r="J813" s="411">
        <f>I813/I817</f>
        <v>0.67789003574172213</v>
      </c>
      <c r="K813" s="186"/>
      <c r="L813" s="359"/>
      <c r="M813" s="401"/>
    </row>
    <row r="814" spans="2:13" ht="15.6">
      <c r="B814" s="396"/>
      <c r="C814" s="412" t="s">
        <v>43</v>
      </c>
      <c r="D814" s="596">
        <v>606582.42000000004</v>
      </c>
      <c r="E814" s="596">
        <v>606788.96299999999</v>
      </c>
      <c r="F814" s="527">
        <f t="shared" si="247"/>
        <v>206.54299999994691</v>
      </c>
      <c r="G814" s="593">
        <v>6.48</v>
      </c>
      <c r="H814" s="413">
        <f>G814*F814</f>
        <v>1338.3986399996561</v>
      </c>
      <c r="I814" s="532">
        <f>F814</f>
        <v>206.54299999994691</v>
      </c>
      <c r="J814" s="414">
        <f>I814/I817</f>
        <v>0.19617831128006738</v>
      </c>
      <c r="K814" s="186"/>
      <c r="L814" s="359"/>
      <c r="M814" s="401"/>
    </row>
    <row r="815" spans="2:13" ht="15.6">
      <c r="B815" s="396"/>
      <c r="C815" s="415" t="s">
        <v>44</v>
      </c>
      <c r="D815" s="597">
        <v>357744.25</v>
      </c>
      <c r="E815" s="597">
        <v>357744.25300000003</v>
      </c>
      <c r="F815" s="528">
        <f t="shared" si="247"/>
        <v>3.0000000260770321E-3</v>
      </c>
      <c r="G815" s="594">
        <v>4.58</v>
      </c>
      <c r="H815" s="416">
        <f>G815*F815</f>
        <v>1.3740000119432808E-2</v>
      </c>
      <c r="I815" s="533">
        <f>F815</f>
        <v>3.0000000260770321E-3</v>
      </c>
      <c r="J815" s="417">
        <f>I815/I817</f>
        <v>2.8494547816004491E-6</v>
      </c>
      <c r="K815" s="186"/>
      <c r="L815" s="359"/>
      <c r="M815" s="401"/>
    </row>
    <row r="816" spans="2:13" ht="15.6">
      <c r="B816" s="397"/>
      <c r="C816" s="183" t="s">
        <v>139</v>
      </c>
      <c r="D816" s="597">
        <v>414268.23</v>
      </c>
      <c r="E816" s="597">
        <v>414400.81199999998</v>
      </c>
      <c r="F816" s="529">
        <f t="shared" si="247"/>
        <v>132.58199999999488</v>
      </c>
      <c r="G816" s="595">
        <v>6.28</v>
      </c>
      <c r="H816" s="418">
        <f>G816*F816</f>
        <v>832.61495999996782</v>
      </c>
      <c r="I816" s="534">
        <f>F816</f>
        <v>132.58199999999488</v>
      </c>
      <c r="J816" s="419">
        <f>I816/I817</f>
        <v>0.12592880352342889</v>
      </c>
      <c r="K816" s="186"/>
      <c r="L816" s="359"/>
      <c r="M816" s="401"/>
    </row>
    <row r="817" spans="2:13" ht="16.2" thickBot="1">
      <c r="B817" s="397"/>
      <c r="C817" s="420" t="s">
        <v>45</v>
      </c>
      <c r="D817" s="597">
        <v>371916.35</v>
      </c>
      <c r="E817" s="597">
        <v>372135.35200000001</v>
      </c>
      <c r="F817" s="526">
        <f>E817-D817</f>
        <v>219.00200000003679</v>
      </c>
      <c r="G817" s="884">
        <v>6.48</v>
      </c>
      <c r="H817" s="421">
        <f>G817*F817</f>
        <v>1419.1329600002384</v>
      </c>
      <c r="I817" s="535">
        <f t="shared" ref="I817:J817" si="248">SUM(I813:I816)</f>
        <v>1052.8330000001006</v>
      </c>
      <c r="J817" s="422">
        <f t="shared" si="248"/>
        <v>1</v>
      </c>
      <c r="K817" s="186"/>
      <c r="L817" s="359"/>
      <c r="M817" s="401"/>
    </row>
    <row r="818" spans="2:13" ht="15.6">
      <c r="B818" s="397"/>
      <c r="C818" s="420" t="s">
        <v>46</v>
      </c>
      <c r="D818" s="597">
        <v>339995.56</v>
      </c>
      <c r="E818" s="597">
        <v>340045.02100000001</v>
      </c>
      <c r="F818" s="526">
        <f t="shared" ref="F818" si="249">E818-D818</f>
        <v>49.461000000010245</v>
      </c>
      <c r="G818" s="885"/>
      <c r="H818" s="423">
        <f>G817*F818</f>
        <v>320.50728000006643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1052.8330000001006</v>
      </c>
      <c r="G819" s="525">
        <f>H819/F819</f>
        <v>6.454808825331229</v>
      </c>
      <c r="H819" s="428">
        <f>SUM(H813:H818)</f>
        <v>6795.8357400006034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 t="s">
        <v>254</v>
      </c>
      <c r="E821" s="433"/>
      <c r="F821" s="434" t="s">
        <v>1</v>
      </c>
      <c r="G821" s="554" t="s">
        <v>65</v>
      </c>
      <c r="H821" s="861" t="s">
        <v>243</v>
      </c>
      <c r="I821" s="862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>
        <v>2562</v>
      </c>
      <c r="E822" s="438"/>
      <c r="F822" s="438">
        <f>D822+E822</f>
        <v>2562</v>
      </c>
      <c r="G822" s="439">
        <f>F822/F825</f>
        <v>0.34109972041006525</v>
      </c>
      <c r="H822" s="590">
        <v>7.0000000000000001E-3</v>
      </c>
      <c r="I822" s="586">
        <f>F822*H822</f>
        <v>17.934000000000001</v>
      </c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>
        <v>3578</v>
      </c>
      <c r="E823" s="438"/>
      <c r="F823" s="438">
        <f t="shared" ref="F823:F824" si="250">D823+E823</f>
        <v>3578</v>
      </c>
      <c r="G823" s="439">
        <f>F823/F825</f>
        <v>0.47636799360937293</v>
      </c>
      <c r="H823" s="590">
        <v>2.5000000000000001E-2</v>
      </c>
      <c r="I823" s="586">
        <f>F823*H823</f>
        <v>89.45</v>
      </c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>
        <v>1371</v>
      </c>
      <c r="E824" s="438"/>
      <c r="F824" s="438">
        <f t="shared" si="250"/>
        <v>1371</v>
      </c>
      <c r="G824" s="439">
        <f>F824/F825</f>
        <v>0.18253228598056184</v>
      </c>
      <c r="H824" s="584"/>
      <c r="I824" s="586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7511</v>
      </c>
      <c r="E825" s="442">
        <f>SUM(E822:E824)</f>
        <v>0</v>
      </c>
      <c r="F825" s="443">
        <f>D825+E825</f>
        <v>7511</v>
      </c>
      <c r="G825" s="444">
        <f>SUM(G822:G824)</f>
        <v>1</v>
      </c>
      <c r="H825" s="585" t="s">
        <v>21</v>
      </c>
      <c r="I825" s="591">
        <f>SUM(I822:I824)</f>
        <v>107.384</v>
      </c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63</v>
      </c>
      <c r="E828" s="447" t="s">
        <v>68</v>
      </c>
      <c r="F828" s="447" t="s">
        <v>249</v>
      </c>
      <c r="G828" s="448" t="s">
        <v>197</v>
      </c>
      <c r="H828" s="447" t="s">
        <v>130</v>
      </c>
      <c r="I828" s="448" t="s">
        <v>64</v>
      </c>
      <c r="J828" s="447" t="s">
        <v>174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58</v>
      </c>
      <c r="D829" s="438">
        <v>618</v>
      </c>
      <c r="E829" s="438">
        <v>753</v>
      </c>
      <c r="F829" s="438"/>
      <c r="G829" s="438"/>
      <c r="H829" s="438"/>
      <c r="I829" s="438"/>
      <c r="J829" s="438"/>
      <c r="K829" s="451">
        <f>D829+E829+F829+G829+H829+I829+J829</f>
        <v>1371</v>
      </c>
      <c r="L829" s="452">
        <f>K829/K833</f>
        <v>0.20187295697499777</v>
      </c>
      <c r="M829" s="401"/>
    </row>
    <row r="830" spans="2:13" ht="15.6">
      <c r="B830" s="396"/>
      <c r="C830" s="450" t="s">
        <v>148</v>
      </c>
      <c r="D830" s="438">
        <v>22.77</v>
      </c>
      <c r="E830" s="438">
        <v>1195</v>
      </c>
      <c r="F830" s="438"/>
      <c r="G830" s="438">
        <v>172</v>
      </c>
      <c r="H830" s="438">
        <v>357</v>
      </c>
      <c r="I830" s="438"/>
      <c r="J830" s="438"/>
      <c r="K830" s="451">
        <f t="shared" ref="K830:K832" si="251">D830+E830+F830+G830+H830+I830+J830</f>
        <v>1746.77</v>
      </c>
      <c r="L830" s="452">
        <f>K830/K833</f>
        <v>0.25720322761139086</v>
      </c>
      <c r="M830" s="401"/>
    </row>
    <row r="831" spans="2:13" ht="15.6">
      <c r="B831" s="396"/>
      <c r="C831" s="450" t="s">
        <v>61</v>
      </c>
      <c r="D831" s="438">
        <v>245</v>
      </c>
      <c r="E831" s="438">
        <v>497.77</v>
      </c>
      <c r="F831" s="438">
        <v>20</v>
      </c>
      <c r="G831" s="438"/>
      <c r="H831" s="438"/>
      <c r="I831" s="438"/>
      <c r="J831" s="438"/>
      <c r="K831" s="451">
        <f t="shared" si="251"/>
        <v>762.77</v>
      </c>
      <c r="L831" s="452">
        <f>K831/K833</f>
        <v>0.11231410313042965</v>
      </c>
      <c r="M831" s="401"/>
    </row>
    <row r="832" spans="2:13" ht="15.6">
      <c r="B832" s="396"/>
      <c r="C832" s="450" t="s">
        <v>62</v>
      </c>
      <c r="D832" s="438">
        <v>169.23</v>
      </c>
      <c r="E832" s="438">
        <v>236.8</v>
      </c>
      <c r="F832" s="438">
        <v>676.91</v>
      </c>
      <c r="G832" s="438">
        <v>1797.42</v>
      </c>
      <c r="H832" s="438">
        <v>30.5</v>
      </c>
      <c r="I832" s="438"/>
      <c r="J832" s="438"/>
      <c r="K832" s="451">
        <f t="shared" si="251"/>
        <v>2910.86</v>
      </c>
      <c r="L832" s="452">
        <f>K832/K833</f>
        <v>0.42860971228318168</v>
      </c>
      <c r="M832" s="401"/>
    </row>
    <row r="833" spans="2:13" ht="15.6">
      <c r="B833" s="397"/>
      <c r="C833" s="450" t="s">
        <v>199</v>
      </c>
      <c r="D833" s="552">
        <f>SUM(D829:D832)</f>
        <v>1055</v>
      </c>
      <c r="E833" s="552">
        <f t="shared" ref="E833:F833" si="252">SUM(E829:E832)</f>
        <v>2682.57</v>
      </c>
      <c r="F833" s="552">
        <f t="shared" si="252"/>
        <v>696.91</v>
      </c>
      <c r="G833" s="552">
        <f>SUM(G829:G832)</f>
        <v>1969.42</v>
      </c>
      <c r="H833" s="552">
        <f>SUM(H829:H832)</f>
        <v>387.5</v>
      </c>
      <c r="I833" s="552">
        <f>SUM(I829:I832)</f>
        <v>0</v>
      </c>
      <c r="J833" s="552">
        <f t="shared" ref="J833" si="253">SUM(J829:J832)</f>
        <v>0</v>
      </c>
      <c r="K833" s="550">
        <f>D833+E833+F833+G833+H833+I833+J833</f>
        <v>6791.4000000000005</v>
      </c>
      <c r="L833" s="452">
        <f>SUM(L829:L832)</f>
        <v>1</v>
      </c>
      <c r="M833" s="401"/>
    </row>
    <row r="834" spans="2:13" ht="15.6">
      <c r="B834" s="397"/>
      <c r="C834" s="547" t="s">
        <v>193</v>
      </c>
      <c r="D834" s="553">
        <v>1055</v>
      </c>
      <c r="E834" s="553">
        <v>2686.95</v>
      </c>
      <c r="F834" s="548">
        <v>696.91</v>
      </c>
      <c r="G834" s="548">
        <v>1969.42</v>
      </c>
      <c r="H834" s="548">
        <v>387.5</v>
      </c>
      <c r="I834" s="548"/>
      <c r="J834" s="548"/>
      <c r="K834" s="549">
        <f t="shared" ref="K834" si="254">D834+E834+F834+G834+H834+I834+J834</f>
        <v>6795.78</v>
      </c>
      <c r="L834" s="452"/>
      <c r="M834" s="401"/>
    </row>
    <row r="835" spans="2:13" ht="15.6">
      <c r="B835" s="397"/>
      <c r="C835" s="460" t="s">
        <v>147</v>
      </c>
      <c r="D835" s="461">
        <f t="shared" ref="D835:J835" si="255">D834-D833</f>
        <v>0</v>
      </c>
      <c r="E835" s="461">
        <f t="shared" si="255"/>
        <v>4.3799999999996544</v>
      </c>
      <c r="F835" s="461">
        <f t="shared" si="255"/>
        <v>0</v>
      </c>
      <c r="G835" s="461">
        <f t="shared" si="255"/>
        <v>0</v>
      </c>
      <c r="H835" s="461">
        <f t="shared" si="255"/>
        <v>0</v>
      </c>
      <c r="I835" s="461">
        <f t="shared" si="255"/>
        <v>0</v>
      </c>
      <c r="J835" s="461">
        <f t="shared" si="255"/>
        <v>0</v>
      </c>
      <c r="K835" s="542">
        <f>D835+E835+F835+G835+H835+I835+J835</f>
        <v>4.3799999999996544</v>
      </c>
      <c r="L835" s="452"/>
      <c r="M835" s="401"/>
    </row>
    <row r="836" spans="2:13" ht="15.6">
      <c r="B836" s="396"/>
      <c r="C836" s="402" t="s">
        <v>65</v>
      </c>
      <c r="D836" s="462">
        <f>D834/K834</f>
        <v>0.15524340105182924</v>
      </c>
      <c r="E836" s="462">
        <f>E834/K834</f>
        <v>0.39538507720968014</v>
      </c>
      <c r="F836" s="462">
        <f>F834/K834</f>
        <v>0.10255040628154531</v>
      </c>
      <c r="G836" s="462">
        <f>G834/K834</f>
        <v>0.28980043497582325</v>
      </c>
      <c r="H836" s="462">
        <f>H834/K834</f>
        <v>5.7020680481122112E-2</v>
      </c>
      <c r="I836" s="462">
        <f>I834/K834</f>
        <v>0</v>
      </c>
      <c r="J836" s="462">
        <f>J834/K834</f>
        <v>0</v>
      </c>
      <c r="K836" s="520">
        <f>D836+E836+F836+G836+H836+I836+J836</f>
        <v>1.0000000000000002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5.5740000603691442E-2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596">
        <v>1571701.122</v>
      </c>
      <c r="E844" s="596">
        <v>1572317.0519999999</v>
      </c>
      <c r="F844" s="526">
        <f t="shared" ref="F844:F847" si="256">E844-D844</f>
        <v>615.92999999993481</v>
      </c>
      <c r="G844" s="592">
        <v>6.48</v>
      </c>
      <c r="H844" s="410">
        <f>F844*G844</f>
        <v>3991.226399999578</v>
      </c>
      <c r="I844" s="531">
        <f>F844+F848+F849</f>
        <v>856.4309999999241</v>
      </c>
      <c r="J844" s="411">
        <f>I844/I848</f>
        <v>0.46330832583176612</v>
      </c>
      <c r="K844" s="186"/>
      <c r="L844" s="359"/>
      <c r="M844" s="401"/>
    </row>
    <row r="845" spans="2:13" ht="15.6">
      <c r="B845" s="396"/>
      <c r="C845" s="412" t="s">
        <v>43</v>
      </c>
      <c r="D845" s="596">
        <v>606788.96299999999</v>
      </c>
      <c r="E845" s="596">
        <v>607030.60100000002</v>
      </c>
      <c r="F845" s="527">
        <f t="shared" si="256"/>
        <v>241.63800000003539</v>
      </c>
      <c r="G845" s="593">
        <v>6.48</v>
      </c>
      <c r="H845" s="413">
        <f>G845*F845</f>
        <v>1565.8142400002293</v>
      </c>
      <c r="I845" s="532">
        <f>F845</f>
        <v>241.63800000003539</v>
      </c>
      <c r="J845" s="414">
        <f>I845/I848</f>
        <v>0.13072027663333372</v>
      </c>
      <c r="K845" s="186"/>
      <c r="L845" s="359"/>
      <c r="M845" s="401"/>
    </row>
    <row r="846" spans="2:13" ht="15.6">
      <c r="B846" s="396"/>
      <c r="C846" s="415" t="s">
        <v>44</v>
      </c>
      <c r="D846" s="597">
        <v>357744.25300000003</v>
      </c>
      <c r="E846" s="597">
        <v>357997.76400000002</v>
      </c>
      <c r="F846" s="528">
        <f t="shared" si="256"/>
        <v>253.5109999999986</v>
      </c>
      <c r="G846" s="594">
        <v>4.58</v>
      </c>
      <c r="H846" s="416">
        <f>G846*F846</f>
        <v>1161.0803799999935</v>
      </c>
      <c r="I846" s="533">
        <f>F846</f>
        <v>253.5109999999986</v>
      </c>
      <c r="J846" s="417">
        <f>I846/I848</f>
        <v>0.13714328064951717</v>
      </c>
      <c r="K846" s="186"/>
      <c r="L846" s="359"/>
      <c r="M846" s="401"/>
    </row>
    <row r="847" spans="2:13" ht="15.6">
      <c r="B847" s="397"/>
      <c r="C847" s="183" t="s">
        <v>139</v>
      </c>
      <c r="D847" s="597">
        <v>414400.81199999998</v>
      </c>
      <c r="E847" s="597">
        <v>414897.74400000001</v>
      </c>
      <c r="F847" s="529">
        <f t="shared" si="256"/>
        <v>496.9320000000298</v>
      </c>
      <c r="G847" s="595">
        <v>6.28</v>
      </c>
      <c r="H847" s="418">
        <f>G847*F847</f>
        <v>3120.7329600001872</v>
      </c>
      <c r="I847" s="534">
        <f>F847</f>
        <v>496.9320000000298</v>
      </c>
      <c r="J847" s="419">
        <f>I847/I848</f>
        <v>0.26882811688538299</v>
      </c>
      <c r="K847" s="186"/>
      <c r="L847" s="359"/>
      <c r="M847" s="401"/>
    </row>
    <row r="848" spans="2:13" ht="16.2" thickBot="1">
      <c r="B848" s="397"/>
      <c r="C848" s="420" t="s">
        <v>45</v>
      </c>
      <c r="D848" s="597">
        <v>372135.35200000001</v>
      </c>
      <c r="E848" s="597">
        <v>372283.88199999998</v>
      </c>
      <c r="F848" s="526">
        <f>E848-D848</f>
        <v>148.52999999996973</v>
      </c>
      <c r="G848" s="884">
        <v>6.48</v>
      </c>
      <c r="H848" s="421">
        <f>G848*F848</f>
        <v>962.47439999980395</v>
      </c>
      <c r="I848" s="535">
        <f t="shared" ref="I848:J848" si="257">SUM(I844:I847)</f>
        <v>1848.5119999999879</v>
      </c>
      <c r="J848" s="422">
        <f t="shared" si="257"/>
        <v>1</v>
      </c>
      <c r="K848" s="186"/>
      <c r="L848" s="359"/>
      <c r="M848" s="401"/>
    </row>
    <row r="849" spans="2:13" ht="15.6">
      <c r="B849" s="397"/>
      <c r="C849" s="420" t="s">
        <v>46</v>
      </c>
      <c r="D849" s="597">
        <v>340045.02100000001</v>
      </c>
      <c r="E849" s="597">
        <v>340136.99200000003</v>
      </c>
      <c r="F849" s="526">
        <f t="shared" ref="F849" si="258">E849-D849</f>
        <v>91.971000000019558</v>
      </c>
      <c r="G849" s="885"/>
      <c r="H849" s="423">
        <f>G848*F849</f>
        <v>595.97208000012677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1848.5119999999879</v>
      </c>
      <c r="G850" s="525">
        <f>H850/F850</f>
        <v>6.1656621433888406</v>
      </c>
      <c r="H850" s="428">
        <f>SUM(H844:H849)</f>
        <v>11397.300459999919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 t="s">
        <v>254</v>
      </c>
      <c r="E852" s="433"/>
      <c r="F852" s="434" t="s">
        <v>1</v>
      </c>
      <c r="G852" s="554" t="s">
        <v>65</v>
      </c>
      <c r="H852" s="861" t="s">
        <v>243</v>
      </c>
      <c r="I852" s="862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>
        <v>605</v>
      </c>
      <c r="E853" s="438"/>
      <c r="F853" s="438">
        <f>D853+E853</f>
        <v>605</v>
      </c>
      <c r="G853" s="439">
        <f>F853/F856</f>
        <v>0.38510502864417567</v>
      </c>
      <c r="H853" s="590">
        <v>7.0000000000000001E-3</v>
      </c>
      <c r="I853" s="586">
        <f>F853*H853</f>
        <v>4.2350000000000003</v>
      </c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>
        <v>966</v>
      </c>
      <c r="E854" s="438"/>
      <c r="F854" s="438">
        <f t="shared" ref="F854:F855" si="259">D854+E854</f>
        <v>966</v>
      </c>
      <c r="G854" s="439">
        <f>F854/F856</f>
        <v>0.61489497135582427</v>
      </c>
      <c r="H854" s="590">
        <v>2.5000000000000001E-2</v>
      </c>
      <c r="I854" s="586">
        <f>F854*H854</f>
        <v>24.150000000000002</v>
      </c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/>
      <c r="E855" s="438"/>
      <c r="F855" s="438">
        <f t="shared" si="259"/>
        <v>0</v>
      </c>
      <c r="G855" s="439">
        <f>F855/F856</f>
        <v>0</v>
      </c>
      <c r="H855" s="584"/>
      <c r="I855" s="586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1571</v>
      </c>
      <c r="E856" s="442">
        <f>SUM(E853:E855)</f>
        <v>0</v>
      </c>
      <c r="F856" s="443">
        <f>D856+E856</f>
        <v>1571</v>
      </c>
      <c r="G856" s="444">
        <f>SUM(G853:G855)</f>
        <v>1</v>
      </c>
      <c r="H856" s="585" t="s">
        <v>21</v>
      </c>
      <c r="I856" s="591">
        <f>SUM(I853:I855)</f>
        <v>28.385000000000002</v>
      </c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63</v>
      </c>
      <c r="E859" s="447" t="s">
        <v>68</v>
      </c>
      <c r="F859" s="447" t="s">
        <v>249</v>
      </c>
      <c r="G859" s="448" t="s">
        <v>197</v>
      </c>
      <c r="H859" s="447" t="s">
        <v>130</v>
      </c>
      <c r="I859" s="448" t="s">
        <v>64</v>
      </c>
      <c r="J859" s="447" t="s">
        <v>174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58</v>
      </c>
      <c r="D860" s="438">
        <v>401</v>
      </c>
      <c r="E860" s="438">
        <v>183</v>
      </c>
      <c r="F860" s="438">
        <v>100</v>
      </c>
      <c r="G860" s="438">
        <v>362</v>
      </c>
      <c r="H860" s="438"/>
      <c r="I860" s="438"/>
      <c r="J860" s="438"/>
      <c r="K860" s="451">
        <f>D860+E860+F860+G860+H860+I860+J860</f>
        <v>1046</v>
      </c>
      <c r="L860" s="452">
        <f>K860/K864</f>
        <v>9.2421850080449425E-2</v>
      </c>
      <c r="M860" s="401"/>
    </row>
    <row r="861" spans="2:13" ht="15.6">
      <c r="B861" s="396"/>
      <c r="C861" s="450" t="s">
        <v>148</v>
      </c>
      <c r="D861" s="438">
        <v>530</v>
      </c>
      <c r="E861" s="438">
        <v>585</v>
      </c>
      <c r="F861" s="438">
        <v>734</v>
      </c>
      <c r="G861" s="438">
        <v>394</v>
      </c>
      <c r="H861" s="438">
        <v>38</v>
      </c>
      <c r="I861" s="438"/>
      <c r="J861" s="438"/>
      <c r="K861" s="451">
        <f t="shared" ref="K861:K863" si="260">D861+E861+F861+G861+H861+I861+J861</f>
        <v>2281</v>
      </c>
      <c r="L861" s="452">
        <f>K861/K864</f>
        <v>0.20154325051004315</v>
      </c>
      <c r="M861" s="401"/>
    </row>
    <row r="862" spans="2:13" ht="15.6">
      <c r="B862" s="396"/>
      <c r="C862" s="450" t="s">
        <v>61</v>
      </c>
      <c r="D862" s="438">
        <v>221</v>
      </c>
      <c r="E862" s="438">
        <v>3737.55</v>
      </c>
      <c r="F862" s="438">
        <v>321</v>
      </c>
      <c r="G862" s="438">
        <v>240</v>
      </c>
      <c r="H862" s="438"/>
      <c r="I862" s="438"/>
      <c r="J862" s="438"/>
      <c r="K862" s="451">
        <f t="shared" si="260"/>
        <v>4519.55</v>
      </c>
      <c r="L862" s="452">
        <f>K862/K864</f>
        <v>0.39933572899722292</v>
      </c>
      <c r="M862" s="401"/>
    </row>
    <row r="863" spans="2:13" ht="15.6">
      <c r="B863" s="396"/>
      <c r="C863" s="450" t="s">
        <v>62</v>
      </c>
      <c r="D863" s="438">
        <v>1145.7</v>
      </c>
      <c r="E863" s="438">
        <v>551.95000000000005</v>
      </c>
      <c r="F863" s="438">
        <v>634</v>
      </c>
      <c r="G863" s="438">
        <v>956</v>
      </c>
      <c r="H863" s="438">
        <v>183.47</v>
      </c>
      <c r="I863" s="438"/>
      <c r="J863" s="438"/>
      <c r="K863" s="451">
        <f t="shared" si="260"/>
        <v>3471.12</v>
      </c>
      <c r="L863" s="452">
        <f>K863/K864</f>
        <v>0.30669917041228451</v>
      </c>
      <c r="M863" s="401"/>
    </row>
    <row r="864" spans="2:13" ht="15.6">
      <c r="B864" s="397"/>
      <c r="C864" s="450" t="s">
        <v>199</v>
      </c>
      <c r="D864" s="552">
        <f>SUM(D860:D863)</f>
        <v>2297.6999999999998</v>
      </c>
      <c r="E864" s="552">
        <f t="shared" ref="E864:F864" si="261">SUM(E860:E863)</f>
        <v>5057.5</v>
      </c>
      <c r="F864" s="552">
        <f t="shared" si="261"/>
        <v>1789</v>
      </c>
      <c r="G864" s="552">
        <f>SUM(G860:G863)</f>
        <v>1952</v>
      </c>
      <c r="H864" s="552">
        <f>SUM(H860:H863)</f>
        <v>221.47</v>
      </c>
      <c r="I864" s="552">
        <f>SUM(I860:I863)</f>
        <v>0</v>
      </c>
      <c r="J864" s="552">
        <f t="shared" ref="J864" si="262">SUM(J860:J863)</f>
        <v>0</v>
      </c>
      <c r="K864" s="550">
        <f>D864+E864+F864+G864+H864+I864+J864</f>
        <v>11317.67</v>
      </c>
      <c r="L864" s="452">
        <f>SUM(L860:L863)</f>
        <v>1</v>
      </c>
      <c r="M864" s="401"/>
    </row>
    <row r="865" spans="2:13" ht="15.6">
      <c r="B865" s="397"/>
      <c r="C865" s="547" t="s">
        <v>193</v>
      </c>
      <c r="D865" s="553">
        <v>2297.6999999999998</v>
      </c>
      <c r="E865" s="553">
        <v>5057.5</v>
      </c>
      <c r="F865" s="548">
        <v>1792.54</v>
      </c>
      <c r="G865" s="548">
        <v>2022.76</v>
      </c>
      <c r="H865" s="548">
        <v>221.47</v>
      </c>
      <c r="I865" s="548"/>
      <c r="J865" s="548"/>
      <c r="K865" s="549">
        <f t="shared" ref="K865" si="263">D865+E865+F865+G865+H865+I865+J865</f>
        <v>11391.97</v>
      </c>
      <c r="L865" s="452"/>
      <c r="M865" s="401"/>
    </row>
    <row r="866" spans="2:13" ht="15.6">
      <c r="B866" s="397"/>
      <c r="C866" s="460" t="s">
        <v>147</v>
      </c>
      <c r="D866" s="461">
        <f t="shared" ref="D866:J866" si="264">D865-D864</f>
        <v>0</v>
      </c>
      <c r="E866" s="461">
        <f t="shared" si="264"/>
        <v>0</v>
      </c>
      <c r="F866" s="461">
        <f t="shared" si="264"/>
        <v>3.5399999999999636</v>
      </c>
      <c r="G866" s="461">
        <f t="shared" si="264"/>
        <v>70.759999999999991</v>
      </c>
      <c r="H866" s="461">
        <f t="shared" si="264"/>
        <v>0</v>
      </c>
      <c r="I866" s="461"/>
      <c r="J866" s="461">
        <f t="shared" si="264"/>
        <v>0</v>
      </c>
      <c r="K866" s="542">
        <f>D866+E866+F866+G866+H866+I866+J866</f>
        <v>74.299999999999955</v>
      </c>
      <c r="L866" s="452"/>
      <c r="M866" s="401"/>
    </row>
    <row r="867" spans="2:13" ht="15.6">
      <c r="B867" s="396"/>
      <c r="C867" s="402" t="s">
        <v>65</v>
      </c>
      <c r="D867" s="462">
        <f>D865/K865</f>
        <v>0.20169470249658311</v>
      </c>
      <c r="E867" s="462">
        <f>E865/K865</f>
        <v>0.44395306518538941</v>
      </c>
      <c r="F867" s="462">
        <f>F865/K865</f>
        <v>0.15735118684476873</v>
      </c>
      <c r="G867" s="462">
        <f>G865/K865</f>
        <v>0.17756015860294577</v>
      </c>
      <c r="H867" s="462">
        <f>H865/K865</f>
        <v>1.9440886870313038E-2</v>
      </c>
      <c r="I867" s="462">
        <f>I865/K865</f>
        <v>0</v>
      </c>
      <c r="J867" s="462">
        <f>J865/K865</f>
        <v>0</v>
      </c>
      <c r="K867" s="520">
        <f>D867+E867+F867+G867+H867+I867+J867</f>
        <v>1.0000000000000002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5.3304599999191851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596">
        <v>1572317.0519999999</v>
      </c>
      <c r="E875" s="596">
        <v>1573012.0919999999</v>
      </c>
      <c r="F875" s="526">
        <f t="shared" ref="F875:F878" si="265">E875-D875</f>
        <v>695.04000000003725</v>
      </c>
      <c r="G875" s="592">
        <v>6.48</v>
      </c>
      <c r="H875" s="410">
        <f>F875*G875</f>
        <v>4503.8592000002418</v>
      </c>
      <c r="I875" s="531">
        <f>F875+F879+F880</f>
        <v>812.98000000003958</v>
      </c>
      <c r="J875" s="411">
        <f>I875/I879</f>
        <v>0.43669886213785497</v>
      </c>
      <c r="K875" s="186"/>
      <c r="L875" s="359"/>
      <c r="M875" s="401"/>
    </row>
    <row r="876" spans="2:13" ht="15.6">
      <c r="B876" s="396"/>
      <c r="C876" s="412" t="s">
        <v>43</v>
      </c>
      <c r="D876" s="596">
        <v>607030.60100000002</v>
      </c>
      <c r="E876" s="596">
        <v>607343.22199999995</v>
      </c>
      <c r="F876" s="527">
        <f t="shared" si="265"/>
        <v>312.62099999992643</v>
      </c>
      <c r="G876" s="593">
        <v>6.48</v>
      </c>
      <c r="H876" s="413">
        <f>G876*F876</f>
        <v>2025.7840799995233</v>
      </c>
      <c r="I876" s="532">
        <f>F876</f>
        <v>312.62099999992643</v>
      </c>
      <c r="J876" s="414">
        <f>I876/I879</f>
        <v>0.16792692929759598</v>
      </c>
      <c r="K876" s="186"/>
      <c r="L876" s="359"/>
      <c r="M876" s="401"/>
    </row>
    <row r="877" spans="2:13" ht="15.6">
      <c r="B877" s="396"/>
      <c r="C877" s="415" t="s">
        <v>44</v>
      </c>
      <c r="D877" s="597">
        <v>357997.76400000002</v>
      </c>
      <c r="E877" s="597">
        <v>358235.32299999997</v>
      </c>
      <c r="F877" s="528">
        <f t="shared" si="265"/>
        <v>237.55899999995017</v>
      </c>
      <c r="G877" s="594">
        <v>4.58</v>
      </c>
      <c r="H877" s="416">
        <f>G877*F877</f>
        <v>1088.0202199997718</v>
      </c>
      <c r="I877" s="533">
        <f>F877</f>
        <v>237.55899999995017</v>
      </c>
      <c r="J877" s="417">
        <f>I877/I879</f>
        <v>0.12760676153236228</v>
      </c>
      <c r="K877" s="186"/>
      <c r="L877" s="359"/>
      <c r="M877" s="401"/>
    </row>
    <row r="878" spans="2:13" ht="15.6">
      <c r="B878" s="397"/>
      <c r="C878" s="183" t="s">
        <v>139</v>
      </c>
      <c r="D878" s="597">
        <v>414897.74400000001</v>
      </c>
      <c r="E878" s="597">
        <v>415396.23300000001</v>
      </c>
      <c r="F878" s="529">
        <f t="shared" si="265"/>
        <v>498.4890000000014</v>
      </c>
      <c r="G878" s="595">
        <v>6.28</v>
      </c>
      <c r="H878" s="418">
        <f>G878*F878</f>
        <v>3130.5109200000088</v>
      </c>
      <c r="I878" s="534">
        <f>F878</f>
        <v>498.4890000000014</v>
      </c>
      <c r="J878" s="419">
        <f>I878/I879</f>
        <v>0.26776744703218675</v>
      </c>
      <c r="K878" s="186"/>
      <c r="L878" s="359"/>
      <c r="M878" s="401"/>
    </row>
    <row r="879" spans="2:13" ht="16.2" thickBot="1">
      <c r="B879" s="397"/>
      <c r="C879" s="420" t="s">
        <v>45</v>
      </c>
      <c r="D879" s="597">
        <v>372283.88199999998</v>
      </c>
      <c r="E879" s="597">
        <v>372384.42200000002</v>
      </c>
      <c r="F879" s="526">
        <f>E879-D879</f>
        <v>100.54000000003725</v>
      </c>
      <c r="G879" s="884">
        <v>6.48</v>
      </c>
      <c r="H879" s="421">
        <f>G879*F879</f>
        <v>651.49920000024144</v>
      </c>
      <c r="I879" s="535">
        <f t="shared" ref="I879:J879" si="266">SUM(I875:I878)</f>
        <v>1861.6489999999176</v>
      </c>
      <c r="J879" s="422">
        <f t="shared" si="266"/>
        <v>1</v>
      </c>
      <c r="K879" s="186"/>
      <c r="L879" s="359"/>
      <c r="M879" s="401"/>
    </row>
    <row r="880" spans="2:13" ht="15.6">
      <c r="B880" s="397"/>
      <c r="C880" s="420" t="s">
        <v>46</v>
      </c>
      <c r="D880" s="597">
        <v>340136.99200000003</v>
      </c>
      <c r="E880" s="597">
        <v>340154.39199999999</v>
      </c>
      <c r="F880" s="526">
        <f t="shared" ref="F880" si="267">E880-D880</f>
        <v>17.399999999965075</v>
      </c>
      <c r="G880" s="885"/>
      <c r="H880" s="423">
        <f>G879*F880</f>
        <v>112.7519999997737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1861.6489999999176</v>
      </c>
      <c r="G881" s="525">
        <f>H881/F881</f>
        <v>6.1839936636820747</v>
      </c>
      <c r="H881" s="428">
        <f>SUM(H875:H880)</f>
        <v>11512.425619999562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 t="s">
        <v>254</v>
      </c>
      <c r="E883" s="433"/>
      <c r="F883" s="434" t="s">
        <v>1</v>
      </c>
      <c r="G883" s="554" t="s">
        <v>65</v>
      </c>
      <c r="H883" s="861" t="s">
        <v>243</v>
      </c>
      <c r="I883" s="862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>
        <v>525</v>
      </c>
      <c r="E884" s="438"/>
      <c r="F884" s="438">
        <f>D884+E884</f>
        <v>525</v>
      </c>
      <c r="G884" s="439">
        <f>F884/F887</f>
        <v>0.31194295900178254</v>
      </c>
      <c r="H884" s="590">
        <v>7.0000000000000001E-3</v>
      </c>
      <c r="I884" s="586">
        <f>F884*H884</f>
        <v>3.6750000000000003</v>
      </c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>
        <v>204</v>
      </c>
      <c r="E885" s="438"/>
      <c r="F885" s="438">
        <f t="shared" ref="F885:F886" si="268">D885+E885</f>
        <v>204</v>
      </c>
      <c r="G885" s="439">
        <f>F885/F887</f>
        <v>0.12121212121212122</v>
      </c>
      <c r="H885" s="590">
        <v>2.5000000000000001E-2</v>
      </c>
      <c r="I885" s="586">
        <f>F885*H885</f>
        <v>5.1000000000000005</v>
      </c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>
        <v>954</v>
      </c>
      <c r="E886" s="438"/>
      <c r="F886" s="438">
        <f t="shared" si="268"/>
        <v>954</v>
      </c>
      <c r="G886" s="439">
        <f>F886/F887</f>
        <v>0.5668449197860963</v>
      </c>
      <c r="H886" s="584"/>
      <c r="I886" s="586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1683</v>
      </c>
      <c r="E887" s="442">
        <f>SUM(E884:E886)</f>
        <v>0</v>
      </c>
      <c r="F887" s="443">
        <f>D887+E887</f>
        <v>1683</v>
      </c>
      <c r="G887" s="444">
        <f>SUM(G884:G886)</f>
        <v>1</v>
      </c>
      <c r="H887" s="585" t="s">
        <v>21</v>
      </c>
      <c r="I887" s="591">
        <f>SUM(I884:I886)</f>
        <v>8.7750000000000004</v>
      </c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63</v>
      </c>
      <c r="E890" s="447" t="s">
        <v>68</v>
      </c>
      <c r="F890" s="447" t="s">
        <v>249</v>
      </c>
      <c r="G890" s="448" t="s">
        <v>197</v>
      </c>
      <c r="H890" s="447" t="s">
        <v>130</v>
      </c>
      <c r="I890" s="448" t="s">
        <v>64</v>
      </c>
      <c r="J890" s="447" t="s">
        <v>174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58</v>
      </c>
      <c r="D891" s="438">
        <v>596</v>
      </c>
      <c r="E891" s="438">
        <v>904.23</v>
      </c>
      <c r="F891" s="438">
        <v>241</v>
      </c>
      <c r="G891" s="438"/>
      <c r="H891" s="438"/>
      <c r="I891" s="438"/>
      <c r="J891" s="438"/>
      <c r="K891" s="451">
        <f>D891+E891+F891+G891+H891+I891+J891</f>
        <v>1741.23</v>
      </c>
      <c r="L891" s="452">
        <f>K891/K895</f>
        <v>0.15131906550876378</v>
      </c>
      <c r="M891" s="401"/>
    </row>
    <row r="892" spans="2:13" ht="15.6">
      <c r="B892" s="396"/>
      <c r="C892" s="450" t="s">
        <v>148</v>
      </c>
      <c r="D892" s="438">
        <v>1123</v>
      </c>
      <c r="E892" s="438">
        <v>667</v>
      </c>
      <c r="F892" s="438">
        <v>306</v>
      </c>
      <c r="G892" s="438"/>
      <c r="H892" s="438">
        <v>112</v>
      </c>
      <c r="I892" s="438"/>
      <c r="J892" s="438"/>
      <c r="K892" s="451">
        <f t="shared" ref="K892:K894" si="269">D892+E892+F892+G892+H892+I892+J892</f>
        <v>2208</v>
      </c>
      <c r="L892" s="452">
        <f>K892/K895</f>
        <v>0.19188303477619295</v>
      </c>
      <c r="M892" s="401"/>
    </row>
    <row r="893" spans="2:13" ht="15.6">
      <c r="B893" s="396"/>
      <c r="C893" s="450" t="s">
        <v>61</v>
      </c>
      <c r="D893" s="438">
        <v>2491</v>
      </c>
      <c r="E893" s="438">
        <v>1389</v>
      </c>
      <c r="F893" s="438">
        <v>889</v>
      </c>
      <c r="G893" s="438"/>
      <c r="H893" s="438">
        <v>32</v>
      </c>
      <c r="I893" s="438"/>
      <c r="J893" s="438"/>
      <c r="K893" s="451">
        <f t="shared" si="269"/>
        <v>4801</v>
      </c>
      <c r="L893" s="452">
        <f>K893/K895</f>
        <v>0.41722393567051735</v>
      </c>
      <c r="M893" s="401"/>
    </row>
    <row r="894" spans="2:13" ht="15.6">
      <c r="B894" s="396"/>
      <c r="C894" s="450" t="s">
        <v>62</v>
      </c>
      <c r="D894" s="438">
        <v>1423.38</v>
      </c>
      <c r="E894" s="438">
        <v>795.88</v>
      </c>
      <c r="F894" s="438">
        <v>481.76</v>
      </c>
      <c r="G894" s="438"/>
      <c r="H894" s="438">
        <v>55.76</v>
      </c>
      <c r="I894" s="438"/>
      <c r="J894" s="438"/>
      <c r="K894" s="451">
        <f t="shared" si="269"/>
        <v>2756.7800000000007</v>
      </c>
      <c r="L894" s="452">
        <f>K894/K895</f>
        <v>0.23957396404452597</v>
      </c>
      <c r="M894" s="401"/>
    </row>
    <row r="895" spans="2:13" ht="15.6">
      <c r="B895" s="397"/>
      <c r="C895" s="450" t="s">
        <v>199</v>
      </c>
      <c r="D895" s="552">
        <f>SUM(D891:D894)</f>
        <v>5633.38</v>
      </c>
      <c r="E895" s="552">
        <f t="shared" ref="E895:F895" si="270">SUM(E891:E894)</f>
        <v>3756.11</v>
      </c>
      <c r="F895" s="552">
        <f t="shared" si="270"/>
        <v>1917.76</v>
      </c>
      <c r="G895" s="552">
        <f>SUM(G891:G894)</f>
        <v>0</v>
      </c>
      <c r="H895" s="552">
        <f>SUM(H891:H894)</f>
        <v>199.76</v>
      </c>
      <c r="I895" s="552">
        <f>SUM(I891:I894)</f>
        <v>0</v>
      </c>
      <c r="J895" s="552">
        <f t="shared" ref="J895" si="271">SUM(J891:J894)</f>
        <v>0</v>
      </c>
      <c r="K895" s="550">
        <f>D895+E895+F895+G895+H895+I895+J895</f>
        <v>11507.01</v>
      </c>
      <c r="L895" s="452">
        <f>SUM(L891:L894)</f>
        <v>1</v>
      </c>
      <c r="M895" s="401"/>
    </row>
    <row r="896" spans="2:13" ht="15.6">
      <c r="B896" s="397"/>
      <c r="C896" s="547" t="s">
        <v>193</v>
      </c>
      <c r="D896" s="553">
        <v>5633.38</v>
      </c>
      <c r="E896" s="553">
        <v>3756.11</v>
      </c>
      <c r="F896" s="548">
        <v>1917.76</v>
      </c>
      <c r="G896" s="548"/>
      <c r="H896" s="548">
        <v>199.76</v>
      </c>
      <c r="I896" s="548"/>
      <c r="J896" s="548"/>
      <c r="K896" s="549">
        <f t="shared" ref="K896" si="272">D896+E896+F896+G896+H896+I896+J896</f>
        <v>11507.01</v>
      </c>
      <c r="L896" s="452"/>
      <c r="M896" s="401"/>
    </row>
    <row r="897" spans="2:13" ht="15.6">
      <c r="B897" s="397"/>
      <c r="C897" s="460" t="s">
        <v>147</v>
      </c>
      <c r="D897" s="461">
        <f t="shared" ref="D897:J897" si="273">D896-D895</f>
        <v>0</v>
      </c>
      <c r="E897" s="461">
        <f t="shared" si="273"/>
        <v>0</v>
      </c>
      <c r="F897" s="461">
        <f t="shared" si="273"/>
        <v>0</v>
      </c>
      <c r="G897" s="461">
        <f t="shared" si="273"/>
        <v>0</v>
      </c>
      <c r="H897" s="461">
        <f t="shared" si="273"/>
        <v>0</v>
      </c>
      <c r="I897" s="461">
        <f t="shared" si="273"/>
        <v>0</v>
      </c>
      <c r="J897" s="461">
        <f t="shared" si="273"/>
        <v>0</v>
      </c>
      <c r="K897" s="542">
        <f>D897+E897+F897+G897+H897+I897+J897</f>
        <v>0</v>
      </c>
      <c r="L897" s="452"/>
      <c r="M897" s="401"/>
    </row>
    <row r="898" spans="2:13" ht="15.6">
      <c r="B898" s="396"/>
      <c r="C898" s="402" t="s">
        <v>65</v>
      </c>
      <c r="D898" s="462">
        <f>D896/K896</f>
        <v>0.48956071125340117</v>
      </c>
      <c r="E898" s="462">
        <f>E896/K896</f>
        <v>0.32641928702590856</v>
      </c>
      <c r="F898" s="462">
        <f>F896/K896</f>
        <v>0.16666014890053976</v>
      </c>
      <c r="G898" s="462">
        <f>G896/K896</f>
        <v>0</v>
      </c>
      <c r="H898" s="462">
        <f>H896/K896</f>
        <v>1.7359852820150498E-2</v>
      </c>
      <c r="I898" s="462">
        <f>I896/K896</f>
        <v>0</v>
      </c>
      <c r="J898" s="462">
        <f>J896/K896</f>
        <v>0</v>
      </c>
      <c r="K898" s="520">
        <f>D898+E898+F898+G898+H898+I898+J898</f>
        <v>0.99999999999999989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5.4156199995613861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 t="s">
        <v>193</v>
      </c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 t="s">
        <v>7</v>
      </c>
      <c r="D905" s="404" t="s">
        <v>38</v>
      </c>
      <c r="E905" s="405" t="s">
        <v>39</v>
      </c>
      <c r="F905" s="406" t="s">
        <v>40</v>
      </c>
      <c r="G905" s="406" t="s">
        <v>8</v>
      </c>
      <c r="H905" s="407" t="s">
        <v>60</v>
      </c>
      <c r="I905" s="408" t="s">
        <v>40</v>
      </c>
      <c r="J905" s="407" t="s">
        <v>65</v>
      </c>
      <c r="K905" s="184"/>
      <c r="L905" s="188"/>
      <c r="M905" s="401"/>
    </row>
    <row r="906" spans="2:13" ht="15.6">
      <c r="B906" s="396"/>
      <c r="C906" s="409" t="s">
        <v>42</v>
      </c>
      <c r="D906" s="596">
        <v>1573012.0919999999</v>
      </c>
      <c r="E906" s="596">
        <v>1573462.612</v>
      </c>
      <c r="F906" s="526">
        <f t="shared" ref="F906:F909" si="274">E906-D906</f>
        <v>450.52000000001863</v>
      </c>
      <c r="G906" s="592">
        <v>6.48</v>
      </c>
      <c r="H906" s="410">
        <f>F906*G906</f>
        <v>2919.369600000121</v>
      </c>
      <c r="I906" s="531">
        <f>F906+F910+F911</f>
        <v>671.9890000000014</v>
      </c>
      <c r="J906" s="411">
        <f>I906/I910</f>
        <v>0.39230863986353465</v>
      </c>
      <c r="K906" s="186"/>
      <c r="L906" s="359"/>
      <c r="M906" s="401"/>
    </row>
    <row r="907" spans="2:13" ht="15.6">
      <c r="B907" s="396"/>
      <c r="C907" s="412" t="s">
        <v>43</v>
      </c>
      <c r="D907" s="596">
        <v>607343.22199999995</v>
      </c>
      <c r="E907" s="596">
        <v>607568.11199999996</v>
      </c>
      <c r="F907" s="527">
        <f t="shared" si="274"/>
        <v>224.89000000001397</v>
      </c>
      <c r="G907" s="593">
        <v>6.48</v>
      </c>
      <c r="H907" s="413">
        <f>G907*F907</f>
        <v>1457.2872000000907</v>
      </c>
      <c r="I907" s="532">
        <f>F907</f>
        <v>224.89000000001397</v>
      </c>
      <c r="J907" s="414">
        <f>I907/I910</f>
        <v>0.1312912711650274</v>
      </c>
      <c r="K907" s="186"/>
      <c r="L907" s="359"/>
      <c r="M907" s="401"/>
    </row>
    <row r="908" spans="2:13" ht="15.6">
      <c r="B908" s="396"/>
      <c r="C908" s="415" t="s">
        <v>44</v>
      </c>
      <c r="D908" s="597">
        <v>358235.32299999997</v>
      </c>
      <c r="E908" s="597">
        <v>358534.82299999997</v>
      </c>
      <c r="F908" s="528">
        <f t="shared" si="274"/>
        <v>299.5</v>
      </c>
      <c r="G908" s="594">
        <v>4.58</v>
      </c>
      <c r="H908" s="416">
        <f>G908*F908</f>
        <v>1371.71</v>
      </c>
      <c r="I908" s="533">
        <f>F908</f>
        <v>299.5</v>
      </c>
      <c r="J908" s="417">
        <f>I908/I910</f>
        <v>0.17484875145147968</v>
      </c>
      <c r="K908" s="186"/>
      <c r="L908" s="359"/>
      <c r="M908" s="401"/>
    </row>
    <row r="909" spans="2:13" ht="15.6">
      <c r="B909" s="397"/>
      <c r="C909" s="183" t="s">
        <v>139</v>
      </c>
      <c r="D909" s="597">
        <v>415396.23300000001</v>
      </c>
      <c r="E909" s="597">
        <v>415912.76299999998</v>
      </c>
      <c r="F909" s="529">
        <f t="shared" si="274"/>
        <v>516.52999999996973</v>
      </c>
      <c r="G909" s="595">
        <v>6.28</v>
      </c>
      <c r="H909" s="418">
        <f>G909*F909</f>
        <v>3243.8083999998103</v>
      </c>
      <c r="I909" s="534">
        <f>F909</f>
        <v>516.52999999996973</v>
      </c>
      <c r="J909" s="419">
        <f>I909/I910</f>
        <v>0.30155133751995827</v>
      </c>
      <c r="K909" s="186"/>
      <c r="L909" s="359"/>
      <c r="M909" s="401"/>
    </row>
    <row r="910" spans="2:13" ht="16.2" thickBot="1">
      <c r="B910" s="397"/>
      <c r="C910" s="420" t="s">
        <v>45</v>
      </c>
      <c r="D910" s="597">
        <v>372384.42200000002</v>
      </c>
      <c r="E910" s="597">
        <v>372510.72100000002</v>
      </c>
      <c r="F910" s="526">
        <f>E910-D910</f>
        <v>126.29899999999907</v>
      </c>
      <c r="G910" s="884">
        <v>6.48</v>
      </c>
      <c r="H910" s="421">
        <f>G910*F910</f>
        <v>818.41751999999406</v>
      </c>
      <c r="I910" s="535">
        <f t="shared" ref="I910:J910" si="275">SUM(I906:I909)</f>
        <v>1712.9089999999851</v>
      </c>
      <c r="J910" s="422">
        <f t="shared" si="275"/>
        <v>1</v>
      </c>
      <c r="K910" s="186"/>
      <c r="L910" s="359"/>
      <c r="M910" s="401"/>
    </row>
    <row r="911" spans="2:13" ht="15.6">
      <c r="B911" s="397"/>
      <c r="C911" s="420" t="s">
        <v>46</v>
      </c>
      <c r="D911" s="597">
        <v>340154.39199999999</v>
      </c>
      <c r="E911" s="597">
        <v>340249.56199999998</v>
      </c>
      <c r="F911" s="526">
        <f t="shared" ref="F911" si="276">E911-D911</f>
        <v>95.169999999983702</v>
      </c>
      <c r="G911" s="885"/>
      <c r="H911" s="423">
        <f>G910*F911</f>
        <v>616.70159999989448</v>
      </c>
      <c r="I911" s="424"/>
      <c r="J911" s="425"/>
      <c r="K911" s="186"/>
      <c r="L911" s="359"/>
      <c r="M911" s="401"/>
    </row>
    <row r="912" spans="2:13" ht="16.2" thickBot="1">
      <c r="B912" s="397"/>
      <c r="C912" s="426" t="s">
        <v>21</v>
      </c>
      <c r="D912" s="427"/>
      <c r="E912" s="427"/>
      <c r="F912" s="530">
        <f>F906+F907+F908+F909+F910+F911</f>
        <v>1712.9089999999851</v>
      </c>
      <c r="G912" s="525">
        <f>H912/F912</f>
        <v>6.0874771047381975</v>
      </c>
      <c r="H912" s="428">
        <f>SUM(H906:H911)</f>
        <v>10427.29431999991</v>
      </c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 t="s">
        <v>254</v>
      </c>
      <c r="E914" s="433"/>
      <c r="F914" s="434" t="s">
        <v>1</v>
      </c>
      <c r="G914" s="554" t="s">
        <v>65</v>
      </c>
      <c r="H914" s="861" t="s">
        <v>243</v>
      </c>
      <c r="I914" s="862"/>
      <c r="J914" s="431"/>
      <c r="K914" s="184"/>
      <c r="L914" s="188"/>
      <c r="M914" s="401"/>
    </row>
    <row r="915" spans="2:13" ht="15.6">
      <c r="B915" s="397"/>
      <c r="C915" s="437" t="s">
        <v>80</v>
      </c>
      <c r="D915" s="438">
        <v>996</v>
      </c>
      <c r="E915" s="438"/>
      <c r="F915" s="438">
        <f>D915+E915</f>
        <v>996</v>
      </c>
      <c r="G915" s="439">
        <f>F915/F918</f>
        <v>0.36820702402957484</v>
      </c>
      <c r="H915" s="590">
        <v>7.0000000000000001E-3</v>
      </c>
      <c r="I915" s="586">
        <f>F915*H915</f>
        <v>6.9720000000000004</v>
      </c>
      <c r="J915" s="431"/>
      <c r="K915" s="184"/>
      <c r="L915" s="188"/>
      <c r="M915" s="401"/>
    </row>
    <row r="916" spans="2:13" ht="15.6">
      <c r="B916" s="397"/>
      <c r="C916" s="437" t="s">
        <v>81</v>
      </c>
      <c r="D916" s="438">
        <v>606</v>
      </c>
      <c r="E916" s="438"/>
      <c r="F916" s="438">
        <f t="shared" ref="F916:F917" si="277">D916+E916</f>
        <v>606</v>
      </c>
      <c r="G916" s="439">
        <f>F916/F918</f>
        <v>0.22402957486136785</v>
      </c>
      <c r="H916" s="590">
        <v>2.5000000000000001E-2</v>
      </c>
      <c r="I916" s="586">
        <f>F916*H916</f>
        <v>15.15</v>
      </c>
      <c r="J916" s="431"/>
      <c r="K916" s="184"/>
      <c r="L916" s="188"/>
      <c r="M916" s="401"/>
    </row>
    <row r="917" spans="2:13" ht="15.6">
      <c r="B917" s="397"/>
      <c r="C917" s="437" t="s">
        <v>58</v>
      </c>
      <c r="D917" s="438">
        <v>1103</v>
      </c>
      <c r="E917" s="438"/>
      <c r="F917" s="438">
        <f t="shared" si="277"/>
        <v>1103</v>
      </c>
      <c r="G917" s="439">
        <f>F917/F918</f>
        <v>0.40776340110905729</v>
      </c>
      <c r="H917" s="584"/>
      <c r="I917" s="586"/>
      <c r="J917" s="431"/>
      <c r="K917" s="184"/>
      <c r="L917" s="188"/>
      <c r="M917" s="401"/>
    </row>
    <row r="918" spans="2:13" ht="16.2" thickBot="1">
      <c r="B918" s="397"/>
      <c r="C918" s="441" t="s">
        <v>1</v>
      </c>
      <c r="D918" s="442">
        <f>SUM(D915:D917)</f>
        <v>2705</v>
      </c>
      <c r="E918" s="442">
        <f>SUM(E915:E917)</f>
        <v>0</v>
      </c>
      <c r="F918" s="443">
        <f>D918+E918</f>
        <v>2705</v>
      </c>
      <c r="G918" s="444">
        <f>SUM(G915:G917)</f>
        <v>1</v>
      </c>
      <c r="H918" s="585" t="s">
        <v>21</v>
      </c>
      <c r="I918" s="591">
        <f>SUM(I915:I917)</f>
        <v>22.122</v>
      </c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 t="s">
        <v>194</v>
      </c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 t="s">
        <v>63</v>
      </c>
      <c r="E921" s="447" t="s">
        <v>68</v>
      </c>
      <c r="F921" s="447" t="s">
        <v>249</v>
      </c>
      <c r="G921" s="448" t="s">
        <v>197</v>
      </c>
      <c r="H921" s="447" t="s">
        <v>130</v>
      </c>
      <c r="I921" s="448" t="s">
        <v>64</v>
      </c>
      <c r="J921" s="447" t="s">
        <v>174</v>
      </c>
      <c r="K921" s="448" t="s">
        <v>195</v>
      </c>
      <c r="L921" s="449" t="s">
        <v>65</v>
      </c>
      <c r="M921" s="401"/>
    </row>
    <row r="922" spans="2:13" ht="15.6">
      <c r="B922" s="396"/>
      <c r="C922" s="450" t="s">
        <v>58</v>
      </c>
      <c r="D922" s="438">
        <v>701</v>
      </c>
      <c r="E922" s="438"/>
      <c r="F922" s="438">
        <v>180</v>
      </c>
      <c r="G922" s="438">
        <v>319</v>
      </c>
      <c r="H922" s="438"/>
      <c r="I922" s="438"/>
      <c r="J922" s="438"/>
      <c r="K922" s="451">
        <f>D922+E922+F922+G922+H922+I922+J922</f>
        <v>1200</v>
      </c>
      <c r="L922" s="452">
        <f>K922/K926</f>
        <v>0.1151911164610985</v>
      </c>
      <c r="M922" s="401"/>
    </row>
    <row r="923" spans="2:13" ht="15.6">
      <c r="B923" s="396"/>
      <c r="C923" s="450" t="s">
        <v>148</v>
      </c>
      <c r="D923" s="438">
        <v>1061</v>
      </c>
      <c r="E923" s="438"/>
      <c r="F923" s="438">
        <v>460</v>
      </c>
      <c r="G923" s="438">
        <v>481.92</v>
      </c>
      <c r="H923" s="438">
        <v>143</v>
      </c>
      <c r="I923" s="438"/>
      <c r="J923" s="438"/>
      <c r="K923" s="451">
        <f t="shared" ref="K923:K925" si="278">D923+E923+F923+G923+H923+I923+J923</f>
        <v>2145.92</v>
      </c>
      <c r="L923" s="452">
        <f>K923/K926</f>
        <v>0.20599243386350044</v>
      </c>
      <c r="M923" s="401"/>
    </row>
    <row r="924" spans="2:13" ht="15.6">
      <c r="B924" s="396"/>
      <c r="C924" s="450" t="s">
        <v>61</v>
      </c>
      <c r="D924" s="438">
        <v>1509</v>
      </c>
      <c r="E924" s="438"/>
      <c r="F924" s="438">
        <v>676.81</v>
      </c>
      <c r="G924" s="438">
        <v>1949</v>
      </c>
      <c r="H924" s="438">
        <v>20</v>
      </c>
      <c r="I924" s="438"/>
      <c r="J924" s="438"/>
      <c r="K924" s="451">
        <f t="shared" si="278"/>
        <v>4154.8099999999995</v>
      </c>
      <c r="L924" s="452">
        <f>K924/K926</f>
        <v>0.39883100215311384</v>
      </c>
      <c r="M924" s="401"/>
    </row>
    <row r="925" spans="2:13" ht="15.6">
      <c r="B925" s="396"/>
      <c r="C925" s="450" t="s">
        <v>62</v>
      </c>
      <c r="D925" s="438">
        <v>951.79</v>
      </c>
      <c r="E925" s="438"/>
      <c r="F925" s="438">
        <v>914.5</v>
      </c>
      <c r="G925" s="438">
        <v>525.13</v>
      </c>
      <c r="H925" s="438">
        <v>80.349999999999994</v>
      </c>
      <c r="I925" s="438">
        <v>444.97</v>
      </c>
      <c r="J925" s="438"/>
      <c r="K925" s="451">
        <f t="shared" si="278"/>
        <v>2916.74</v>
      </c>
      <c r="L925" s="452">
        <f>K925/K926</f>
        <v>0.27998544752228705</v>
      </c>
      <c r="M925" s="401"/>
    </row>
    <row r="926" spans="2:13" ht="15.6">
      <c r="B926" s="397"/>
      <c r="C926" s="450" t="s">
        <v>199</v>
      </c>
      <c r="D926" s="552">
        <f>SUM(D922:D925)</f>
        <v>4222.79</v>
      </c>
      <c r="E926" s="552">
        <f t="shared" ref="E926:F926" si="279">SUM(E922:E925)</f>
        <v>0</v>
      </c>
      <c r="F926" s="552">
        <f t="shared" si="279"/>
        <v>2231.31</v>
      </c>
      <c r="G926" s="552">
        <f>SUM(G922:G925)</f>
        <v>3275.05</v>
      </c>
      <c r="H926" s="552">
        <f>SUM(H922:H925)</f>
        <v>243.35</v>
      </c>
      <c r="I926" s="552">
        <f>SUM(I922:I925)</f>
        <v>444.97</v>
      </c>
      <c r="J926" s="552">
        <f t="shared" ref="J926" si="280">SUM(J922:J925)</f>
        <v>0</v>
      </c>
      <c r="K926" s="550">
        <f>D926+E926+F926+G926+H926+I926+J926</f>
        <v>10417.470000000001</v>
      </c>
      <c r="L926" s="452">
        <f>SUM(L922:L925)</f>
        <v>0.99999999999999989</v>
      </c>
      <c r="M926" s="401"/>
    </row>
    <row r="927" spans="2:13" ht="15.6">
      <c r="B927" s="397"/>
      <c r="C927" s="547" t="s">
        <v>193</v>
      </c>
      <c r="D927" s="553">
        <v>4222.79</v>
      </c>
      <c r="E927" s="553"/>
      <c r="F927" s="548">
        <v>2236.25</v>
      </c>
      <c r="G927" s="548">
        <v>3275.05</v>
      </c>
      <c r="H927" s="548">
        <v>243.35</v>
      </c>
      <c r="I927" s="548">
        <v>444.97</v>
      </c>
      <c r="J927" s="548"/>
      <c r="K927" s="549">
        <f t="shared" ref="K927" si="281">D927+E927+F927+G927+H927+I927+J927</f>
        <v>10422.41</v>
      </c>
      <c r="L927" s="452"/>
      <c r="M927" s="401"/>
    </row>
    <row r="928" spans="2:13" ht="15.6">
      <c r="B928" s="397"/>
      <c r="C928" s="460" t="s">
        <v>147</v>
      </c>
      <c r="D928" s="461">
        <f t="shared" ref="D928:J928" si="282">D927-D926</f>
        <v>0</v>
      </c>
      <c r="E928" s="461">
        <f t="shared" si="282"/>
        <v>0</v>
      </c>
      <c r="F928" s="461">
        <f t="shared" si="282"/>
        <v>4.9400000000000546</v>
      </c>
      <c r="G928" s="461">
        <f t="shared" si="282"/>
        <v>0</v>
      </c>
      <c r="H928" s="461">
        <f t="shared" si="282"/>
        <v>0</v>
      </c>
      <c r="I928" s="461">
        <f t="shared" si="282"/>
        <v>0</v>
      </c>
      <c r="J928" s="461">
        <f t="shared" si="282"/>
        <v>0</v>
      </c>
      <c r="K928" s="542">
        <f>D928+E928+F928+G928+H928+I928+J928</f>
        <v>4.9400000000000546</v>
      </c>
      <c r="L928" s="452"/>
      <c r="M928" s="401"/>
    </row>
    <row r="929" spans="2:13" ht="15.6">
      <c r="B929" s="396"/>
      <c r="C929" s="402" t="s">
        <v>65</v>
      </c>
      <c r="D929" s="462">
        <f>D927/K927</f>
        <v>0.40516444852965872</v>
      </c>
      <c r="E929" s="462">
        <f>E927/K927</f>
        <v>0</v>
      </c>
      <c r="F929" s="462">
        <f>F927/K927</f>
        <v>0.21456169926149518</v>
      </c>
      <c r="G929" s="462">
        <f>G927/K927</f>
        <v>0.31423154529518604</v>
      </c>
      <c r="H929" s="462">
        <f>H927/K927</f>
        <v>2.334872644618663E-2</v>
      </c>
      <c r="I929" s="462">
        <f>I927/K927</f>
        <v>4.2693580467473458E-2</v>
      </c>
      <c r="J929" s="462">
        <f>J927/K927</f>
        <v>0</v>
      </c>
      <c r="K929" s="520">
        <f>D929+E929+F929+G929+H929+I929+J929</f>
        <v>1</v>
      </c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 t="s">
        <v>196</v>
      </c>
      <c r="K930" s="880"/>
      <c r="L930" s="465">
        <f>H912-K927</f>
        <v>4.8843199999100761</v>
      </c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 t="s">
        <v>193</v>
      </c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 t="s">
        <v>7</v>
      </c>
      <c r="D936" s="404" t="s">
        <v>38</v>
      </c>
      <c r="E936" s="405" t="s">
        <v>39</v>
      </c>
      <c r="F936" s="406" t="s">
        <v>40</v>
      </c>
      <c r="G936" s="406" t="s">
        <v>8</v>
      </c>
      <c r="H936" s="407" t="s">
        <v>60</v>
      </c>
      <c r="I936" s="408" t="s">
        <v>40</v>
      </c>
      <c r="J936" s="407" t="s">
        <v>65</v>
      </c>
      <c r="K936" s="184"/>
      <c r="L936" s="188"/>
      <c r="M936" s="401"/>
    </row>
    <row r="937" spans="2:13" ht="15.6">
      <c r="B937" s="396"/>
      <c r="C937" s="409" t="s">
        <v>42</v>
      </c>
      <c r="D937" s="596">
        <v>1573462.612</v>
      </c>
      <c r="E937" s="596">
        <v>1574090.452</v>
      </c>
      <c r="F937" s="526">
        <f t="shared" ref="F937:F940" si="283">E937-D937</f>
        <v>627.84000000008382</v>
      </c>
      <c r="G937" s="592">
        <v>6.48</v>
      </c>
      <c r="H937" s="410">
        <f>F937*G937</f>
        <v>4068.4032000005436</v>
      </c>
      <c r="I937" s="531">
        <f>F937+F941+F942</f>
        <v>823.42000000010012</v>
      </c>
      <c r="J937" s="411">
        <f>I937/I941</f>
        <v>0.37741920106781113</v>
      </c>
      <c r="K937" s="186"/>
      <c r="L937" s="359"/>
      <c r="M937" s="401"/>
    </row>
    <row r="938" spans="2:13" ht="15.6">
      <c r="B938" s="396"/>
      <c r="C938" s="412" t="s">
        <v>43</v>
      </c>
      <c r="D938" s="596">
        <v>607568.11199999996</v>
      </c>
      <c r="E938" s="596">
        <v>607873.96299999999</v>
      </c>
      <c r="F938" s="527">
        <f t="shared" si="283"/>
        <v>305.85100000002421</v>
      </c>
      <c r="G938" s="593">
        <v>6.48</v>
      </c>
      <c r="H938" s="413">
        <f>G938*F938</f>
        <v>1981.914480000157</v>
      </c>
      <c r="I938" s="532">
        <f>F938</f>
        <v>305.85100000002421</v>
      </c>
      <c r="J938" s="414">
        <f>I938/I941</f>
        <v>0.14018853084183794</v>
      </c>
      <c r="K938" s="186"/>
      <c r="L938" s="359"/>
      <c r="M938" s="401"/>
    </row>
    <row r="939" spans="2:13" ht="15.6">
      <c r="B939" s="396"/>
      <c r="C939" s="415" t="s">
        <v>44</v>
      </c>
      <c r="D939" s="597">
        <v>358534.82299999997</v>
      </c>
      <c r="E939" s="597">
        <v>358872.39399999997</v>
      </c>
      <c r="F939" s="528">
        <f t="shared" si="283"/>
        <v>337.57099999999627</v>
      </c>
      <c r="G939" s="594">
        <v>4.58</v>
      </c>
      <c r="H939" s="416">
        <f>G939*F939</f>
        <v>1546.075179999983</v>
      </c>
      <c r="I939" s="533">
        <f>F939</f>
        <v>337.57099999999627</v>
      </c>
      <c r="J939" s="417">
        <f>I939/I941</f>
        <v>0.15472757174181484</v>
      </c>
      <c r="K939" s="186"/>
      <c r="L939" s="359"/>
      <c r="M939" s="401"/>
    </row>
    <row r="940" spans="2:13" ht="15.6">
      <c r="B940" s="397"/>
      <c r="C940" s="183" t="s">
        <v>139</v>
      </c>
      <c r="D940" s="597">
        <v>415912.76299999998</v>
      </c>
      <c r="E940" s="597">
        <v>416627.63299999997</v>
      </c>
      <c r="F940" s="529">
        <f t="shared" si="283"/>
        <v>714.86999999999534</v>
      </c>
      <c r="G940" s="595">
        <v>6.28</v>
      </c>
      <c r="H940" s="418">
        <f>G940*F940</f>
        <v>4489.383599999971</v>
      </c>
      <c r="I940" s="534">
        <f>F940</f>
        <v>714.86999999999534</v>
      </c>
      <c r="J940" s="419">
        <f>I940/I941</f>
        <v>0.32766469634853607</v>
      </c>
      <c r="K940" s="186"/>
      <c r="L940" s="359"/>
      <c r="M940" s="401"/>
    </row>
    <row r="941" spans="2:13" ht="16.2" thickBot="1">
      <c r="B941" s="397"/>
      <c r="C941" s="420" t="s">
        <v>45</v>
      </c>
      <c r="D941" s="597">
        <v>372510.72100000002</v>
      </c>
      <c r="E941" s="597">
        <v>372655.28200000001</v>
      </c>
      <c r="F941" s="526">
        <f>E941-D941</f>
        <v>144.56099999998696</v>
      </c>
      <c r="G941" s="884">
        <v>6.48</v>
      </c>
      <c r="H941" s="421">
        <f>G941*F941</f>
        <v>936.75527999991562</v>
      </c>
      <c r="I941" s="535">
        <f t="shared" ref="I941:J941" si="284">SUM(I937:I940)</f>
        <v>2181.7120000001159</v>
      </c>
      <c r="J941" s="422">
        <f t="shared" si="284"/>
        <v>1</v>
      </c>
      <c r="K941" s="186"/>
      <c r="L941" s="359"/>
      <c r="M941" s="401"/>
    </row>
    <row r="942" spans="2:13" ht="15.6">
      <c r="B942" s="397"/>
      <c r="C942" s="420" t="s">
        <v>46</v>
      </c>
      <c r="D942" s="597">
        <v>340249.56199999998</v>
      </c>
      <c r="E942" s="597">
        <v>340300.58100000001</v>
      </c>
      <c r="F942" s="526">
        <f t="shared" ref="F942" si="285">E942-D942</f>
        <v>51.019000000029337</v>
      </c>
      <c r="G942" s="885"/>
      <c r="H942" s="423">
        <f>G941*F942</f>
        <v>330.60312000019013</v>
      </c>
      <c r="I942" s="424"/>
      <c r="J942" s="425"/>
      <c r="K942" s="186"/>
      <c r="L942" s="359"/>
      <c r="M942" s="401"/>
    </row>
    <row r="943" spans="2:13" ht="16.2" thickBot="1">
      <c r="B943" s="397"/>
      <c r="C943" s="426" t="s">
        <v>21</v>
      </c>
      <c r="D943" s="427"/>
      <c r="E943" s="427"/>
      <c r="F943" s="530">
        <f>F937+F938+F939+F940+F941+F942</f>
        <v>2181.7120000001159</v>
      </c>
      <c r="G943" s="525">
        <f>H943/F943</f>
        <v>6.1204846744208456</v>
      </c>
      <c r="H943" s="428">
        <f>SUM(H937:H942)</f>
        <v>13353.134860000762</v>
      </c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 t="s">
        <v>254</v>
      </c>
      <c r="E945" s="433"/>
      <c r="F945" s="434" t="s">
        <v>1</v>
      </c>
      <c r="G945" s="554" t="s">
        <v>65</v>
      </c>
      <c r="H945" s="861" t="s">
        <v>243</v>
      </c>
      <c r="I945" s="862"/>
      <c r="J945" s="431"/>
      <c r="K945" s="184"/>
      <c r="L945" s="188"/>
      <c r="M945" s="401"/>
    </row>
    <row r="946" spans="2:13" ht="15.6">
      <c r="B946" s="397"/>
      <c r="C946" s="437" t="s">
        <v>80</v>
      </c>
      <c r="D946" s="438">
        <v>299</v>
      </c>
      <c r="E946" s="438"/>
      <c r="F946" s="438">
        <f>D946+E946</f>
        <v>299</v>
      </c>
      <c r="G946" s="439">
        <f>F946/F949</f>
        <v>0.27330895795246801</v>
      </c>
      <c r="H946" s="590">
        <v>7.0000000000000001E-3</v>
      </c>
      <c r="I946" s="586">
        <f>F946*H946</f>
        <v>2.093</v>
      </c>
      <c r="J946" s="431"/>
      <c r="K946" s="184"/>
      <c r="L946" s="188"/>
      <c r="M946" s="401"/>
    </row>
    <row r="947" spans="2:13" ht="15.6">
      <c r="B947" s="397"/>
      <c r="C947" s="437" t="s">
        <v>81</v>
      </c>
      <c r="D947" s="438">
        <v>392</v>
      </c>
      <c r="E947" s="438"/>
      <c r="F947" s="438">
        <f t="shared" ref="F947:F948" si="286">D947+E947</f>
        <v>392</v>
      </c>
      <c r="G947" s="439">
        <f>F947/F949</f>
        <v>0.35831809872029252</v>
      </c>
      <c r="H947" s="590">
        <v>2.5000000000000001E-2</v>
      </c>
      <c r="I947" s="586">
        <f>F947*H947</f>
        <v>9.8000000000000007</v>
      </c>
      <c r="J947" s="431"/>
      <c r="K947" s="184"/>
      <c r="L947" s="188"/>
      <c r="M947" s="401"/>
    </row>
    <row r="948" spans="2:13" ht="15.6">
      <c r="B948" s="397"/>
      <c r="C948" s="437" t="s">
        <v>58</v>
      </c>
      <c r="D948" s="438">
        <v>403</v>
      </c>
      <c r="E948" s="438"/>
      <c r="F948" s="438">
        <f t="shared" si="286"/>
        <v>403</v>
      </c>
      <c r="G948" s="439">
        <f>F948/F949</f>
        <v>0.36837294332723947</v>
      </c>
      <c r="H948" s="584"/>
      <c r="I948" s="586"/>
      <c r="J948" s="431"/>
      <c r="K948" s="184"/>
      <c r="L948" s="188"/>
      <c r="M948" s="401"/>
    </row>
    <row r="949" spans="2:13" ht="16.2" thickBot="1">
      <c r="B949" s="397"/>
      <c r="C949" s="441" t="s">
        <v>1</v>
      </c>
      <c r="D949" s="442">
        <f>SUM(D946:D948)</f>
        <v>1094</v>
      </c>
      <c r="E949" s="442">
        <f>SUM(E946:E948)</f>
        <v>0</v>
      </c>
      <c r="F949" s="443">
        <f>D949+E949</f>
        <v>1094</v>
      </c>
      <c r="G949" s="444">
        <f>SUM(G946:G948)</f>
        <v>1</v>
      </c>
      <c r="H949" s="585" t="s">
        <v>21</v>
      </c>
      <c r="I949" s="591">
        <f>SUM(I946:I948)</f>
        <v>11.893000000000001</v>
      </c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 t="s">
        <v>194</v>
      </c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 t="s">
        <v>63</v>
      </c>
      <c r="E952" s="447" t="s">
        <v>68</v>
      </c>
      <c r="F952" s="447" t="s">
        <v>249</v>
      </c>
      <c r="G952" s="448" t="s">
        <v>197</v>
      </c>
      <c r="H952" s="447" t="s">
        <v>130</v>
      </c>
      <c r="I952" s="448" t="s">
        <v>64</v>
      </c>
      <c r="J952" s="447" t="s">
        <v>174</v>
      </c>
      <c r="K952" s="448" t="s">
        <v>195</v>
      </c>
      <c r="L952" s="449" t="s">
        <v>65</v>
      </c>
      <c r="M952" s="401"/>
    </row>
    <row r="953" spans="2:13" ht="15.6">
      <c r="B953" s="396"/>
      <c r="C953" s="450" t="s">
        <v>58</v>
      </c>
      <c r="D953" s="438">
        <v>416</v>
      </c>
      <c r="E953" s="438">
        <v>363.52</v>
      </c>
      <c r="F953" s="438">
        <v>319</v>
      </c>
      <c r="G953" s="438"/>
      <c r="H953" s="438"/>
      <c r="I953" s="438"/>
      <c r="J953" s="438"/>
      <c r="K953" s="451">
        <f>D953+E953+F953+G953+H953+I953+J953</f>
        <v>1098.52</v>
      </c>
      <c r="L953" s="452">
        <f>K953/K957</f>
        <v>8.300339110092908E-2</v>
      </c>
      <c r="M953" s="401"/>
    </row>
    <row r="954" spans="2:13" ht="15.6">
      <c r="B954" s="396"/>
      <c r="C954" s="450" t="s">
        <v>148</v>
      </c>
      <c r="D954" s="438">
        <v>849</v>
      </c>
      <c r="E954" s="438">
        <v>641.08000000000004</v>
      </c>
      <c r="F954" s="438">
        <v>443</v>
      </c>
      <c r="G954" s="438"/>
      <c r="H954" s="438">
        <v>90</v>
      </c>
      <c r="I954" s="438"/>
      <c r="J954" s="438"/>
      <c r="K954" s="451">
        <f t="shared" ref="K954:K956" si="287">D954+E954+F954+G954+H954+I954+J954</f>
        <v>2023.08</v>
      </c>
      <c r="L954" s="452">
        <f>K954/K957</f>
        <v>0.1528624881371915</v>
      </c>
      <c r="M954" s="401"/>
    </row>
    <row r="955" spans="2:13" ht="15.6">
      <c r="B955" s="396"/>
      <c r="C955" s="450" t="s">
        <v>61</v>
      </c>
      <c r="D955" s="438">
        <v>3160</v>
      </c>
      <c r="E955" s="438">
        <v>2031.24</v>
      </c>
      <c r="F955" s="438">
        <v>273</v>
      </c>
      <c r="G955" s="438">
        <v>340</v>
      </c>
      <c r="H955" s="438"/>
      <c r="I955" s="438"/>
      <c r="J955" s="438"/>
      <c r="K955" s="451">
        <f t="shared" si="287"/>
        <v>5804.24</v>
      </c>
      <c r="L955" s="452">
        <f>K955/K957</f>
        <v>0.43856425259772841</v>
      </c>
      <c r="M955" s="401"/>
    </row>
    <row r="956" spans="2:13" ht="15.6">
      <c r="B956" s="396"/>
      <c r="C956" s="450" t="s">
        <v>62</v>
      </c>
      <c r="D956" s="438">
        <v>966</v>
      </c>
      <c r="E956" s="438">
        <v>1155.1199999999999</v>
      </c>
      <c r="F956" s="438">
        <v>922</v>
      </c>
      <c r="G956" s="438">
        <v>1198.45</v>
      </c>
      <c r="H956" s="438">
        <v>67.23</v>
      </c>
      <c r="I956" s="438"/>
      <c r="J956" s="438"/>
      <c r="K956" s="451">
        <f t="shared" si="287"/>
        <v>4308.7999999999993</v>
      </c>
      <c r="L956" s="452">
        <f>K956/K957</f>
        <v>0.32556986816415101</v>
      </c>
      <c r="M956" s="401"/>
    </row>
    <row r="957" spans="2:13" ht="15.6">
      <c r="B957" s="397"/>
      <c r="C957" s="450" t="s">
        <v>199</v>
      </c>
      <c r="D957" s="552">
        <f>SUM(D953:D956)</f>
        <v>5391</v>
      </c>
      <c r="E957" s="552">
        <f t="shared" ref="E957:F957" si="288">SUM(E953:E956)</f>
        <v>4190.96</v>
      </c>
      <c r="F957" s="552">
        <f t="shared" si="288"/>
        <v>1957</v>
      </c>
      <c r="G957" s="552">
        <f>SUM(G953:G956)</f>
        <v>1538.45</v>
      </c>
      <c r="H957" s="552">
        <f>SUM(H953:H956)</f>
        <v>157.23000000000002</v>
      </c>
      <c r="I957" s="552">
        <f>SUM(I953:I956)</f>
        <v>0</v>
      </c>
      <c r="J957" s="552">
        <f t="shared" ref="J957" si="289">SUM(J953:J956)</f>
        <v>0</v>
      </c>
      <c r="K957" s="550">
        <f>D957+E957+F957+G957+H957+I957+J957</f>
        <v>13234.64</v>
      </c>
      <c r="L957" s="452">
        <f>SUM(L953:L956)</f>
        <v>1</v>
      </c>
      <c r="M957" s="401"/>
    </row>
    <row r="958" spans="2:13" ht="15.6">
      <c r="B958" s="397"/>
      <c r="C958" s="547" t="s">
        <v>193</v>
      </c>
      <c r="D958" s="553">
        <v>5410.8</v>
      </c>
      <c r="E958" s="553">
        <v>4190.96</v>
      </c>
      <c r="F958" s="548">
        <v>2017.98</v>
      </c>
      <c r="G958" s="548">
        <v>1570.52</v>
      </c>
      <c r="H958" s="548">
        <v>157.22999999999999</v>
      </c>
      <c r="I958" s="548"/>
      <c r="J958" s="548"/>
      <c r="K958" s="549">
        <f t="shared" ref="K958" si="290">D958+E958+F958+G958+H958+I958+J958</f>
        <v>13347.49</v>
      </c>
      <c r="L958" s="452"/>
      <c r="M958" s="401"/>
    </row>
    <row r="959" spans="2:13" ht="15.6">
      <c r="B959" s="397"/>
      <c r="C959" s="460" t="s">
        <v>147</v>
      </c>
      <c r="D959" s="461">
        <f t="shared" ref="D959:J959" si="291">D958-D957</f>
        <v>19.800000000000182</v>
      </c>
      <c r="E959" s="461">
        <f t="shared" si="291"/>
        <v>0</v>
      </c>
      <c r="F959" s="461">
        <f t="shared" si="291"/>
        <v>60.980000000000018</v>
      </c>
      <c r="G959" s="461">
        <f t="shared" si="291"/>
        <v>32.069999999999936</v>
      </c>
      <c r="H959" s="461">
        <f t="shared" si="291"/>
        <v>0</v>
      </c>
      <c r="I959" s="461">
        <f t="shared" si="291"/>
        <v>0</v>
      </c>
      <c r="J959" s="461">
        <f t="shared" si="291"/>
        <v>0</v>
      </c>
      <c r="K959" s="542">
        <f>D959+E959+F959+G959+H959+I959+J959</f>
        <v>112.85000000000014</v>
      </c>
      <c r="L959" s="452"/>
      <c r="M959" s="401"/>
    </row>
    <row r="960" spans="2:13" ht="15.6">
      <c r="B960" s="396"/>
      <c r="C960" s="402" t="s">
        <v>65</v>
      </c>
      <c r="D960" s="462">
        <f>D958/K958</f>
        <v>0.4053795882222051</v>
      </c>
      <c r="E960" s="462">
        <f>E958/K958</f>
        <v>0.31398862257997573</v>
      </c>
      <c r="F960" s="462">
        <f>F958/K958</f>
        <v>0.15118797616630542</v>
      </c>
      <c r="G960" s="462">
        <f>G958/K958</f>
        <v>0.1176640701734933</v>
      </c>
      <c r="H960" s="462">
        <f>H958/K958</f>
        <v>1.1779742858020496E-2</v>
      </c>
      <c r="I960" s="462">
        <f>I958/K958</f>
        <v>0</v>
      </c>
      <c r="J960" s="462">
        <f>J958/K958</f>
        <v>0</v>
      </c>
      <c r="K960" s="520">
        <f>D960+E960+F960+G960+H960+I960+J960</f>
        <v>1</v>
      </c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 t="s">
        <v>196</v>
      </c>
      <c r="K961" s="880"/>
      <c r="L961" s="465">
        <f>H943-K958</f>
        <v>5.6448600007624918</v>
      </c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 t="s">
        <v>193</v>
      </c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 t="s">
        <v>7</v>
      </c>
      <c r="D967" s="404" t="s">
        <v>38</v>
      </c>
      <c r="E967" s="405" t="s">
        <v>39</v>
      </c>
      <c r="F967" s="406" t="s">
        <v>40</v>
      </c>
      <c r="G967" s="406" t="s">
        <v>8</v>
      </c>
      <c r="H967" s="407" t="s">
        <v>60</v>
      </c>
      <c r="I967" s="408" t="s">
        <v>40</v>
      </c>
      <c r="J967" s="407" t="s">
        <v>65</v>
      </c>
      <c r="K967" s="184"/>
      <c r="L967" s="188"/>
      <c r="M967" s="401"/>
    </row>
    <row r="968" spans="2:13" ht="15.6">
      <c r="B968" s="396"/>
      <c r="C968" s="409" t="s">
        <v>42</v>
      </c>
      <c r="D968" s="596">
        <v>1574090.452</v>
      </c>
      <c r="E968" s="596">
        <v>1574597.503</v>
      </c>
      <c r="F968" s="526">
        <f t="shared" ref="F968:F971" si="292">E968-D968</f>
        <v>507.05099999997765</v>
      </c>
      <c r="G968" s="592">
        <v>6.48</v>
      </c>
      <c r="H968" s="410">
        <f>F968*G968</f>
        <v>3285.6904799998556</v>
      </c>
      <c r="I968" s="531">
        <f>F968+F972+F973</f>
        <v>926.29200000001583</v>
      </c>
      <c r="J968" s="411">
        <f>I968/I972</f>
        <v>0.53809417862229891</v>
      </c>
      <c r="K968" s="186"/>
      <c r="L968" s="359"/>
      <c r="M968" s="401"/>
    </row>
    <row r="969" spans="2:13" ht="15.6">
      <c r="B969" s="396"/>
      <c r="C969" s="412" t="s">
        <v>43</v>
      </c>
      <c r="D969" s="596">
        <v>607873.96299999999</v>
      </c>
      <c r="E969" s="596">
        <v>608229.29200000002</v>
      </c>
      <c r="F969" s="527">
        <f t="shared" si="292"/>
        <v>355.32900000002701</v>
      </c>
      <c r="G969" s="593">
        <v>6.48</v>
      </c>
      <c r="H969" s="413">
        <f>G969*F969</f>
        <v>2302.531920000175</v>
      </c>
      <c r="I969" s="532">
        <f>F969</f>
        <v>355.32900000002701</v>
      </c>
      <c r="J969" s="414">
        <f>I969/I972</f>
        <v>0.20641489551425915</v>
      </c>
      <c r="K969" s="186"/>
      <c r="L969" s="359"/>
      <c r="M969" s="401"/>
    </row>
    <row r="970" spans="2:13" ht="15.6">
      <c r="B970" s="396"/>
      <c r="C970" s="415" t="s">
        <v>44</v>
      </c>
      <c r="D970" s="597">
        <v>358872.39399999997</v>
      </c>
      <c r="E970" s="597">
        <v>359042.55300000001</v>
      </c>
      <c r="F970" s="528">
        <f t="shared" si="292"/>
        <v>170.15900000004331</v>
      </c>
      <c r="G970" s="594">
        <v>4.58</v>
      </c>
      <c r="H970" s="416">
        <f>G970*F970</f>
        <v>779.32822000019837</v>
      </c>
      <c r="I970" s="533">
        <f>F970</f>
        <v>170.15900000004331</v>
      </c>
      <c r="J970" s="417">
        <f>I970/I972</f>
        <v>9.8847412414458408E-2</v>
      </c>
      <c r="K970" s="186"/>
      <c r="L970" s="359"/>
      <c r="M970" s="401"/>
    </row>
    <row r="971" spans="2:13" ht="15.6">
      <c r="B971" s="397"/>
      <c r="C971" s="183" t="s">
        <v>139</v>
      </c>
      <c r="D971" s="597">
        <v>416627.63299999997</v>
      </c>
      <c r="E971" s="597">
        <v>416897.28399999999</v>
      </c>
      <c r="F971" s="529">
        <f t="shared" si="292"/>
        <v>269.65100000001257</v>
      </c>
      <c r="G971" s="595">
        <v>6.28</v>
      </c>
      <c r="H971" s="418">
        <f>G971*F971</f>
        <v>1693.408280000079</v>
      </c>
      <c r="I971" s="534">
        <f>F971</f>
        <v>269.65100000001257</v>
      </c>
      <c r="J971" s="419">
        <f>I971/I972</f>
        <v>0.1566435134489835</v>
      </c>
      <c r="K971" s="186"/>
      <c r="L971" s="359"/>
      <c r="M971" s="401"/>
    </row>
    <row r="972" spans="2:13" ht="16.2" thickBot="1">
      <c r="B972" s="397"/>
      <c r="C972" s="420" t="s">
        <v>45</v>
      </c>
      <c r="D972" s="597">
        <v>372655.28200000001</v>
      </c>
      <c r="E972" s="597">
        <v>372965.11200000002</v>
      </c>
      <c r="F972" s="526">
        <f>E972-D972</f>
        <v>309.8300000000163</v>
      </c>
      <c r="G972" s="884">
        <v>6.48</v>
      </c>
      <c r="H972" s="421">
        <f>G972*F972</f>
        <v>2007.6984000001057</v>
      </c>
      <c r="I972" s="535">
        <f t="shared" ref="I972:J972" si="293">SUM(I968:I971)</f>
        <v>1721.4310000000987</v>
      </c>
      <c r="J972" s="422">
        <f t="shared" si="293"/>
        <v>1</v>
      </c>
      <c r="K972" s="186"/>
      <c r="L972" s="359"/>
      <c r="M972" s="401"/>
    </row>
    <row r="973" spans="2:13" ht="15.6">
      <c r="B973" s="397"/>
      <c r="C973" s="420" t="s">
        <v>46</v>
      </c>
      <c r="D973" s="597">
        <v>340300.58100000001</v>
      </c>
      <c r="E973" s="597">
        <v>340409.99200000003</v>
      </c>
      <c r="F973" s="526">
        <f t="shared" ref="F973" si="294">E973-D973</f>
        <v>109.41100000002189</v>
      </c>
      <c r="G973" s="885"/>
      <c r="H973" s="423">
        <f>G972*F973</f>
        <v>708.98328000014192</v>
      </c>
      <c r="I973" s="424"/>
      <c r="J973" s="425"/>
      <c r="K973" s="186"/>
      <c r="L973" s="359"/>
      <c r="M973" s="401"/>
    </row>
    <row r="974" spans="2:13" ht="16.2" thickBot="1">
      <c r="B974" s="397"/>
      <c r="C974" s="426" t="s">
        <v>21</v>
      </c>
      <c r="D974" s="427"/>
      <c r="E974" s="427"/>
      <c r="F974" s="530">
        <f>F968+F969+F970+F971+F972+F973</f>
        <v>1721.4310000000987</v>
      </c>
      <c r="G974" s="525">
        <f>H974/F974</f>
        <v>6.2608612137227331</v>
      </c>
      <c r="H974" s="428">
        <f>SUM(H968:H973)</f>
        <v>10777.640580000556</v>
      </c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 t="s">
        <v>254</v>
      </c>
      <c r="E976" s="433"/>
      <c r="F976" s="434" t="s">
        <v>1</v>
      </c>
      <c r="G976" s="554" t="s">
        <v>65</v>
      </c>
      <c r="H976" s="861" t="s">
        <v>243</v>
      </c>
      <c r="I976" s="862"/>
      <c r="J976" s="431"/>
      <c r="K976" s="184"/>
      <c r="L976" s="188"/>
      <c r="M976" s="401"/>
    </row>
    <row r="977" spans="2:13" ht="15.6">
      <c r="B977" s="397"/>
      <c r="C977" s="437" t="s">
        <v>80</v>
      </c>
      <c r="D977" s="438">
        <v>302</v>
      </c>
      <c r="E977" s="438"/>
      <c r="F977" s="438">
        <f>D977+E977</f>
        <v>302</v>
      </c>
      <c r="G977" s="439">
        <f>F977/F980</f>
        <v>0.30260521042084171</v>
      </c>
      <c r="H977" s="590">
        <v>7.0000000000000001E-3</v>
      </c>
      <c r="I977" s="586">
        <f>F977*H977</f>
        <v>2.1139999999999999</v>
      </c>
      <c r="J977" s="431"/>
      <c r="K977" s="184"/>
      <c r="L977" s="188"/>
      <c r="M977" s="401"/>
    </row>
    <row r="978" spans="2:13" ht="15.6">
      <c r="B978" s="397"/>
      <c r="C978" s="437" t="s">
        <v>81</v>
      </c>
      <c r="D978" s="438">
        <v>271</v>
      </c>
      <c r="E978" s="438"/>
      <c r="F978" s="438">
        <f t="shared" ref="F978:F979" si="295">D978+E978</f>
        <v>271</v>
      </c>
      <c r="G978" s="439">
        <f>F978/F980</f>
        <v>0.27154308617234468</v>
      </c>
      <c r="H978" s="590">
        <v>2.5000000000000001E-2</v>
      </c>
      <c r="I978" s="586">
        <f>F978*H978</f>
        <v>6.7750000000000004</v>
      </c>
      <c r="J978" s="431"/>
      <c r="K978" s="184"/>
      <c r="L978" s="188"/>
      <c r="M978" s="401"/>
    </row>
    <row r="979" spans="2:13" ht="15.6">
      <c r="B979" s="397"/>
      <c r="C979" s="437" t="s">
        <v>58</v>
      </c>
      <c r="D979" s="438">
        <v>425</v>
      </c>
      <c r="E979" s="438"/>
      <c r="F979" s="438">
        <f t="shared" si="295"/>
        <v>425</v>
      </c>
      <c r="G979" s="439">
        <f>F979/F980</f>
        <v>0.42585170340681361</v>
      </c>
      <c r="H979" s="584"/>
      <c r="I979" s="586"/>
      <c r="J979" s="431"/>
      <c r="K979" s="184"/>
      <c r="L979" s="188"/>
      <c r="M979" s="401"/>
    </row>
    <row r="980" spans="2:13" ht="16.2" thickBot="1">
      <c r="B980" s="397"/>
      <c r="C980" s="441" t="s">
        <v>1</v>
      </c>
      <c r="D980" s="442">
        <f>SUM(D977:D979)</f>
        <v>998</v>
      </c>
      <c r="E980" s="442">
        <f>SUM(E977:E979)</f>
        <v>0</v>
      </c>
      <c r="F980" s="443">
        <f>D980+E980</f>
        <v>998</v>
      </c>
      <c r="G980" s="444">
        <f>SUM(G977:G979)</f>
        <v>1</v>
      </c>
      <c r="H980" s="585" t="s">
        <v>21</v>
      </c>
      <c r="I980" s="591">
        <f>SUM(I977:I979)</f>
        <v>8.8889999999999993</v>
      </c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 t="s">
        <v>194</v>
      </c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 t="s">
        <v>63</v>
      </c>
      <c r="E983" s="447" t="s">
        <v>68</v>
      </c>
      <c r="F983" s="447" t="s">
        <v>249</v>
      </c>
      <c r="G983" s="448" t="s">
        <v>197</v>
      </c>
      <c r="H983" s="447" t="s">
        <v>130</v>
      </c>
      <c r="I983" s="448" t="s">
        <v>64</v>
      </c>
      <c r="J983" s="447" t="s">
        <v>174</v>
      </c>
      <c r="K983" s="448" t="s">
        <v>195</v>
      </c>
      <c r="L983" s="449" t="s">
        <v>65</v>
      </c>
      <c r="M983" s="401"/>
    </row>
    <row r="984" spans="2:13" ht="15.6">
      <c r="B984" s="396"/>
      <c r="C984" s="450" t="s">
        <v>58</v>
      </c>
      <c r="D984" s="438">
        <v>349</v>
      </c>
      <c r="E984" s="438">
        <v>425.04</v>
      </c>
      <c r="F984" s="438"/>
      <c r="G984" s="438">
        <v>105</v>
      </c>
      <c r="H984" s="438"/>
      <c r="I984" s="438">
        <v>120</v>
      </c>
      <c r="J984" s="438"/>
      <c r="K984" s="451">
        <f>D984+E984+F984+G984+H984+I984+J984</f>
        <v>999.04</v>
      </c>
      <c r="L984" s="452">
        <f>K984/K988</f>
        <v>9.3053408095974358E-2</v>
      </c>
      <c r="M984" s="401"/>
    </row>
    <row r="985" spans="2:13" ht="15.6">
      <c r="B985" s="396"/>
      <c r="C985" s="450" t="s">
        <v>148</v>
      </c>
      <c r="D985" s="438">
        <v>1188</v>
      </c>
      <c r="E985" s="438">
        <v>573.95000000000005</v>
      </c>
      <c r="F985" s="438"/>
      <c r="G985" s="438">
        <v>102</v>
      </c>
      <c r="H985" s="438">
        <v>1019</v>
      </c>
      <c r="I985" s="438">
        <v>297</v>
      </c>
      <c r="J985" s="438"/>
      <c r="K985" s="451">
        <f t="shared" ref="K985:K987" si="296">D985+E985+F985+G985+H985+I985+J985</f>
        <v>3179.95</v>
      </c>
      <c r="L985" s="452">
        <f>K985/K988</f>
        <v>0.29618952702073353</v>
      </c>
      <c r="M985" s="401"/>
    </row>
    <row r="986" spans="2:13" ht="15.6">
      <c r="B986" s="396"/>
      <c r="C986" s="450" t="s">
        <v>61</v>
      </c>
      <c r="D986" s="438">
        <v>667</v>
      </c>
      <c r="E986" s="438">
        <v>220.51</v>
      </c>
      <c r="F986" s="438"/>
      <c r="G986" s="438">
        <v>65.08</v>
      </c>
      <c r="H986" s="438">
        <v>204.46</v>
      </c>
      <c r="I986" s="438">
        <v>1969</v>
      </c>
      <c r="J986" s="438"/>
      <c r="K986" s="451">
        <f t="shared" si="296"/>
        <v>3126.05</v>
      </c>
      <c r="L986" s="452">
        <f>K986/K988</f>
        <v>0.29116912874201301</v>
      </c>
      <c r="M986" s="401"/>
    </row>
    <row r="987" spans="2:13" ht="15.6">
      <c r="B987" s="396"/>
      <c r="C987" s="450" t="s">
        <v>62</v>
      </c>
      <c r="D987" s="438">
        <v>952</v>
      </c>
      <c r="E987" s="438">
        <v>1158.5</v>
      </c>
      <c r="F987" s="438"/>
      <c r="G987" s="438">
        <v>191.07</v>
      </c>
      <c r="H987" s="438">
        <v>918</v>
      </c>
      <c r="I987" s="438">
        <v>211.59</v>
      </c>
      <c r="J987" s="438"/>
      <c r="K987" s="451">
        <f t="shared" si="296"/>
        <v>3431.1600000000003</v>
      </c>
      <c r="L987" s="452">
        <f>K987/K988</f>
        <v>0.31958793614127906</v>
      </c>
      <c r="M987" s="401"/>
    </row>
    <row r="988" spans="2:13" ht="15.6">
      <c r="B988" s="397"/>
      <c r="C988" s="450" t="s">
        <v>199</v>
      </c>
      <c r="D988" s="552">
        <f>SUM(D984:D987)</f>
        <v>3156</v>
      </c>
      <c r="E988" s="552">
        <f t="shared" ref="E988:F988" si="297">SUM(E984:E987)</f>
        <v>2378</v>
      </c>
      <c r="F988" s="552">
        <f t="shared" si="297"/>
        <v>0</v>
      </c>
      <c r="G988" s="552">
        <f>SUM(G984:G987)</f>
        <v>463.15</v>
      </c>
      <c r="H988" s="552">
        <f>SUM(H984:H987)</f>
        <v>2141.46</v>
      </c>
      <c r="I988" s="552">
        <f>SUM(I984:I987)</f>
        <v>2597.59</v>
      </c>
      <c r="J988" s="552">
        <f t="shared" ref="J988" si="298">SUM(J984:J987)</f>
        <v>0</v>
      </c>
      <c r="K988" s="550">
        <f>D988+E988+F988+G988+H988+I988+J988</f>
        <v>10736.2</v>
      </c>
      <c r="L988" s="452">
        <f>SUM(L984:L987)</f>
        <v>1</v>
      </c>
      <c r="M988" s="401"/>
    </row>
    <row r="989" spans="2:13" ht="15.6">
      <c r="B989" s="397"/>
      <c r="C989" s="547" t="s">
        <v>193</v>
      </c>
      <c r="D989" s="553">
        <v>3175.78</v>
      </c>
      <c r="E989" s="553">
        <v>2378</v>
      </c>
      <c r="F989" s="548"/>
      <c r="G989" s="548">
        <v>463.15</v>
      </c>
      <c r="H989" s="548">
        <v>2157.25</v>
      </c>
      <c r="I989" s="548">
        <v>2597.59</v>
      </c>
      <c r="J989" s="548"/>
      <c r="K989" s="549">
        <f t="shared" ref="K989" si="299">D989+E989+F989+G989+H989+I989+J989</f>
        <v>10771.77</v>
      </c>
      <c r="L989" s="452"/>
      <c r="M989" s="401"/>
    </row>
    <row r="990" spans="2:13" ht="15.6">
      <c r="B990" s="397"/>
      <c r="C990" s="460" t="s">
        <v>147</v>
      </c>
      <c r="D990" s="461">
        <f t="shared" ref="D990:J990" si="300">D989-D988</f>
        <v>19.7800000000002</v>
      </c>
      <c r="E990" s="461">
        <f t="shared" si="300"/>
        <v>0</v>
      </c>
      <c r="F990" s="461">
        <f t="shared" si="300"/>
        <v>0</v>
      </c>
      <c r="G990" s="461">
        <f t="shared" si="300"/>
        <v>0</v>
      </c>
      <c r="H990" s="461">
        <f t="shared" si="300"/>
        <v>15.789999999999964</v>
      </c>
      <c r="I990" s="461">
        <f t="shared" si="300"/>
        <v>0</v>
      </c>
      <c r="J990" s="461">
        <f t="shared" si="300"/>
        <v>0</v>
      </c>
      <c r="K990" s="542">
        <f>D990+E990+F990+G990+H990+I990+J990</f>
        <v>35.570000000000164</v>
      </c>
      <c r="L990" s="452"/>
      <c r="M990" s="401"/>
    </row>
    <row r="991" spans="2:13" ht="15.6">
      <c r="B991" s="396"/>
      <c r="C991" s="402" t="s">
        <v>65</v>
      </c>
      <c r="D991" s="462">
        <f>D989/K989</f>
        <v>0.29482434177484296</v>
      </c>
      <c r="E991" s="462">
        <f>E989/K989</f>
        <v>0.22076223313345902</v>
      </c>
      <c r="F991" s="462">
        <f>F989/K989</f>
        <v>0</v>
      </c>
      <c r="G991" s="462">
        <f>G989/K989</f>
        <v>4.29966477189914E-2</v>
      </c>
      <c r="H991" s="462">
        <f>H989/K989</f>
        <v>0.20026885089451407</v>
      </c>
      <c r="I991" s="462">
        <f>I989/K989</f>
        <v>0.24114792647819253</v>
      </c>
      <c r="J991" s="462">
        <f>J989/K989</f>
        <v>0</v>
      </c>
      <c r="K991" s="520">
        <f>D991+E991+F991+G991+H991+I991+J991</f>
        <v>0.99999999999999989</v>
      </c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 t="s">
        <v>196</v>
      </c>
      <c r="K992" s="880"/>
      <c r="L992" s="465">
        <f>H974-K989</f>
        <v>5.870580000555492</v>
      </c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238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596">
        <v>1555962.6329999999</v>
      </c>
      <c r="E999" s="596">
        <v>1574597.503</v>
      </c>
      <c r="F999" s="526">
        <f t="shared" ref="F999:F1004" si="301">E999-D999</f>
        <v>18634.870000000112</v>
      </c>
      <c r="G999" s="521">
        <v>6.48</v>
      </c>
      <c r="H999" s="410">
        <f>F999*G999</f>
        <v>120753.95760000074</v>
      </c>
      <c r="I999" s="531">
        <f>F999+F1003+F1004</f>
        <v>25584.660000000149</v>
      </c>
      <c r="J999" s="411">
        <f>I999/I1003</f>
        <v>0.48247052025401904</v>
      </c>
      <c r="K999" s="186"/>
      <c r="L999" s="359"/>
      <c r="M999" s="560"/>
    </row>
    <row r="1000" spans="2:13" ht="15.6">
      <c r="B1000" s="555"/>
      <c r="C1000" s="412" t="s">
        <v>43</v>
      </c>
      <c r="D1000" s="596">
        <v>600141.821</v>
      </c>
      <c r="E1000" s="596">
        <v>608229.29200000002</v>
      </c>
      <c r="F1000" s="527">
        <f t="shared" si="301"/>
        <v>8087.4710000000196</v>
      </c>
      <c r="G1000" s="522">
        <v>6.48</v>
      </c>
      <c r="H1000" s="413">
        <f>G1000*F1000</f>
        <v>52406.812080000127</v>
      </c>
      <c r="I1000" s="532">
        <f>F1000</f>
        <v>8087.4710000000196</v>
      </c>
      <c r="J1000" s="414">
        <f>I1000/I1003</f>
        <v>0.15251194821073558</v>
      </c>
      <c r="K1000" s="186"/>
      <c r="L1000" s="359"/>
      <c r="M1000" s="560"/>
    </row>
    <row r="1001" spans="2:13" ht="15.6">
      <c r="B1001" s="555"/>
      <c r="C1001" s="415" t="s">
        <v>44</v>
      </c>
      <c r="D1001" s="597">
        <v>352848.83299999998</v>
      </c>
      <c r="E1001" s="597">
        <v>359042.55300000001</v>
      </c>
      <c r="F1001" s="528">
        <f t="shared" si="301"/>
        <v>6193.7200000000303</v>
      </c>
      <c r="G1001" s="523">
        <v>4.58</v>
      </c>
      <c r="H1001" s="416">
        <f>G1001*F1001</f>
        <v>28367.237600000139</v>
      </c>
      <c r="I1001" s="533">
        <f>F1001</f>
        <v>6193.7200000000303</v>
      </c>
      <c r="J1001" s="417">
        <f>I1001/I1003</f>
        <v>0.11679996180163113</v>
      </c>
      <c r="K1001" s="186"/>
      <c r="L1001" s="359"/>
      <c r="M1001" s="560"/>
    </row>
    <row r="1002" spans="2:13" ht="15.6">
      <c r="B1002" s="556"/>
      <c r="C1002" s="183" t="s">
        <v>139</v>
      </c>
      <c r="D1002" s="597">
        <v>403734.69300000003</v>
      </c>
      <c r="E1002" s="597">
        <v>416897.28399999999</v>
      </c>
      <c r="F1002" s="529">
        <f t="shared" si="301"/>
        <v>13162.590999999957</v>
      </c>
      <c r="G1002" s="524">
        <v>6.28</v>
      </c>
      <c r="H1002" s="418">
        <f>G1002*F1002</f>
        <v>82661.071479999737</v>
      </c>
      <c r="I1002" s="534">
        <f>F1002</f>
        <v>13162.590999999957</v>
      </c>
      <c r="J1002" s="419">
        <f>I1002/I1003</f>
        <v>0.24821756973361425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597">
        <v>369455.11200000002</v>
      </c>
      <c r="E1003" s="597">
        <v>372965.11200000002</v>
      </c>
      <c r="F1003" s="526">
        <f t="shared" si="301"/>
        <v>3510</v>
      </c>
      <c r="G1003" s="859">
        <v>6.48</v>
      </c>
      <c r="H1003" s="421">
        <f>G1003*F1003</f>
        <v>22744.800000000003</v>
      </c>
      <c r="I1003" s="535">
        <f t="shared" ref="I1003" si="302">SUM(I999:I1002)</f>
        <v>53028.442000000156</v>
      </c>
      <c r="J1003" s="422">
        <f t="shared" ref="J1003" si="303">SUM(J999:J1002)</f>
        <v>1</v>
      </c>
      <c r="K1003" s="186"/>
      <c r="L1003" s="359"/>
      <c r="M1003" s="560"/>
    </row>
    <row r="1004" spans="2:13" ht="15.6">
      <c r="B1004" s="556"/>
      <c r="C1004" s="420" t="s">
        <v>46</v>
      </c>
      <c r="D1004" s="597">
        <v>336970.20199999999</v>
      </c>
      <c r="E1004" s="597">
        <v>340409.99200000003</v>
      </c>
      <c r="F1004" s="526">
        <f t="shared" si="301"/>
        <v>3439.7900000000373</v>
      </c>
      <c r="G1004" s="860"/>
      <c r="H1004" s="423">
        <f>G1003*F1004</f>
        <v>22289.839200000242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53028.442000000156</v>
      </c>
      <c r="G1005" s="525">
        <f>H1005/F1005</f>
        <v>6.2084365586301784</v>
      </c>
      <c r="H1005" s="428">
        <f>SUM(H999:H1004)</f>
        <v>329223.71796000097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32892</v>
      </c>
      <c r="E1008" s="438">
        <f>E479+E512+E543+E574+E605+E636+E667+E698+E729+E760+E791+E822+E853+E884+E915+E946+E977</f>
        <v>0</v>
      </c>
      <c r="F1008" s="438">
        <f>D1008+E1008</f>
        <v>32892</v>
      </c>
      <c r="G1008" s="588">
        <f>F1008/F1011</f>
        <v>0.34202289719140261</v>
      </c>
      <c r="H1008" s="590">
        <v>7.4000000000000003E-3</v>
      </c>
      <c r="I1008" s="586">
        <f>F1008*H1008</f>
        <v>243.4008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10" si="304">D480+D513+D544+D575+D606+D637+D668+D699+D730+D761+D792+D823+D854+D885+D916+D947+D978</f>
        <v>31284</v>
      </c>
      <c r="E1009" s="438">
        <f t="shared" si="304"/>
        <v>0</v>
      </c>
      <c r="F1009" s="438">
        <f t="shared" ref="F1009:F1010" si="305">D1009+E1009</f>
        <v>31284</v>
      </c>
      <c r="G1009" s="588">
        <f>F1009/F1011</f>
        <v>0.32530233235242123</v>
      </c>
      <c r="H1009" s="590">
        <v>2.5000000000000001E-2</v>
      </c>
      <c r="I1009" s="586">
        <f>F1009*H1009</f>
        <v>782.1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si="304"/>
        <v>31993</v>
      </c>
      <c r="E1010" s="438">
        <f t="shared" si="304"/>
        <v>0</v>
      </c>
      <c r="F1010" s="438">
        <f t="shared" si="305"/>
        <v>31993</v>
      </c>
      <c r="G1010" s="588">
        <f>F1010/F1011</f>
        <v>0.33267477045617611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96169</v>
      </c>
      <c r="E1011" s="442">
        <f>SUM(E1008:E1010)</f>
        <v>0</v>
      </c>
      <c r="F1011" s="443">
        <f>D1011+E1011</f>
        <v>96169</v>
      </c>
      <c r="G1011" s="589">
        <f>SUM(G1008:G1010)</f>
        <v>1</v>
      </c>
      <c r="H1011" s="585" t="s">
        <v>21</v>
      </c>
      <c r="I1011" s="591">
        <f>SUM(I1008:I1010)</f>
        <v>1025.5008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63</v>
      </c>
      <c r="E1014" s="447" t="s">
        <v>68</v>
      </c>
      <c r="F1014" s="447" t="s">
        <v>249</v>
      </c>
      <c r="G1014" s="448" t="s">
        <v>197</v>
      </c>
      <c r="H1014" s="447" t="s">
        <v>130</v>
      </c>
      <c r="I1014" s="448" t="s">
        <v>64</v>
      </c>
      <c r="J1014" s="447" t="s">
        <v>174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58</v>
      </c>
      <c r="D1015" s="438">
        <f>D486+D519+D550+D581+D612+D643+D674+D705+D736+D767+D798+D829+D860+D891+D922+D953+D984</f>
        <v>12217.55</v>
      </c>
      <c r="E1015" s="438">
        <f t="shared" ref="E1015:J1015" si="306">E486+E519+E550+E581+E612+E643+E674+E705+E736+E767+E798+E829+E860+E891+E922+E953+E984</f>
        <v>12798.490000000002</v>
      </c>
      <c r="F1015" s="438">
        <f t="shared" si="306"/>
        <v>6268</v>
      </c>
      <c r="G1015" s="438">
        <f t="shared" si="306"/>
        <v>6444.1</v>
      </c>
      <c r="H1015" s="438">
        <f t="shared" si="306"/>
        <v>0</v>
      </c>
      <c r="I1015" s="438">
        <f t="shared" si="306"/>
        <v>1355</v>
      </c>
      <c r="J1015" s="438">
        <f t="shared" si="306"/>
        <v>0</v>
      </c>
      <c r="K1015" s="451">
        <f>D1015+E1015+F1015+G1015+H1015+I1015+J1015</f>
        <v>39083.14</v>
      </c>
      <c r="L1015" s="452">
        <f>K1015/K1019</f>
        <v>0.11819558273150063</v>
      </c>
      <c r="M1015" s="560"/>
    </row>
    <row r="1016" spans="2:13" ht="15.6">
      <c r="B1016" s="555"/>
      <c r="C1016" s="450" t="s">
        <v>148</v>
      </c>
      <c r="D1016" s="438">
        <f t="shared" ref="D1016:J1020" si="307">D487+D520+D551+D582+D613+D644+D675+D706+D737+D768+D799+D830+D861+D892+D923+D954+D985</f>
        <v>26564.77</v>
      </c>
      <c r="E1016" s="438">
        <f t="shared" si="307"/>
        <v>19638.7</v>
      </c>
      <c r="F1016" s="438">
        <f t="shared" si="307"/>
        <v>7619.6</v>
      </c>
      <c r="G1016" s="438">
        <f t="shared" si="307"/>
        <v>10461.51</v>
      </c>
      <c r="H1016" s="438">
        <f t="shared" si="307"/>
        <v>5613.68</v>
      </c>
      <c r="I1016" s="438">
        <f t="shared" si="307"/>
        <v>4487</v>
      </c>
      <c r="J1016" s="438">
        <f t="shared" si="307"/>
        <v>253</v>
      </c>
      <c r="K1016" s="451">
        <f t="shared" ref="K1016:K1018" si="308">D1016+E1016+F1016+G1016+H1016+I1016+J1016</f>
        <v>74638.260000000009</v>
      </c>
      <c r="L1016" s="452">
        <f>K1016/K1019</f>
        <v>0.22572169571752054</v>
      </c>
      <c r="M1016" s="560"/>
    </row>
    <row r="1017" spans="2:13" ht="15.6">
      <c r="B1017" s="555"/>
      <c r="C1017" s="450" t="s">
        <v>61</v>
      </c>
      <c r="D1017" s="438">
        <f t="shared" si="307"/>
        <v>46013</v>
      </c>
      <c r="E1017" s="438">
        <f t="shared" si="307"/>
        <v>34069.949999999997</v>
      </c>
      <c r="F1017" s="438">
        <f t="shared" si="307"/>
        <v>7296.8099999999995</v>
      </c>
      <c r="G1017" s="438">
        <f t="shared" si="307"/>
        <v>14579.48</v>
      </c>
      <c r="H1017" s="438">
        <f t="shared" si="307"/>
        <v>2567.46</v>
      </c>
      <c r="I1017" s="438">
        <f t="shared" si="307"/>
        <v>12286</v>
      </c>
      <c r="J1017" s="438">
        <f t="shared" si="307"/>
        <v>70</v>
      </c>
      <c r="K1017" s="451">
        <f t="shared" si="308"/>
        <v>116882.7</v>
      </c>
      <c r="L1017" s="452">
        <f>K1017/K1019</f>
        <v>0.35347771027944963</v>
      </c>
      <c r="M1017" s="560"/>
    </row>
    <row r="1018" spans="2:13" ht="15.6">
      <c r="B1018" s="555"/>
      <c r="C1018" s="450" t="s">
        <v>62</v>
      </c>
      <c r="D1018" s="438">
        <f t="shared" si="307"/>
        <v>23977.58</v>
      </c>
      <c r="E1018" s="438">
        <f t="shared" si="307"/>
        <v>18747.68</v>
      </c>
      <c r="F1018" s="438">
        <f t="shared" si="307"/>
        <v>18897.289999999997</v>
      </c>
      <c r="G1018" s="438">
        <f t="shared" si="307"/>
        <v>16136.260000000002</v>
      </c>
      <c r="H1018" s="438">
        <f t="shared" si="307"/>
        <v>3666.94</v>
      </c>
      <c r="I1018" s="438">
        <f t="shared" si="307"/>
        <v>17758.410000000003</v>
      </c>
      <c r="J1018" s="438">
        <f t="shared" si="307"/>
        <v>876.72</v>
      </c>
      <c r="K1018" s="451">
        <f t="shared" si="308"/>
        <v>100060.88</v>
      </c>
      <c r="L1018" s="452">
        <f>K1018/K1019</f>
        <v>0.30260501127152928</v>
      </c>
      <c r="M1018" s="560"/>
    </row>
    <row r="1019" spans="2:13" ht="15.6">
      <c r="B1019" s="556"/>
      <c r="C1019" s="546" t="s">
        <v>199</v>
      </c>
      <c r="D1019" s="561">
        <f t="shared" si="307"/>
        <v>108772.9</v>
      </c>
      <c r="E1019" s="561">
        <f t="shared" si="307"/>
        <v>85254.82</v>
      </c>
      <c r="F1019" s="561">
        <f t="shared" si="307"/>
        <v>40081.700000000004</v>
      </c>
      <c r="G1019" s="561">
        <f t="shared" si="307"/>
        <v>47621.349999999991</v>
      </c>
      <c r="H1019" s="561">
        <f t="shared" si="307"/>
        <v>11848.080000000002</v>
      </c>
      <c r="I1019" s="561">
        <f t="shared" si="307"/>
        <v>35886.410000000003</v>
      </c>
      <c r="J1019" s="561">
        <f t="shared" si="307"/>
        <v>1199.72</v>
      </c>
      <c r="K1019" s="550">
        <f>D1019+E1019+F1019+G1019+H1019+I1019+J1019</f>
        <v>330664.98</v>
      </c>
      <c r="L1019" s="452">
        <f>SUM(L1015:L1018)</f>
        <v>1</v>
      </c>
      <c r="M1019" s="560"/>
    </row>
    <row r="1020" spans="2:13" ht="15.6">
      <c r="B1020" s="556"/>
      <c r="C1020" s="547" t="s">
        <v>193</v>
      </c>
      <c r="D1020" s="562">
        <f t="shared" si="307"/>
        <v>108847.09</v>
      </c>
      <c r="E1020" s="562">
        <f t="shared" si="307"/>
        <v>85290.62000000001</v>
      </c>
      <c r="F1020" s="562">
        <f t="shared" si="307"/>
        <v>40190.870000000003</v>
      </c>
      <c r="G1020" s="562">
        <f t="shared" si="307"/>
        <v>47729.299999999996</v>
      </c>
      <c r="H1020" s="562">
        <f t="shared" si="307"/>
        <v>11863.87</v>
      </c>
      <c r="I1020" s="562">
        <f t="shared" si="307"/>
        <v>35886.410000000003</v>
      </c>
      <c r="J1020" s="562">
        <f t="shared" si="307"/>
        <v>1199.72</v>
      </c>
      <c r="K1020" s="549">
        <f t="shared" ref="K1020" si="309">D1020+E1020+F1020+G1020+H1020+I1020+J1020</f>
        <v>331007.88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74.190000000002328</v>
      </c>
      <c r="E1021" s="461">
        <f>E1020-E1019</f>
        <v>35.80000000000291</v>
      </c>
      <c r="F1021" s="461">
        <f t="shared" ref="F1021:H1021" si="310">F1020-F1019</f>
        <v>109.16999999999825</v>
      </c>
      <c r="G1021" s="461">
        <f t="shared" si="310"/>
        <v>107.95000000000437</v>
      </c>
      <c r="H1021" s="461">
        <f t="shared" si="310"/>
        <v>15.789999999999054</v>
      </c>
      <c r="I1021" s="461">
        <f>I1020-I1019</f>
        <v>0</v>
      </c>
      <c r="J1021" s="461">
        <f t="shared" ref="J1021" si="311">J1020-J1019</f>
        <v>0</v>
      </c>
      <c r="K1021" s="542">
        <f>D1021+E1021+F1021+G1021+H1021+I1021+J1021</f>
        <v>342.90000000000691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0.32883534373864454</v>
      </c>
      <c r="E1022" s="570">
        <f>E1020/K1020</f>
        <v>0.25766945487823434</v>
      </c>
      <c r="F1022" s="570">
        <f>F1020/K1020</f>
        <v>0.12141967738049016</v>
      </c>
      <c r="G1022" s="570">
        <f>G1020/K1020</f>
        <v>0.1441938481947922</v>
      </c>
      <c r="H1022" s="570">
        <f>H1020/K1020</f>
        <v>3.5841654283275674E-2</v>
      </c>
      <c r="I1022" s="570">
        <f>I1020/K1020</f>
        <v>0.10841557608840008</v>
      </c>
      <c r="J1022" s="570">
        <f>J1020/K1020</f>
        <v>3.6244454361630302E-3</v>
      </c>
      <c r="K1022" s="571">
        <f>D1022+E1022+F1022+G1022+H1022+I1022+J1022</f>
        <v>1.0000000000000002</v>
      </c>
      <c r="L1022" s="452"/>
      <c r="M1022" s="560"/>
    </row>
    <row r="1023" spans="2:13" ht="15.6">
      <c r="B1023" s="555"/>
      <c r="C1023" s="572"/>
      <c r="D1023" s="565"/>
      <c r="E1023" s="566"/>
      <c r="F1023" s="567"/>
      <c r="G1023" s="567"/>
      <c r="H1023" s="567"/>
      <c r="I1023" s="567"/>
      <c r="J1023" s="875" t="s">
        <v>196</v>
      </c>
      <c r="K1023" s="875"/>
      <c r="L1023" s="573">
        <f>H1005-K1020</f>
        <v>-1784.1620399990352</v>
      </c>
      <c r="M1023" s="560"/>
    </row>
    <row r="1024" spans="2:13" ht="15.6">
      <c r="B1024" s="555"/>
      <c r="C1024" s="577" t="s">
        <v>239</v>
      </c>
      <c r="D1024" s="563">
        <f>D1019/G1005</f>
        <v>17520.175807997548</v>
      </c>
      <c r="E1024" s="563">
        <f>E1019/G1005</f>
        <v>13732.091677974804</v>
      </c>
      <c r="F1024" s="563">
        <f>F1019/G1005</f>
        <v>6456.0054083638051</v>
      </c>
      <c r="G1024" s="563">
        <f>G1019/G1005</f>
        <v>7670.4254847869634</v>
      </c>
      <c r="H1024" s="563">
        <f>H1019/G1005</f>
        <v>1908.3838399750271</v>
      </c>
      <c r="I1024" s="563">
        <f>G1005</f>
        <v>6.2084365586301784</v>
      </c>
      <c r="J1024" s="563">
        <f>J1018/G1005</f>
        <v>141.21429634024292</v>
      </c>
      <c r="K1024" s="563">
        <f>K1019/G1005</f>
        <v>53260.587730473242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52.560527423992646</v>
      </c>
      <c r="E1025" s="568">
        <f>E1024*0.003</f>
        <v>41.196275033924415</v>
      </c>
      <c r="F1025" s="568">
        <f t="shared" ref="F1025:J1025" si="312">F1024*0.003</f>
        <v>19.368016225091417</v>
      </c>
      <c r="G1025" s="568">
        <f>G1024*0.003</f>
        <v>23.011276454360889</v>
      </c>
      <c r="H1025" s="568">
        <f>H1024*0.003</f>
        <v>5.7251515199250811</v>
      </c>
      <c r="I1025" s="568">
        <f t="shared" si="312"/>
        <v>1.8625309675890534E-2</v>
      </c>
      <c r="J1025" s="568">
        <f t="shared" si="312"/>
        <v>0.42364288902072877</v>
      </c>
      <c r="K1025" s="564"/>
      <c r="L1025" s="608"/>
      <c r="M1025" s="560"/>
    </row>
    <row r="1026" spans="2:13" ht="15.6">
      <c r="B1026" s="555"/>
      <c r="C1026" s="578" t="s">
        <v>240</v>
      </c>
      <c r="D1026" s="568">
        <f>D1025-D1021</f>
        <v>-21.629472576009682</v>
      </c>
      <c r="E1026" s="568">
        <f t="shared" ref="E1026:J1026" si="313">E1025-E1021</f>
        <v>5.3962750339215049</v>
      </c>
      <c r="F1026" s="568">
        <f t="shared" si="313"/>
        <v>-89.80198377490683</v>
      </c>
      <c r="G1026" s="568">
        <f t="shared" si="313"/>
        <v>-84.938723545643484</v>
      </c>
      <c r="H1026" s="568">
        <f>H1025-H1021</f>
        <v>-10.064848480073973</v>
      </c>
      <c r="I1026" s="568">
        <f t="shared" si="313"/>
        <v>1.8625309675890534E-2</v>
      </c>
      <c r="J1026" s="568">
        <f t="shared" si="313"/>
        <v>0.42364288902072877</v>
      </c>
      <c r="K1026" s="564"/>
      <c r="L1026" s="575"/>
      <c r="M1026" s="560"/>
    </row>
    <row r="1027" spans="2:13" ht="15.6">
      <c r="B1027" s="555"/>
      <c r="C1027" s="577" t="s">
        <v>242</v>
      </c>
      <c r="D1027" s="568">
        <f>1600+D1026</f>
        <v>1578.3705274239903</v>
      </c>
      <c r="E1027" s="569">
        <f>1550+E1026</f>
        <v>1555.3962750339215</v>
      </c>
      <c r="F1027" s="569">
        <f t="shared" ref="F1027" si="314">1500+F1026</f>
        <v>1410.1980162250932</v>
      </c>
      <c r="G1027" s="569">
        <f>1500+G1026</f>
        <v>1415.0612764543566</v>
      </c>
      <c r="H1027" s="569">
        <f>1600+H1026</f>
        <v>1589.935151519926</v>
      </c>
      <c r="I1027" s="569">
        <f>1500+I1026</f>
        <v>1500.0186253096758</v>
      </c>
      <c r="J1027" s="569"/>
      <c r="K1027" s="583">
        <f>D1027+E1027+F1027+G1027+H1027+I1027</f>
        <v>9048.9798719669634</v>
      </c>
      <c r="L1027" s="576"/>
      <c r="M1027" s="560"/>
    </row>
    <row r="1028" spans="2:13" ht="15" thickBot="1">
      <c r="B1028" s="556"/>
      <c r="C1028" s="579"/>
      <c r="D1028" s="580">
        <f>D1024/K1024</f>
        <v>0.32895198033973844</v>
      </c>
      <c r="E1028" s="580">
        <f>E1024/K1024</f>
        <v>0.25782839174562727</v>
      </c>
      <c r="F1028" s="580">
        <f>F1024/K1024</f>
        <v>0.12121543684486939</v>
      </c>
      <c r="G1028" s="580">
        <f>G1024/K1024</f>
        <v>0.14401691403788811</v>
      </c>
      <c r="H1028" s="580">
        <f>H1024/K1024</f>
        <v>3.5831069864126534E-2</v>
      </c>
      <c r="I1028" s="580">
        <f>I1024/K1024</f>
        <v>1.1656718078381246E-4</v>
      </c>
      <c r="J1028" s="580">
        <f>I1024/K1024</f>
        <v>1.1656718078381246E-4</v>
      </c>
      <c r="K1028" s="581">
        <f>J1028+I1028+H1028+G1028+F1028+E1028+D1028</f>
        <v>0.88807692719381737</v>
      </c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</sheetData>
  <mergeCells count="262">
    <mergeCell ref="B2:M2"/>
    <mergeCell ref="C3:L3"/>
    <mergeCell ref="G9:G10"/>
    <mergeCell ref="H13:I13"/>
    <mergeCell ref="C19:L19"/>
    <mergeCell ref="F29:G29"/>
    <mergeCell ref="H29:I29"/>
    <mergeCell ref="J29:K29"/>
    <mergeCell ref="B64:M64"/>
    <mergeCell ref="C65:L65"/>
    <mergeCell ref="G71:G72"/>
    <mergeCell ref="H75:I75"/>
    <mergeCell ref="C81:L81"/>
    <mergeCell ref="F91:G91"/>
    <mergeCell ref="H91:I91"/>
    <mergeCell ref="J91:K91"/>
    <mergeCell ref="B33:M33"/>
    <mergeCell ref="C34:L34"/>
    <mergeCell ref="G40:G41"/>
    <mergeCell ref="H44:I44"/>
    <mergeCell ref="C50:L50"/>
    <mergeCell ref="F60:G60"/>
    <mergeCell ref="H60:I60"/>
    <mergeCell ref="J60:K60"/>
    <mergeCell ref="B126:M126"/>
    <mergeCell ref="C127:L127"/>
    <mergeCell ref="G133:G134"/>
    <mergeCell ref="H137:I137"/>
    <mergeCell ref="C143:L143"/>
    <mergeCell ref="F153:G153"/>
    <mergeCell ref="H153:I153"/>
    <mergeCell ref="J153:K153"/>
    <mergeCell ref="B95:M95"/>
    <mergeCell ref="C96:L96"/>
    <mergeCell ref="G102:G103"/>
    <mergeCell ref="H106:I106"/>
    <mergeCell ref="C112:L112"/>
    <mergeCell ref="F122:G122"/>
    <mergeCell ref="H122:I122"/>
    <mergeCell ref="J122:K122"/>
    <mergeCell ref="B188:M188"/>
    <mergeCell ref="C189:L189"/>
    <mergeCell ref="G195:G196"/>
    <mergeCell ref="H199:I199"/>
    <mergeCell ref="C205:L205"/>
    <mergeCell ref="F215:G215"/>
    <mergeCell ref="H215:I215"/>
    <mergeCell ref="J215:K215"/>
    <mergeCell ref="B157:M157"/>
    <mergeCell ref="C158:L158"/>
    <mergeCell ref="G164:G165"/>
    <mergeCell ref="H168:I168"/>
    <mergeCell ref="C174:L174"/>
    <mergeCell ref="F184:G184"/>
    <mergeCell ref="H184:I184"/>
    <mergeCell ref="J184:K184"/>
    <mergeCell ref="B250:M250"/>
    <mergeCell ref="C251:L251"/>
    <mergeCell ref="G257:G258"/>
    <mergeCell ref="H261:I261"/>
    <mergeCell ref="C267:L267"/>
    <mergeCell ref="F277:G277"/>
    <mergeCell ref="H277:I277"/>
    <mergeCell ref="J277:K277"/>
    <mergeCell ref="B219:M219"/>
    <mergeCell ref="C220:L220"/>
    <mergeCell ref="G226:G227"/>
    <mergeCell ref="H230:I230"/>
    <mergeCell ref="C236:L236"/>
    <mergeCell ref="F246:G246"/>
    <mergeCell ref="H246:I246"/>
    <mergeCell ref="J246:K246"/>
    <mergeCell ref="B312:M312"/>
    <mergeCell ref="C313:L313"/>
    <mergeCell ref="G319:G320"/>
    <mergeCell ref="H323:I323"/>
    <mergeCell ref="C329:L329"/>
    <mergeCell ref="F339:G339"/>
    <mergeCell ref="H339:I339"/>
    <mergeCell ref="J339:K339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B343:M343"/>
    <mergeCell ref="C344:L344"/>
    <mergeCell ref="G350:G351"/>
    <mergeCell ref="H354:I354"/>
    <mergeCell ref="C360:L360"/>
    <mergeCell ref="F370:G370"/>
    <mergeCell ref="H370:I370"/>
    <mergeCell ref="J370:K370"/>
    <mergeCell ref="B436:M436"/>
    <mergeCell ref="C437:L437"/>
    <mergeCell ref="G443:G444"/>
    <mergeCell ref="H447:I447"/>
    <mergeCell ref="C453:L453"/>
    <mergeCell ref="F463:G463"/>
    <mergeCell ref="H463:I463"/>
    <mergeCell ref="J463:K463"/>
    <mergeCell ref="B405:M405"/>
    <mergeCell ref="C406:L406"/>
    <mergeCell ref="G412:G413"/>
    <mergeCell ref="H416:I416"/>
    <mergeCell ref="C422:L422"/>
    <mergeCell ref="F432:G432"/>
    <mergeCell ref="H432:I432"/>
    <mergeCell ref="J432:K432"/>
    <mergeCell ref="B500:M500"/>
    <mergeCell ref="C501:L501"/>
    <mergeCell ref="G507:G508"/>
    <mergeCell ref="H511:I511"/>
    <mergeCell ref="C517:L517"/>
    <mergeCell ref="F527:G527"/>
    <mergeCell ref="H527:I527"/>
    <mergeCell ref="J527:K527"/>
    <mergeCell ref="B467:M467"/>
    <mergeCell ref="C468:L468"/>
    <mergeCell ref="G474:G475"/>
    <mergeCell ref="H478:I478"/>
    <mergeCell ref="C484:L484"/>
    <mergeCell ref="F494:G494"/>
    <mergeCell ref="H494:I494"/>
    <mergeCell ref="J494:K494"/>
    <mergeCell ref="B562:M562"/>
    <mergeCell ref="C563:L563"/>
    <mergeCell ref="G569:G570"/>
    <mergeCell ref="H573:I573"/>
    <mergeCell ref="C579:L579"/>
    <mergeCell ref="F589:G589"/>
    <mergeCell ref="H589:I589"/>
    <mergeCell ref="J589:K589"/>
    <mergeCell ref="B531:M531"/>
    <mergeCell ref="C532:L532"/>
    <mergeCell ref="G538:G539"/>
    <mergeCell ref="H542:I542"/>
    <mergeCell ref="C548:L548"/>
    <mergeCell ref="F558:G558"/>
    <mergeCell ref="H558:I558"/>
    <mergeCell ref="J558:K558"/>
    <mergeCell ref="B624:M624"/>
    <mergeCell ref="C625:L625"/>
    <mergeCell ref="G631:G632"/>
    <mergeCell ref="H635:I635"/>
    <mergeCell ref="C641:L641"/>
    <mergeCell ref="F651:G651"/>
    <mergeCell ref="H651:I651"/>
    <mergeCell ref="J651:K651"/>
    <mergeCell ref="B593:M593"/>
    <mergeCell ref="C594:L594"/>
    <mergeCell ref="G600:G601"/>
    <mergeCell ref="H604:I604"/>
    <mergeCell ref="C610:L610"/>
    <mergeCell ref="F620:G620"/>
    <mergeCell ref="H620:I620"/>
    <mergeCell ref="J620:K620"/>
    <mergeCell ref="B686:M686"/>
    <mergeCell ref="C687:L687"/>
    <mergeCell ref="G693:G694"/>
    <mergeCell ref="H697:I697"/>
    <mergeCell ref="C703:L703"/>
    <mergeCell ref="F713:G713"/>
    <mergeCell ref="H713:I713"/>
    <mergeCell ref="J713:K713"/>
    <mergeCell ref="B655:M655"/>
    <mergeCell ref="C656:L656"/>
    <mergeCell ref="G662:G663"/>
    <mergeCell ref="H666:I666"/>
    <mergeCell ref="C672:L672"/>
    <mergeCell ref="F682:G682"/>
    <mergeCell ref="H682:I682"/>
    <mergeCell ref="J682:K682"/>
    <mergeCell ref="B748:M748"/>
    <mergeCell ref="C749:L749"/>
    <mergeCell ref="G755:G756"/>
    <mergeCell ref="H759:I759"/>
    <mergeCell ref="C765:L765"/>
    <mergeCell ref="F775:G775"/>
    <mergeCell ref="H775:I775"/>
    <mergeCell ref="J775:K775"/>
    <mergeCell ref="B717:M717"/>
    <mergeCell ref="C718:L718"/>
    <mergeCell ref="G724:G725"/>
    <mergeCell ref="H728:I728"/>
    <mergeCell ref="C734:L734"/>
    <mergeCell ref="F744:G744"/>
    <mergeCell ref="H744:I744"/>
    <mergeCell ref="J744:K744"/>
    <mergeCell ref="B810:M810"/>
    <mergeCell ref="C811:L811"/>
    <mergeCell ref="G817:G818"/>
    <mergeCell ref="H821:I821"/>
    <mergeCell ref="C827:L827"/>
    <mergeCell ref="F837:G837"/>
    <mergeCell ref="H837:I837"/>
    <mergeCell ref="J837:K837"/>
    <mergeCell ref="B779:M779"/>
    <mergeCell ref="C780:L780"/>
    <mergeCell ref="G786:G787"/>
    <mergeCell ref="H790:I790"/>
    <mergeCell ref="C796:L796"/>
    <mergeCell ref="F806:G806"/>
    <mergeCell ref="H806:I806"/>
    <mergeCell ref="J806:K806"/>
    <mergeCell ref="B872:M872"/>
    <mergeCell ref="C873:L873"/>
    <mergeCell ref="G879:G880"/>
    <mergeCell ref="H883:I883"/>
    <mergeCell ref="C889:L889"/>
    <mergeCell ref="F899:G899"/>
    <mergeCell ref="H899:I899"/>
    <mergeCell ref="J899:K899"/>
    <mergeCell ref="B841:M841"/>
    <mergeCell ref="C842:L842"/>
    <mergeCell ref="G848:G849"/>
    <mergeCell ref="H852:I852"/>
    <mergeCell ref="C858:L858"/>
    <mergeCell ref="F868:G868"/>
    <mergeCell ref="H868:I868"/>
    <mergeCell ref="J868:K868"/>
    <mergeCell ref="B934:M934"/>
    <mergeCell ref="C935:L935"/>
    <mergeCell ref="G941:G942"/>
    <mergeCell ref="H945:I945"/>
    <mergeCell ref="C951:L951"/>
    <mergeCell ref="F961:G961"/>
    <mergeCell ref="H961:I961"/>
    <mergeCell ref="J961:K961"/>
    <mergeCell ref="B903:M903"/>
    <mergeCell ref="C904:L904"/>
    <mergeCell ref="G910:G911"/>
    <mergeCell ref="H914:I914"/>
    <mergeCell ref="C920:L920"/>
    <mergeCell ref="F930:G930"/>
    <mergeCell ref="H930:I930"/>
    <mergeCell ref="J930:K930"/>
    <mergeCell ref="B996:M996"/>
    <mergeCell ref="C997:L997"/>
    <mergeCell ref="G1003:G1004"/>
    <mergeCell ref="H1007:I1007"/>
    <mergeCell ref="C1013:L1013"/>
    <mergeCell ref="J1023:K1023"/>
    <mergeCell ref="B965:M965"/>
    <mergeCell ref="C966:L966"/>
    <mergeCell ref="G972:G973"/>
    <mergeCell ref="H976:I976"/>
    <mergeCell ref="C982:L982"/>
    <mergeCell ref="F992:G992"/>
    <mergeCell ref="H992:I992"/>
    <mergeCell ref="J992:K992"/>
  </mergeCells>
  <pageMargins left="0.511811024" right="0.511811024" top="0.78740157499999996" bottom="0.78740157499999996" header="0.31496062000000002" footer="0.31496062000000002"/>
  <ignoredErrors>
    <ignoredError sqref="H1027 F1011 K771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29"/>
  <sheetViews>
    <sheetView topLeftCell="A944" zoomScaleNormal="100" workbookViewId="0">
      <selection activeCell="J1028" sqref="J1028"/>
    </sheetView>
  </sheetViews>
  <sheetFormatPr defaultRowHeight="14.4"/>
  <cols>
    <col min="1" max="1" width="5.88671875" customWidth="1"/>
    <col min="2" max="2" width="6.109375" customWidth="1"/>
    <col min="3" max="3" width="17.77734375" customWidth="1"/>
    <col min="4" max="4" width="19.88671875" customWidth="1"/>
    <col min="5" max="5" width="19.77734375" customWidth="1"/>
    <col min="6" max="6" width="16.21875" customWidth="1"/>
    <col min="7" max="7" width="18.33203125" customWidth="1"/>
    <col min="8" max="9" width="16.33203125" customWidth="1"/>
    <col min="10" max="10" width="15.33203125" customWidth="1"/>
    <col min="11" max="11" width="15.6640625" customWidth="1"/>
    <col min="12" max="12" width="23.5546875" customWidth="1"/>
    <col min="13" max="13" width="16.6640625" customWidth="1"/>
    <col min="14" max="14" width="14.21875" customWidth="1"/>
    <col min="15" max="15" width="19" customWidth="1"/>
    <col min="16" max="16" width="12.3320312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1574597.503</v>
      </c>
      <c r="E5" s="596">
        <v>1575218.5730000001</v>
      </c>
      <c r="F5" s="526">
        <f t="shared" ref="F5:F8" si="0">E5-D5</f>
        <v>621.07000000006519</v>
      </c>
      <c r="G5" s="592">
        <v>6.48</v>
      </c>
      <c r="H5" s="410">
        <f>F5*G5</f>
        <v>4024.5336000004227</v>
      </c>
      <c r="I5" s="531">
        <f>F5+F9+F10</f>
        <v>756.03999999997905</v>
      </c>
      <c r="J5" s="411">
        <f>I5/I9</f>
        <v>0.58768111435852544</v>
      </c>
      <c r="K5" s="186"/>
      <c r="L5" s="359"/>
      <c r="M5" s="401"/>
    </row>
    <row r="6" spans="2:13" ht="15.6">
      <c r="B6" s="396"/>
      <c r="C6" s="412" t="s">
        <v>43</v>
      </c>
      <c r="D6" s="596">
        <v>608229.29200000002</v>
      </c>
      <c r="E6" s="596">
        <v>608516.89300000004</v>
      </c>
      <c r="F6" s="527">
        <f t="shared" si="0"/>
        <v>287.60100000002421</v>
      </c>
      <c r="G6" s="593">
        <v>6.48</v>
      </c>
      <c r="H6" s="413">
        <f>G6*F6</f>
        <v>1863.654480000157</v>
      </c>
      <c r="I6" s="532">
        <f>F6</f>
        <v>287.60100000002421</v>
      </c>
      <c r="J6" s="414">
        <f>I6/I9</f>
        <v>0.22355652633543885</v>
      </c>
      <c r="K6" s="186"/>
      <c r="L6" s="359"/>
      <c r="M6" s="401"/>
    </row>
    <row r="7" spans="2:13" ht="15.6">
      <c r="B7" s="396"/>
      <c r="C7" s="415" t="s">
        <v>44</v>
      </c>
      <c r="D7" s="597">
        <v>359042.55300000001</v>
      </c>
      <c r="E7" s="597">
        <v>359269.42300000001</v>
      </c>
      <c r="F7" s="528">
        <f t="shared" si="0"/>
        <v>226.86999999999534</v>
      </c>
      <c r="G7" s="594">
        <v>4.58</v>
      </c>
      <c r="H7" s="416">
        <f>G7*F7</f>
        <v>1039.0645999999788</v>
      </c>
      <c r="I7" s="533">
        <f>F7</f>
        <v>226.86999999999534</v>
      </c>
      <c r="J7" s="417">
        <f>I7/I9</f>
        <v>0.17634941856848793</v>
      </c>
      <c r="K7" s="186"/>
      <c r="L7" s="359"/>
      <c r="M7" s="401"/>
    </row>
    <row r="8" spans="2:13" ht="15.6">
      <c r="B8" s="397"/>
      <c r="C8" s="183" t="s">
        <v>139</v>
      </c>
      <c r="D8" s="597">
        <v>416897.28399999999</v>
      </c>
      <c r="E8" s="597">
        <v>416913.25300000003</v>
      </c>
      <c r="F8" s="529">
        <f t="shared" si="0"/>
        <v>15.969000000040978</v>
      </c>
      <c r="G8" s="595">
        <v>6.28</v>
      </c>
      <c r="H8" s="418">
        <f>G8*F8</f>
        <v>100.28532000025734</v>
      </c>
      <c r="I8" s="534">
        <f>F8</f>
        <v>15.969000000040978</v>
      </c>
      <c r="J8" s="419">
        <f>I8/I9</f>
        <v>1.2412940737547794E-2</v>
      </c>
      <c r="K8" s="186"/>
      <c r="L8" s="359"/>
      <c r="M8" s="401"/>
    </row>
    <row r="9" spans="2:13" ht="16.2" thickBot="1">
      <c r="B9" s="397"/>
      <c r="C9" s="420" t="s">
        <v>45</v>
      </c>
      <c r="D9" s="597">
        <v>372965.11200000002</v>
      </c>
      <c r="E9" s="597">
        <v>373073.00099999999</v>
      </c>
      <c r="F9" s="526">
        <f>E9-D9</f>
        <v>107.88899999996647</v>
      </c>
      <c r="G9" s="884">
        <v>6.48</v>
      </c>
      <c r="H9" s="421">
        <f>G9*F9</f>
        <v>699.12071999978275</v>
      </c>
      <c r="I9" s="535">
        <f t="shared" ref="I9:J9" si="1">SUM(I5:I8)</f>
        <v>1286.4800000000396</v>
      </c>
      <c r="J9" s="422">
        <f t="shared" si="1"/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340409.99200000003</v>
      </c>
      <c r="E10" s="597">
        <v>340437.07299999997</v>
      </c>
      <c r="F10" s="526">
        <f t="shared" ref="F10" si="2">E10-D10</f>
        <v>27.08099999994738</v>
      </c>
      <c r="G10" s="885"/>
      <c r="H10" s="423">
        <f>G9*F10</f>
        <v>175.48487999965903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1286.4800000000396</v>
      </c>
      <c r="G11" s="525">
        <f>H11/F11</f>
        <v>6.1424535165723642</v>
      </c>
      <c r="H11" s="428">
        <f>SUM(H5:H10)</f>
        <v>7902.1436000002577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 t="s">
        <v>254</v>
      </c>
      <c r="E13" s="433"/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>
        <v>945</v>
      </c>
      <c r="E14" s="438"/>
      <c r="F14" s="438">
        <f>D14+E14</f>
        <v>945</v>
      </c>
      <c r="G14" s="439">
        <f>F14/F17</f>
        <v>0.3888888888888889</v>
      </c>
      <c r="H14" s="590">
        <v>7.0000000000000001E-3</v>
      </c>
      <c r="I14" s="586">
        <f>F14*H14</f>
        <v>6.6150000000000002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>
        <v>546</v>
      </c>
      <c r="E15" s="438"/>
      <c r="F15" s="438">
        <f t="shared" ref="F15:F16" si="3">D15+E15</f>
        <v>546</v>
      </c>
      <c r="G15" s="439">
        <f>F15/F17</f>
        <v>0.22469135802469137</v>
      </c>
      <c r="H15" s="590">
        <v>2.5000000000000001E-2</v>
      </c>
      <c r="I15" s="586">
        <f>F15*H15</f>
        <v>13.65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>
        <v>939</v>
      </c>
      <c r="E16" s="438"/>
      <c r="F16" s="438">
        <f t="shared" si="3"/>
        <v>939</v>
      </c>
      <c r="G16" s="439">
        <f>F16/F17</f>
        <v>0.38641975308641974</v>
      </c>
      <c r="H16" s="584"/>
      <c r="I16" s="586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>
        <f>SUM(D14:D16)</f>
        <v>2430</v>
      </c>
      <c r="E17" s="442">
        <f>SUM(E14:E16)</f>
        <v>0</v>
      </c>
      <c r="F17" s="443">
        <f>D17+E17</f>
        <v>2430</v>
      </c>
      <c r="G17" s="444">
        <f>SUM(G14:G16)</f>
        <v>1</v>
      </c>
      <c r="H17" s="585" t="s">
        <v>21</v>
      </c>
      <c r="I17" s="591">
        <f>SUM(I14:I16)</f>
        <v>20.265000000000001</v>
      </c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63</v>
      </c>
      <c r="E20" s="447" t="s">
        <v>68</v>
      </c>
      <c r="F20" s="447" t="s">
        <v>249</v>
      </c>
      <c r="G20" s="448" t="s">
        <v>197</v>
      </c>
      <c r="H20" s="447" t="s">
        <v>130</v>
      </c>
      <c r="I20" s="448" t="s">
        <v>64</v>
      </c>
      <c r="J20" s="447" t="s">
        <v>260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58</v>
      </c>
      <c r="D21" s="438"/>
      <c r="E21" s="438"/>
      <c r="F21" s="438">
        <v>125</v>
      </c>
      <c r="G21" s="438">
        <v>464.7</v>
      </c>
      <c r="H21" s="438"/>
      <c r="I21" s="438">
        <v>173</v>
      </c>
      <c r="J21" s="438">
        <v>367.02</v>
      </c>
      <c r="K21" s="451">
        <f>D21+E21+F21+G21+H21+I21+J21</f>
        <v>1129.72</v>
      </c>
      <c r="L21" s="452">
        <f>K21/K25</f>
        <v>0.14318432135990378</v>
      </c>
      <c r="M21" s="401"/>
    </row>
    <row r="22" spans="2:13" ht="15.6">
      <c r="B22" s="396"/>
      <c r="C22" s="450" t="s">
        <v>148</v>
      </c>
      <c r="D22" s="438"/>
      <c r="E22" s="438"/>
      <c r="F22" s="438">
        <v>170</v>
      </c>
      <c r="G22" s="438">
        <v>885.03</v>
      </c>
      <c r="H22" s="438"/>
      <c r="I22" s="438">
        <v>415</v>
      </c>
      <c r="J22" s="438">
        <v>555.97</v>
      </c>
      <c r="K22" s="451">
        <f t="shared" ref="K22:K24" si="4">D22+E22+F22+G22+H22+I22+J22</f>
        <v>2026</v>
      </c>
      <c r="L22" s="452">
        <f>K22/K25</f>
        <v>0.25678171146404866</v>
      </c>
      <c r="M22" s="401"/>
    </row>
    <row r="23" spans="2:13" ht="15.6">
      <c r="B23" s="396"/>
      <c r="C23" s="450" t="s">
        <v>61</v>
      </c>
      <c r="D23" s="438"/>
      <c r="E23" s="438"/>
      <c r="F23" s="438"/>
      <c r="G23" s="438">
        <v>410.4</v>
      </c>
      <c r="H23" s="438"/>
      <c r="I23" s="438">
        <v>34.44</v>
      </c>
      <c r="J23" s="438">
        <v>88.06</v>
      </c>
      <c r="K23" s="451">
        <f t="shared" si="4"/>
        <v>532.9</v>
      </c>
      <c r="L23" s="452">
        <f>K23/K25</f>
        <v>6.7541448193085649E-2</v>
      </c>
      <c r="M23" s="401"/>
    </row>
    <row r="24" spans="2:13" ht="15.6">
      <c r="B24" s="396"/>
      <c r="C24" s="450" t="s">
        <v>62</v>
      </c>
      <c r="D24" s="438"/>
      <c r="E24" s="438"/>
      <c r="F24" s="438">
        <v>115.8</v>
      </c>
      <c r="G24" s="438">
        <v>1333.82</v>
      </c>
      <c r="H24" s="438"/>
      <c r="I24" s="438">
        <v>980.23</v>
      </c>
      <c r="J24" s="438">
        <v>1771.5</v>
      </c>
      <c r="K24" s="451">
        <f t="shared" si="4"/>
        <v>4201.3500000000004</v>
      </c>
      <c r="L24" s="452">
        <f>K24/K25</f>
        <v>0.5324925189829619</v>
      </c>
      <c r="M24" s="401"/>
    </row>
    <row r="25" spans="2:13" ht="15.6">
      <c r="B25" s="397"/>
      <c r="C25" s="450" t="s">
        <v>199</v>
      </c>
      <c r="D25" s="552">
        <f>SUM(D21:D24)</f>
        <v>0</v>
      </c>
      <c r="E25" s="552">
        <f t="shared" ref="E25" si="5">SUM(E21:E24)</f>
        <v>0</v>
      </c>
      <c r="F25" s="552">
        <f>SUM(F21:F24)</f>
        <v>410.8</v>
      </c>
      <c r="G25" s="552">
        <f>SUM(G21:G24)</f>
        <v>3093.95</v>
      </c>
      <c r="H25" s="552">
        <f>SUM(H21:H24)</f>
        <v>0</v>
      </c>
      <c r="I25" s="552">
        <f>SUM(I21:I24)</f>
        <v>1602.67</v>
      </c>
      <c r="J25" s="552">
        <f t="shared" ref="J25" si="6">SUM(J21:J24)</f>
        <v>2782.55</v>
      </c>
      <c r="K25" s="550">
        <f>D25+E25+F25+G25+H25+I25+J25</f>
        <v>7889.97</v>
      </c>
      <c r="L25" s="452">
        <f>SUM(L21:L24)</f>
        <v>1</v>
      </c>
      <c r="M25" s="401"/>
    </row>
    <row r="26" spans="2:13" ht="15.6">
      <c r="B26" s="397"/>
      <c r="C26" s="547" t="s">
        <v>193</v>
      </c>
      <c r="D26" s="553"/>
      <c r="E26" s="553"/>
      <c r="F26" s="548">
        <v>410.8</v>
      </c>
      <c r="G26" s="548">
        <v>3093.95</v>
      </c>
      <c r="H26" s="548"/>
      <c r="I26" s="548">
        <v>1602.67</v>
      </c>
      <c r="J26" s="548">
        <v>2789.22</v>
      </c>
      <c r="K26" s="549">
        <f t="shared" ref="K26" si="7">D26+E26+F26+G26+H26+I26+J26</f>
        <v>7896.6399999999994</v>
      </c>
      <c r="L26" s="452"/>
      <c r="M26" s="401"/>
    </row>
    <row r="27" spans="2:13" ht="15.6">
      <c r="B27" s="397"/>
      <c r="C27" s="460" t="s">
        <v>147</v>
      </c>
      <c r="D27" s="461">
        <f t="shared" ref="D27:J27" si="8">D26-D25</f>
        <v>0</v>
      </c>
      <c r="E27" s="461">
        <f t="shared" si="8"/>
        <v>0</v>
      </c>
      <c r="F27" s="461">
        <f t="shared" si="8"/>
        <v>0</v>
      </c>
      <c r="G27" s="461">
        <f t="shared" si="8"/>
        <v>0</v>
      </c>
      <c r="H27" s="461">
        <f t="shared" si="8"/>
        <v>0</v>
      </c>
      <c r="I27" s="461">
        <f t="shared" si="8"/>
        <v>0</v>
      </c>
      <c r="J27" s="461">
        <f t="shared" si="8"/>
        <v>6.669999999999618</v>
      </c>
      <c r="K27" s="542">
        <f>D27+E27+F27+G27+H27+I27+J27</f>
        <v>6.669999999999618</v>
      </c>
      <c r="L27" s="452"/>
      <c r="M27" s="401"/>
    </row>
    <row r="28" spans="2:13" ht="15.6">
      <c r="B28" s="396"/>
      <c r="C28" s="402" t="s">
        <v>65</v>
      </c>
      <c r="D28" s="462">
        <f>D26/K26</f>
        <v>0</v>
      </c>
      <c r="E28" s="462">
        <f>E26/K26</f>
        <v>0</v>
      </c>
      <c r="F28" s="462">
        <f>F26/K26</f>
        <v>5.2022125866191198E-2</v>
      </c>
      <c r="G28" s="462">
        <f>G26/K26</f>
        <v>0.3918058819953803</v>
      </c>
      <c r="H28" s="462">
        <f>H26/K26</f>
        <v>0</v>
      </c>
      <c r="I28" s="462">
        <f>I26/K26</f>
        <v>0.20295594075454879</v>
      </c>
      <c r="J28" s="462">
        <f>J26/K26</f>
        <v>0.35321605138387974</v>
      </c>
      <c r="K28" s="520">
        <f>D28+E28+F28+G28+H28+I28+J28</f>
        <v>1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5.5036000002583023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596">
        <v>1575218.5730000001</v>
      </c>
      <c r="E36" s="596">
        <v>1575788.1229999999</v>
      </c>
      <c r="F36" s="526">
        <f t="shared" ref="F36:F39" si="9">E36-D36</f>
        <v>569.54999999981374</v>
      </c>
      <c r="G36" s="592">
        <v>6.48</v>
      </c>
      <c r="H36" s="410">
        <f>F36*G36</f>
        <v>3690.6839999987933</v>
      </c>
      <c r="I36" s="531">
        <f>F36+F40+F41</f>
        <v>778.38899999985006</v>
      </c>
      <c r="J36" s="411">
        <f>I36/I40</f>
        <v>0.50984464714503408</v>
      </c>
      <c r="K36" s="186"/>
      <c r="L36" s="359"/>
      <c r="M36" s="401"/>
    </row>
    <row r="37" spans="2:13" ht="15.6">
      <c r="B37" s="396"/>
      <c r="C37" s="412" t="s">
        <v>43</v>
      </c>
      <c r="D37" s="596">
        <v>608516.89300000004</v>
      </c>
      <c r="E37" s="596">
        <v>608724.402</v>
      </c>
      <c r="F37" s="527">
        <f t="shared" si="9"/>
        <v>207.50899999996182</v>
      </c>
      <c r="G37" s="593">
        <v>6.48</v>
      </c>
      <c r="H37" s="413">
        <f>G37*F37</f>
        <v>1344.6583199997526</v>
      </c>
      <c r="I37" s="532">
        <f>F37</f>
        <v>207.50899999996182</v>
      </c>
      <c r="J37" s="414">
        <f>I37/I40</f>
        <v>0.13591835558367318</v>
      </c>
      <c r="K37" s="186"/>
      <c r="L37" s="359"/>
      <c r="M37" s="401"/>
    </row>
    <row r="38" spans="2:13" ht="15.6">
      <c r="B38" s="396"/>
      <c r="C38" s="415" t="s">
        <v>44</v>
      </c>
      <c r="D38" s="597">
        <v>359269.42300000001</v>
      </c>
      <c r="E38" s="597">
        <v>359590.853</v>
      </c>
      <c r="F38" s="528">
        <f t="shared" si="9"/>
        <v>321.42999999999302</v>
      </c>
      <c r="G38" s="594">
        <v>4.58</v>
      </c>
      <c r="H38" s="416">
        <f>G38*F38</f>
        <v>1472.149399999968</v>
      </c>
      <c r="I38" s="533">
        <f>F38</f>
        <v>321.42999999999302</v>
      </c>
      <c r="J38" s="417">
        <f>I38/I40</f>
        <v>0.21053658894441762</v>
      </c>
      <c r="K38" s="186"/>
      <c r="L38" s="359"/>
      <c r="M38" s="401"/>
    </row>
    <row r="39" spans="2:13" ht="15.6">
      <c r="B39" s="397"/>
      <c r="C39" s="183" t="s">
        <v>139</v>
      </c>
      <c r="D39" s="597">
        <v>416913.25300000003</v>
      </c>
      <c r="E39" s="597">
        <v>417132.64299999998</v>
      </c>
      <c r="F39" s="529">
        <f t="shared" si="9"/>
        <v>219.38999999995576</v>
      </c>
      <c r="G39" s="595">
        <v>6.28</v>
      </c>
      <c r="H39" s="418">
        <f>G39*F39</f>
        <v>1377.7691999997223</v>
      </c>
      <c r="I39" s="534">
        <f>F39</f>
        <v>219.38999999995576</v>
      </c>
      <c r="J39" s="419">
        <f>I39/I40</f>
        <v>0.14370040832687514</v>
      </c>
      <c r="K39" s="186"/>
      <c r="L39" s="359"/>
      <c r="M39" s="401"/>
    </row>
    <row r="40" spans="2:13" ht="16.2" thickBot="1">
      <c r="B40" s="397"/>
      <c r="C40" s="420" t="s">
        <v>45</v>
      </c>
      <c r="D40" s="597">
        <v>373073.00099999999</v>
      </c>
      <c r="E40" s="597">
        <v>373224.31099999999</v>
      </c>
      <c r="F40" s="526">
        <f>E40-D40</f>
        <v>151.30999999999767</v>
      </c>
      <c r="G40" s="884">
        <v>6.48</v>
      </c>
      <c r="H40" s="421">
        <f>G40*F40</f>
        <v>980.48879999998496</v>
      </c>
      <c r="I40" s="535">
        <f t="shared" ref="I40:J40" si="10">SUM(I36:I39)</f>
        <v>1526.7179999997607</v>
      </c>
      <c r="J40" s="422">
        <f t="shared" si="10"/>
        <v>1</v>
      </c>
      <c r="K40" s="186"/>
      <c r="L40" s="359"/>
      <c r="M40" s="401"/>
    </row>
    <row r="41" spans="2:13" ht="15.6">
      <c r="B41" s="397"/>
      <c r="C41" s="420" t="s">
        <v>46</v>
      </c>
      <c r="D41" s="597">
        <v>340437.07299999997</v>
      </c>
      <c r="E41" s="597">
        <v>340494.60200000001</v>
      </c>
      <c r="F41" s="526">
        <f t="shared" ref="F41" si="11">E41-D41</f>
        <v>57.52900000003865</v>
      </c>
      <c r="G41" s="885"/>
      <c r="H41" s="423">
        <f>G40*F41</f>
        <v>372.78792000025049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1526.7179999997607</v>
      </c>
      <c r="G42" s="525">
        <f>H42/F42</f>
        <v>6.0512403993402311</v>
      </c>
      <c r="H42" s="428">
        <f>SUM(H36:H41)</f>
        <v>9238.5376399984707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 t="s">
        <v>254</v>
      </c>
      <c r="E44" s="433"/>
      <c r="F44" s="434" t="s">
        <v>1</v>
      </c>
      <c r="G44" s="554" t="s">
        <v>65</v>
      </c>
      <c r="H44" s="861" t="s">
        <v>243</v>
      </c>
      <c r="I44" s="862"/>
      <c r="J44" s="431"/>
      <c r="K44" s="184"/>
      <c r="L44" s="188"/>
      <c r="M44" s="401"/>
    </row>
    <row r="45" spans="2:13" ht="15.6">
      <c r="B45" s="397"/>
      <c r="C45" s="437" t="s">
        <v>80</v>
      </c>
      <c r="D45" s="438">
        <v>1302</v>
      </c>
      <c r="E45" s="438"/>
      <c r="F45" s="438">
        <f>D45+E45</f>
        <v>1302</v>
      </c>
      <c r="G45" s="439">
        <f>F45/F48</f>
        <v>9.5426561125769568E-2</v>
      </c>
      <c r="H45" s="590">
        <v>7.0000000000000001E-3</v>
      </c>
      <c r="I45" s="586">
        <f>F45*H45</f>
        <v>9.1140000000000008</v>
      </c>
      <c r="J45" s="431"/>
      <c r="K45" s="184"/>
      <c r="L45" s="188"/>
      <c r="M45" s="401"/>
    </row>
    <row r="46" spans="2:13" ht="15.6">
      <c r="B46" s="397"/>
      <c r="C46" s="437" t="s">
        <v>81</v>
      </c>
      <c r="D46" s="438">
        <v>11852</v>
      </c>
      <c r="E46" s="438"/>
      <c r="F46" s="438">
        <f t="shared" ref="F46:F47" si="12">D46+E46</f>
        <v>11852</v>
      </c>
      <c r="G46" s="439">
        <f>F46/F48</f>
        <v>0.86866021694517737</v>
      </c>
      <c r="H46" s="590">
        <v>2.5000000000000001E-2</v>
      </c>
      <c r="I46" s="586">
        <f>F46*H46</f>
        <v>296.3</v>
      </c>
      <c r="J46" s="431"/>
      <c r="K46" s="184"/>
      <c r="L46" s="188"/>
      <c r="M46" s="401"/>
    </row>
    <row r="47" spans="2:13" ht="15.6">
      <c r="B47" s="397"/>
      <c r="C47" s="437" t="s">
        <v>58</v>
      </c>
      <c r="D47" s="438">
        <v>490</v>
      </c>
      <c r="E47" s="438"/>
      <c r="F47" s="438">
        <f t="shared" si="12"/>
        <v>490</v>
      </c>
      <c r="G47" s="439">
        <f>F47/F48</f>
        <v>3.5913221929053066E-2</v>
      </c>
      <c r="H47" s="584"/>
      <c r="I47" s="586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>
        <f>SUM(D45:D47)</f>
        <v>13644</v>
      </c>
      <c r="E48" s="442">
        <f>SUM(E45:E47)</f>
        <v>0</v>
      </c>
      <c r="F48" s="443">
        <f>D48+E48</f>
        <v>13644</v>
      </c>
      <c r="G48" s="444">
        <f>SUM(G45:G47)</f>
        <v>1</v>
      </c>
      <c r="H48" s="585" t="s">
        <v>21</v>
      </c>
      <c r="I48" s="591">
        <f>SUM(I45:I47)</f>
        <v>305.41399999999999</v>
      </c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6.4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63</v>
      </c>
      <c r="E51" s="447" t="s">
        <v>68</v>
      </c>
      <c r="F51" s="447" t="s">
        <v>249</v>
      </c>
      <c r="G51" s="448" t="s">
        <v>197</v>
      </c>
      <c r="H51" s="447" t="s">
        <v>130</v>
      </c>
      <c r="I51" s="448" t="s">
        <v>64</v>
      </c>
      <c r="J51" s="447" t="s">
        <v>260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58</v>
      </c>
      <c r="D52" s="438">
        <v>454</v>
      </c>
      <c r="E52" s="438"/>
      <c r="F52" s="438">
        <v>320</v>
      </c>
      <c r="G52" s="438">
        <v>169.99</v>
      </c>
      <c r="H52" s="438"/>
      <c r="I52" s="438"/>
      <c r="J52" s="438">
        <v>158</v>
      </c>
      <c r="K52" s="451">
        <f>D52+E52+F52+G52+H52+I52+J52</f>
        <v>1101.99</v>
      </c>
      <c r="L52" s="452">
        <f>K52/K56</f>
        <v>0.11933815455189307</v>
      </c>
      <c r="M52" s="401"/>
    </row>
    <row r="53" spans="2:13" ht="15.6">
      <c r="B53" s="396"/>
      <c r="C53" s="450" t="s">
        <v>148</v>
      </c>
      <c r="D53" s="438">
        <v>1587</v>
      </c>
      <c r="E53" s="438"/>
      <c r="F53" s="438">
        <v>306</v>
      </c>
      <c r="G53" s="438">
        <v>350</v>
      </c>
      <c r="H53" s="438">
        <v>92</v>
      </c>
      <c r="I53" s="438"/>
      <c r="J53" s="438">
        <v>819</v>
      </c>
      <c r="K53" s="451">
        <f t="shared" ref="K53:K55" si="13">D53+E53+F53+G53+H53+I53+J53</f>
        <v>3154</v>
      </c>
      <c r="L53" s="452">
        <f>K53/K56</f>
        <v>0.34155712797454674</v>
      </c>
      <c r="M53" s="401"/>
    </row>
    <row r="54" spans="2:13" ht="15.6">
      <c r="B54" s="396"/>
      <c r="C54" s="450" t="s">
        <v>61</v>
      </c>
      <c r="D54" s="438">
        <v>1028</v>
      </c>
      <c r="E54" s="438"/>
      <c r="F54" s="438"/>
      <c r="G54" s="438">
        <v>148</v>
      </c>
      <c r="H54" s="438">
        <v>16.21</v>
      </c>
      <c r="I54" s="438"/>
      <c r="J54" s="438">
        <v>1452.35</v>
      </c>
      <c r="K54" s="451">
        <f t="shared" si="13"/>
        <v>2644.56</v>
      </c>
      <c r="L54" s="452">
        <f>K54/K56</f>
        <v>0.28638817956764973</v>
      </c>
      <c r="M54" s="401"/>
    </row>
    <row r="55" spans="2:13" ht="15.6">
      <c r="B55" s="396"/>
      <c r="C55" s="450" t="s">
        <v>62</v>
      </c>
      <c r="D55" s="438">
        <v>459.45</v>
      </c>
      <c r="E55" s="438"/>
      <c r="F55" s="438">
        <v>532.65</v>
      </c>
      <c r="G55" s="438">
        <v>622.22</v>
      </c>
      <c r="H55" s="438"/>
      <c r="I55" s="438"/>
      <c r="J55" s="438">
        <v>719.31</v>
      </c>
      <c r="K55" s="451">
        <f t="shared" si="13"/>
        <v>2333.63</v>
      </c>
      <c r="L55" s="452">
        <f>K55/K56</f>
        <v>0.25271653790591042</v>
      </c>
      <c r="M55" s="401"/>
    </row>
    <row r="56" spans="2:13" ht="15.6">
      <c r="B56" s="397"/>
      <c r="C56" s="450" t="s">
        <v>199</v>
      </c>
      <c r="D56" s="552">
        <f>SUM(D52:D55)</f>
        <v>3528.45</v>
      </c>
      <c r="E56" s="552">
        <f t="shared" ref="E56" si="14">SUM(E52:E55)</f>
        <v>0</v>
      </c>
      <c r="F56" s="552">
        <f>SUM(F52:F55)</f>
        <v>1158.6500000000001</v>
      </c>
      <c r="G56" s="552">
        <f>SUM(G52:G55)</f>
        <v>1290.21</v>
      </c>
      <c r="H56" s="552">
        <f>SUM(H52:H55)</f>
        <v>108.21000000000001</v>
      </c>
      <c r="I56" s="552">
        <f>SUM(I52:I55)</f>
        <v>0</v>
      </c>
      <c r="J56" s="552">
        <f t="shared" ref="J56" si="15">SUM(J52:J55)</f>
        <v>3148.66</v>
      </c>
      <c r="K56" s="550">
        <f>D56+E56+F56+G56+H56+I56+J56</f>
        <v>9234.18</v>
      </c>
      <c r="L56" s="452">
        <f>SUM(L52:L55)</f>
        <v>1</v>
      </c>
      <c r="M56" s="401"/>
    </row>
    <row r="57" spans="2:13" ht="15.6">
      <c r="B57" s="397"/>
      <c r="C57" s="547" t="s">
        <v>193</v>
      </c>
      <c r="D57" s="553">
        <v>3528.45</v>
      </c>
      <c r="E57" s="553"/>
      <c r="F57" s="548">
        <v>1158.6500000000001</v>
      </c>
      <c r="G57" s="548">
        <v>1290.21</v>
      </c>
      <c r="H57" s="548">
        <v>108.21</v>
      </c>
      <c r="I57" s="548"/>
      <c r="J57" s="548">
        <v>3148.66</v>
      </c>
      <c r="K57" s="549">
        <f t="shared" ref="K57" si="16">D57+E57+F57+G57+H57+I57+J57</f>
        <v>9234.18</v>
      </c>
      <c r="L57" s="452"/>
      <c r="M57" s="401"/>
    </row>
    <row r="58" spans="2:13" ht="15.6">
      <c r="B58" s="397"/>
      <c r="C58" s="460" t="s">
        <v>147</v>
      </c>
      <c r="D58" s="461">
        <f t="shared" ref="D58:J58" si="17">D57-D56</f>
        <v>0</v>
      </c>
      <c r="E58" s="461">
        <f t="shared" si="17"/>
        <v>0</v>
      </c>
      <c r="F58" s="461">
        <f t="shared" si="17"/>
        <v>0</v>
      </c>
      <c r="G58" s="461">
        <f t="shared" si="17"/>
        <v>0</v>
      </c>
      <c r="H58" s="461">
        <f t="shared" si="17"/>
        <v>0</v>
      </c>
      <c r="I58" s="461">
        <f t="shared" si="17"/>
        <v>0</v>
      </c>
      <c r="J58" s="461">
        <f t="shared" si="17"/>
        <v>0</v>
      </c>
      <c r="K58" s="542">
        <f>D58+E58+F58+G58+H58+I58+J58</f>
        <v>0</v>
      </c>
      <c r="L58" s="452"/>
      <c r="M58" s="401"/>
    </row>
    <row r="59" spans="2:13" ht="15.6">
      <c r="B59" s="396"/>
      <c r="C59" s="402" t="s">
        <v>65</v>
      </c>
      <c r="D59" s="462">
        <f>D57/K57</f>
        <v>0.38210756125611584</v>
      </c>
      <c r="E59" s="462">
        <f>E57/K57</f>
        <v>0</v>
      </c>
      <c r="F59" s="462">
        <f>F57/K57</f>
        <v>0.12547405400371231</v>
      </c>
      <c r="G59" s="462">
        <f>G57/K57</f>
        <v>0.13972112304503487</v>
      </c>
      <c r="H59" s="462">
        <f>H57/K57</f>
        <v>1.1718420043793818E-2</v>
      </c>
      <c r="I59" s="462">
        <f>I57/K57</f>
        <v>0</v>
      </c>
      <c r="J59" s="462">
        <f>J57/K57</f>
        <v>0.34097884165134312</v>
      </c>
      <c r="K59" s="520">
        <f>D59+E59+F59+G59+H59+I59+J59</f>
        <v>1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4.357639998470404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596">
        <v>1575788.1229999999</v>
      </c>
      <c r="E67" s="596">
        <v>1576341.162</v>
      </c>
      <c r="F67" s="526">
        <f t="shared" ref="F67:F70" si="18">E67-D67</f>
        <v>553.03900000010617</v>
      </c>
      <c r="G67" s="592">
        <v>6.48</v>
      </c>
      <c r="H67" s="410">
        <f>F67*G67</f>
        <v>3583.692720000688</v>
      </c>
      <c r="I67" s="531">
        <f>F67+F71+F72</f>
        <v>715.00000000011642</v>
      </c>
      <c r="J67" s="411">
        <f>I67/I71</f>
        <v>0.42985541227046403</v>
      </c>
      <c r="K67" s="186"/>
      <c r="L67" s="359"/>
      <c r="M67" s="401"/>
    </row>
    <row r="68" spans="2:13" ht="15.6">
      <c r="B68" s="396"/>
      <c r="C68" s="412" t="s">
        <v>43</v>
      </c>
      <c r="D68" s="596">
        <v>608724.402</v>
      </c>
      <c r="E68" s="596">
        <v>609036.88199999998</v>
      </c>
      <c r="F68" s="527">
        <f t="shared" si="18"/>
        <v>312.47999999998137</v>
      </c>
      <c r="G68" s="593">
        <v>6.48</v>
      </c>
      <c r="H68" s="413">
        <f>G68*F68</f>
        <v>2024.8703999998795</v>
      </c>
      <c r="I68" s="532">
        <f>F68</f>
        <v>312.47999999998137</v>
      </c>
      <c r="J68" s="414">
        <f>I68/I71</f>
        <v>0.18786184507167095</v>
      </c>
      <c r="K68" s="186"/>
      <c r="L68" s="359"/>
      <c r="M68" s="401"/>
    </row>
    <row r="69" spans="2:13" ht="15.6">
      <c r="B69" s="396"/>
      <c r="C69" s="415" t="s">
        <v>44</v>
      </c>
      <c r="D69" s="597">
        <v>359590.853</v>
      </c>
      <c r="E69" s="597">
        <v>359848.864</v>
      </c>
      <c r="F69" s="528">
        <f t="shared" si="18"/>
        <v>258.0109999999986</v>
      </c>
      <c r="G69" s="594">
        <v>4.58</v>
      </c>
      <c r="H69" s="416">
        <f>G69*F69</f>
        <v>1181.6903799999936</v>
      </c>
      <c r="I69" s="533">
        <f>F69</f>
        <v>258.0109999999986</v>
      </c>
      <c r="J69" s="417">
        <f>I69/I71</f>
        <v>0.15511527940600844</v>
      </c>
      <c r="K69" s="186"/>
      <c r="L69" s="359"/>
      <c r="M69" s="401"/>
    </row>
    <row r="70" spans="2:13" ht="15.6">
      <c r="B70" s="397"/>
      <c r="C70" s="183" t="s">
        <v>139</v>
      </c>
      <c r="D70" s="597">
        <v>417132.64299999998</v>
      </c>
      <c r="E70" s="597">
        <v>417510.50199999998</v>
      </c>
      <c r="F70" s="529">
        <f t="shared" si="18"/>
        <v>377.85899999999674</v>
      </c>
      <c r="G70" s="595">
        <v>6.28</v>
      </c>
      <c r="H70" s="418">
        <f>G70*F70</f>
        <v>2372.9545199999798</v>
      </c>
      <c r="I70" s="534">
        <f>F70</f>
        <v>377.85899999999674</v>
      </c>
      <c r="J70" s="419">
        <f>I70/I71</f>
        <v>0.22716746325185655</v>
      </c>
      <c r="K70" s="186"/>
      <c r="L70" s="359"/>
      <c r="M70" s="401"/>
    </row>
    <row r="71" spans="2:13" ht="16.2" thickBot="1">
      <c r="B71" s="397"/>
      <c r="C71" s="420" t="s">
        <v>45</v>
      </c>
      <c r="D71" s="597">
        <v>373224.31099999999</v>
      </c>
      <c r="E71" s="597">
        <v>373333.51199999999</v>
      </c>
      <c r="F71" s="526">
        <f>E71-D71</f>
        <v>109.20100000000093</v>
      </c>
      <c r="G71" s="884">
        <v>6.48</v>
      </c>
      <c r="H71" s="421">
        <f>G71*F71</f>
        <v>707.62248000000614</v>
      </c>
      <c r="I71" s="535">
        <f t="shared" ref="I71:J71" si="19">SUM(I67:I70)</f>
        <v>1663.3500000000931</v>
      </c>
      <c r="J71" s="422">
        <f t="shared" si="19"/>
        <v>1</v>
      </c>
      <c r="K71" s="186"/>
      <c r="L71" s="359"/>
      <c r="M71" s="401"/>
    </row>
    <row r="72" spans="2:13" ht="15.6">
      <c r="B72" s="397"/>
      <c r="C72" s="420" t="s">
        <v>46</v>
      </c>
      <c r="D72" s="597">
        <v>340494.60200000001</v>
      </c>
      <c r="E72" s="597">
        <v>340547.36200000002</v>
      </c>
      <c r="F72" s="526">
        <f t="shared" ref="F72" si="20">E72-D72</f>
        <v>52.760000000009313</v>
      </c>
      <c r="G72" s="885"/>
      <c r="H72" s="423">
        <f>G71*F72</f>
        <v>341.88480000006035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1663.3500000000931</v>
      </c>
      <c r="G73" s="525">
        <f>H73/F73</f>
        <v>6.1398474764782121</v>
      </c>
      <c r="H73" s="428">
        <f>SUM(H67:H72)</f>
        <v>10212.715300000606</v>
      </c>
      <c r="I73" s="424"/>
      <c r="J73" s="425"/>
      <c r="K73" s="186"/>
      <c r="L73" s="359"/>
      <c r="M73" s="401"/>
    </row>
    <row r="74" spans="2:13" ht="16.2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 t="s">
        <v>254</v>
      </c>
      <c r="E75" s="433"/>
      <c r="F75" s="434" t="s">
        <v>1</v>
      </c>
      <c r="G75" s="554" t="s">
        <v>65</v>
      </c>
      <c r="H75" s="861" t="s">
        <v>243</v>
      </c>
      <c r="I75" s="862"/>
      <c r="J75" s="431"/>
      <c r="K75" s="184"/>
      <c r="L75" s="188"/>
      <c r="M75" s="401"/>
    </row>
    <row r="76" spans="2:13" ht="15.6">
      <c r="B76" s="397"/>
      <c r="C76" s="437" t="s">
        <v>80</v>
      </c>
      <c r="D76" s="438">
        <v>330</v>
      </c>
      <c r="E76" s="438"/>
      <c r="F76" s="438">
        <f>D76+E76</f>
        <v>330</v>
      </c>
      <c r="G76" s="439">
        <f>F76/F79</f>
        <v>0.26527331189710612</v>
      </c>
      <c r="H76" s="590">
        <v>7.0000000000000001E-3</v>
      </c>
      <c r="I76" s="586">
        <f>F76*H76</f>
        <v>2.31</v>
      </c>
      <c r="J76" s="431"/>
      <c r="K76" s="184"/>
      <c r="L76" s="188"/>
      <c r="M76" s="401"/>
    </row>
    <row r="77" spans="2:13" ht="15.6">
      <c r="B77" s="397"/>
      <c r="C77" s="437" t="s">
        <v>81</v>
      </c>
      <c r="D77" s="438">
        <v>590</v>
      </c>
      <c r="E77" s="438"/>
      <c r="F77" s="438">
        <f t="shared" ref="F77:F78" si="21">D77+E77</f>
        <v>590</v>
      </c>
      <c r="G77" s="439">
        <f>F77/F79</f>
        <v>0.47427652733118969</v>
      </c>
      <c r="H77" s="590">
        <v>2.5000000000000001E-2</v>
      </c>
      <c r="I77" s="586">
        <f>F77*H77</f>
        <v>14.75</v>
      </c>
      <c r="J77" s="431"/>
      <c r="K77" s="184"/>
      <c r="L77" s="188"/>
      <c r="M77" s="401"/>
    </row>
    <row r="78" spans="2:13" ht="15.6">
      <c r="B78" s="397"/>
      <c r="C78" s="437" t="s">
        <v>58</v>
      </c>
      <c r="D78" s="438">
        <v>324</v>
      </c>
      <c r="E78" s="438"/>
      <c r="F78" s="438">
        <f t="shared" si="21"/>
        <v>324</v>
      </c>
      <c r="G78" s="439">
        <f>F78/F79</f>
        <v>0.26045016077170419</v>
      </c>
      <c r="H78" s="584"/>
      <c r="I78" s="586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1244</v>
      </c>
      <c r="E79" s="442">
        <f>SUM(E76:E78)</f>
        <v>0</v>
      </c>
      <c r="F79" s="443">
        <f>D79+E79</f>
        <v>1244</v>
      </c>
      <c r="G79" s="444">
        <f>SUM(G76:G78)</f>
        <v>1</v>
      </c>
      <c r="H79" s="585" t="s">
        <v>21</v>
      </c>
      <c r="I79" s="591">
        <f>SUM(I76:I78)</f>
        <v>17.059999999999999</v>
      </c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63</v>
      </c>
      <c r="E82" s="447" t="s">
        <v>68</v>
      </c>
      <c r="F82" s="447" t="s">
        <v>249</v>
      </c>
      <c r="G82" s="448" t="s">
        <v>197</v>
      </c>
      <c r="H82" s="447" t="s">
        <v>130</v>
      </c>
      <c r="I82" s="448" t="s">
        <v>64</v>
      </c>
      <c r="J82" s="447" t="s">
        <v>260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58</v>
      </c>
      <c r="D83" s="438">
        <v>648</v>
      </c>
      <c r="E83" s="438"/>
      <c r="F83" s="438"/>
      <c r="G83" s="438">
        <v>231</v>
      </c>
      <c r="H83" s="438"/>
      <c r="I83" s="438">
        <v>83</v>
      </c>
      <c r="J83" s="438">
        <v>412.18</v>
      </c>
      <c r="K83" s="451">
        <f>D83+E83+F83+G83+H83+I83+J83</f>
        <v>1374.18</v>
      </c>
      <c r="L83" s="452">
        <f>K83/K87</f>
        <v>0.13462757426814417</v>
      </c>
      <c r="M83" s="401"/>
    </row>
    <row r="84" spans="2:13" ht="15.6">
      <c r="B84" s="396"/>
      <c r="C84" s="450" t="s">
        <v>148</v>
      </c>
      <c r="D84" s="438">
        <v>1268</v>
      </c>
      <c r="E84" s="438"/>
      <c r="F84" s="438"/>
      <c r="G84" s="438">
        <v>350</v>
      </c>
      <c r="H84" s="438">
        <v>30</v>
      </c>
      <c r="I84" s="438">
        <v>550</v>
      </c>
      <c r="J84" s="438">
        <v>1820.16</v>
      </c>
      <c r="K84" s="451">
        <f t="shared" ref="K84:K86" si="22">D84+E84+F84+G84+H84+I84+J84</f>
        <v>4018.16</v>
      </c>
      <c r="L84" s="452">
        <f>K84/K87</f>
        <v>0.39365667803438137</v>
      </c>
      <c r="M84" s="401"/>
    </row>
    <row r="85" spans="2:13" ht="15.6">
      <c r="B85" s="396"/>
      <c r="C85" s="450" t="s">
        <v>61</v>
      </c>
      <c r="D85" s="438">
        <v>758</v>
      </c>
      <c r="E85" s="438"/>
      <c r="F85" s="438"/>
      <c r="G85" s="438">
        <v>181</v>
      </c>
      <c r="H85" s="438"/>
      <c r="I85" s="438">
        <v>22</v>
      </c>
      <c r="J85" s="438">
        <v>1889.42</v>
      </c>
      <c r="K85" s="451">
        <f t="shared" si="22"/>
        <v>2850.42</v>
      </c>
      <c r="L85" s="452">
        <f>K85/K87</f>
        <v>0.27925390432505459</v>
      </c>
      <c r="M85" s="401"/>
    </row>
    <row r="86" spans="2:13" ht="15.6">
      <c r="B86" s="396"/>
      <c r="C86" s="450" t="s">
        <v>62</v>
      </c>
      <c r="D86" s="438">
        <v>1133.33</v>
      </c>
      <c r="E86" s="438"/>
      <c r="F86" s="438"/>
      <c r="G86" s="438">
        <v>521.38</v>
      </c>
      <c r="H86" s="438">
        <v>61.73</v>
      </c>
      <c r="I86" s="438">
        <v>248.07</v>
      </c>
      <c r="J86" s="438"/>
      <c r="K86" s="451">
        <f t="shared" si="22"/>
        <v>1964.51</v>
      </c>
      <c r="L86" s="452">
        <f>K86/K87</f>
        <v>0.19246184337241984</v>
      </c>
      <c r="M86" s="401"/>
    </row>
    <row r="87" spans="2:13" ht="15.6">
      <c r="B87" s="397"/>
      <c r="C87" s="450" t="s">
        <v>199</v>
      </c>
      <c r="D87" s="552">
        <f>SUM(D83:D86)</f>
        <v>3807.33</v>
      </c>
      <c r="E87" s="552">
        <f t="shared" ref="E87" si="23">SUM(E83:E86)</f>
        <v>0</v>
      </c>
      <c r="F87" s="552">
        <f>SUM(F83:F86)</f>
        <v>0</v>
      </c>
      <c r="G87" s="552">
        <f>SUM(G83:G86)</f>
        <v>1283.3800000000001</v>
      </c>
      <c r="H87" s="552">
        <f>SUM(H83:H86)</f>
        <v>91.72999999999999</v>
      </c>
      <c r="I87" s="552">
        <f>SUM(I83:I86)</f>
        <v>903.06999999999994</v>
      </c>
      <c r="J87" s="552">
        <f t="shared" ref="J87" si="24">SUM(J83:J86)</f>
        <v>4121.76</v>
      </c>
      <c r="K87" s="550">
        <f>D87+E87+F87+G87+H87+I87+J87</f>
        <v>10207.27</v>
      </c>
      <c r="L87" s="452">
        <f>SUM(L83:L86)</f>
        <v>1</v>
      </c>
      <c r="M87" s="401"/>
    </row>
    <row r="88" spans="2:13" ht="15.6">
      <c r="B88" s="397"/>
      <c r="C88" s="547" t="s">
        <v>193</v>
      </c>
      <c r="D88" s="553">
        <v>3807.33</v>
      </c>
      <c r="E88" s="553"/>
      <c r="F88" s="548"/>
      <c r="G88" s="548">
        <v>1283.3800000000001</v>
      </c>
      <c r="H88" s="548">
        <v>91.73</v>
      </c>
      <c r="I88" s="548">
        <v>903.07</v>
      </c>
      <c r="J88" s="548">
        <v>4121.76</v>
      </c>
      <c r="K88" s="549">
        <f t="shared" ref="K88" si="25">D88+E88+F88+G88+H88+I88+J88</f>
        <v>10207.27</v>
      </c>
      <c r="L88" s="452"/>
      <c r="M88" s="401"/>
    </row>
    <row r="89" spans="2:13" ht="15.6">
      <c r="B89" s="397"/>
      <c r="C89" s="460" t="s">
        <v>147</v>
      </c>
      <c r="D89" s="461">
        <f t="shared" ref="D89:J89" si="26">D88-D87</f>
        <v>0</v>
      </c>
      <c r="E89" s="461">
        <f t="shared" si="26"/>
        <v>0</v>
      </c>
      <c r="F89" s="461">
        <f t="shared" si="26"/>
        <v>0</v>
      </c>
      <c r="G89" s="461">
        <f t="shared" si="26"/>
        <v>0</v>
      </c>
      <c r="H89" s="461">
        <f t="shared" si="26"/>
        <v>0</v>
      </c>
      <c r="I89" s="461">
        <f t="shared" si="26"/>
        <v>0</v>
      </c>
      <c r="J89" s="461">
        <f t="shared" si="26"/>
        <v>0</v>
      </c>
      <c r="K89" s="542">
        <f>D89+E89+F89+G89+H89+I89+J89</f>
        <v>0</v>
      </c>
      <c r="L89" s="452"/>
      <c r="M89" s="401"/>
    </row>
    <row r="90" spans="2:13" ht="15.6">
      <c r="B90" s="396"/>
      <c r="C90" s="402" t="s">
        <v>65</v>
      </c>
      <c r="D90" s="462">
        <f>D88/K88</f>
        <v>0.37300179186011534</v>
      </c>
      <c r="E90" s="462">
        <f>E88/K88</f>
        <v>0</v>
      </c>
      <c r="F90" s="462">
        <f>F88/K88</f>
        <v>0</v>
      </c>
      <c r="G90" s="462">
        <f>G88/K88</f>
        <v>0.12573195379371763</v>
      </c>
      <c r="H90" s="462">
        <f>H88/K88</f>
        <v>8.9867320057174932E-3</v>
      </c>
      <c r="I90" s="462">
        <f>I88/K88</f>
        <v>8.8473215659035181E-2</v>
      </c>
      <c r="J90" s="462">
        <f>J88/K88</f>
        <v>0.40380630668141432</v>
      </c>
      <c r="K90" s="520">
        <f>D90+E90+F90+G90+H90+I90+J90</f>
        <v>1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5.4453000006051298</v>
      </c>
      <c r="M91" s="401"/>
    </row>
    <row r="92" spans="2:13" ht="15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5.6">
      <c r="B98" s="396"/>
      <c r="C98" s="409" t="s">
        <v>42</v>
      </c>
      <c r="D98" s="596">
        <v>1576341.162</v>
      </c>
      <c r="E98" s="596">
        <v>1576992.223</v>
      </c>
      <c r="F98" s="526">
        <f t="shared" ref="F98:F101" si="27">E98-D98</f>
        <v>651.06099999998696</v>
      </c>
      <c r="G98" s="592">
        <v>6.48</v>
      </c>
      <c r="H98" s="410">
        <f>F98*G98</f>
        <v>4218.8752799999156</v>
      </c>
      <c r="I98" s="531">
        <f>F98+F102+F103</f>
        <v>911.30900000000838</v>
      </c>
      <c r="J98" s="411">
        <f>I98/I102</f>
        <v>0.47832520123787847</v>
      </c>
      <c r="K98" s="186"/>
      <c r="L98" s="359"/>
      <c r="M98" s="401"/>
    </row>
    <row r="99" spans="2:13" ht="15.6">
      <c r="B99" s="396"/>
      <c r="C99" s="412" t="s">
        <v>43</v>
      </c>
      <c r="D99" s="596">
        <v>609036.88199999998</v>
      </c>
      <c r="E99" s="596">
        <v>609248.09199999995</v>
      </c>
      <c r="F99" s="527">
        <f t="shared" si="27"/>
        <v>211.20999999996275</v>
      </c>
      <c r="G99" s="593">
        <v>6.48</v>
      </c>
      <c r="H99" s="413">
        <f>G99*F99</f>
        <v>1368.6407999997587</v>
      </c>
      <c r="I99" s="532">
        <f>F99</f>
        <v>211.20999999996275</v>
      </c>
      <c r="J99" s="414">
        <f>I99/I102</f>
        <v>0.11085928675502334</v>
      </c>
      <c r="K99" s="186"/>
      <c r="L99" s="359"/>
      <c r="M99" s="401"/>
    </row>
    <row r="100" spans="2:13" ht="15.6">
      <c r="B100" s="396"/>
      <c r="C100" s="415" t="s">
        <v>44</v>
      </c>
      <c r="D100" s="597">
        <v>359848.864</v>
      </c>
      <c r="E100" s="597">
        <v>360221.63199999998</v>
      </c>
      <c r="F100" s="528">
        <f t="shared" si="27"/>
        <v>372.76799999998184</v>
      </c>
      <c r="G100" s="594">
        <v>4.58</v>
      </c>
      <c r="H100" s="416">
        <f>G100*F100</f>
        <v>1707.2774399999169</v>
      </c>
      <c r="I100" s="533">
        <f>F100</f>
        <v>372.76799999998184</v>
      </c>
      <c r="J100" s="417">
        <f>I100/I102</f>
        <v>0.19565737704228878</v>
      </c>
      <c r="K100" s="186"/>
      <c r="L100" s="359"/>
      <c r="M100" s="401"/>
    </row>
    <row r="101" spans="2:13" ht="15.6">
      <c r="B101" s="397"/>
      <c r="C101" s="183" t="s">
        <v>139</v>
      </c>
      <c r="D101" s="597">
        <v>417510.50199999998</v>
      </c>
      <c r="E101" s="597">
        <v>417920.42300000001</v>
      </c>
      <c r="F101" s="529">
        <f t="shared" si="27"/>
        <v>409.9210000000312</v>
      </c>
      <c r="G101" s="595">
        <v>6.28</v>
      </c>
      <c r="H101" s="418">
        <f>G101*F101</f>
        <v>2574.3038800001959</v>
      </c>
      <c r="I101" s="534">
        <f>F101</f>
        <v>409.9210000000312</v>
      </c>
      <c r="J101" s="419">
        <f>I101/I102</f>
        <v>0.2151581349648094</v>
      </c>
      <c r="K101" s="186"/>
      <c r="L101" s="359"/>
      <c r="M101" s="401"/>
    </row>
    <row r="102" spans="2:13" ht="16.2" thickBot="1">
      <c r="B102" s="397"/>
      <c r="C102" s="420" t="s">
        <v>45</v>
      </c>
      <c r="D102" s="597">
        <v>373333.51199999999</v>
      </c>
      <c r="E102" s="597">
        <v>373521.10100000002</v>
      </c>
      <c r="F102" s="526">
        <f>E102-D102</f>
        <v>187.58900000003632</v>
      </c>
      <c r="G102" s="884">
        <v>6.48</v>
      </c>
      <c r="H102" s="421">
        <f>G102*F102</f>
        <v>1215.5767200002354</v>
      </c>
      <c r="I102" s="535">
        <f t="shared" ref="I102:J102" si="28">SUM(I98:I101)</f>
        <v>1905.2079999999842</v>
      </c>
      <c r="J102" s="422">
        <f t="shared" si="28"/>
        <v>1</v>
      </c>
      <c r="K102" s="186"/>
      <c r="L102" s="359"/>
      <c r="M102" s="401"/>
    </row>
    <row r="103" spans="2:13" ht="15.6">
      <c r="B103" s="397"/>
      <c r="C103" s="420" t="s">
        <v>46</v>
      </c>
      <c r="D103" s="597">
        <v>340547.36200000002</v>
      </c>
      <c r="E103" s="597">
        <v>340620.02100000001</v>
      </c>
      <c r="F103" s="526">
        <f t="shared" ref="F103" si="29">E103-D103</f>
        <v>72.658999999985099</v>
      </c>
      <c r="G103" s="885"/>
      <c r="H103" s="423">
        <f>G102*F103</f>
        <v>470.83031999990345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1905.2079999999842</v>
      </c>
      <c r="G104" s="525">
        <f>H104/F104</f>
        <v>6.0652193566266899</v>
      </c>
      <c r="H104" s="428">
        <f>SUM(H98:H103)</f>
        <v>11555.504439999926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 t="s">
        <v>254</v>
      </c>
      <c r="E106" s="433"/>
      <c r="F106" s="434" t="s">
        <v>1</v>
      </c>
      <c r="G106" s="554" t="s">
        <v>65</v>
      </c>
      <c r="H106" s="861" t="s">
        <v>243</v>
      </c>
      <c r="I106" s="862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>
        <v>703</v>
      </c>
      <c r="E107" s="438"/>
      <c r="F107" s="438">
        <f>D107+E107</f>
        <v>703</v>
      </c>
      <c r="G107" s="439">
        <f>F107/F110</f>
        <v>0.43314849044978437</v>
      </c>
      <c r="H107" s="590">
        <v>7.0000000000000001E-3</v>
      </c>
      <c r="I107" s="586">
        <f>F107*H107</f>
        <v>4.9210000000000003</v>
      </c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>
        <v>465</v>
      </c>
      <c r="E108" s="438"/>
      <c r="F108" s="438">
        <f t="shared" ref="F108:F109" si="30">D108+E108</f>
        <v>465</v>
      </c>
      <c r="G108" s="439">
        <f>F108/F110</f>
        <v>0.28650646950092423</v>
      </c>
      <c r="H108" s="590">
        <v>2.5000000000000001E-2</v>
      </c>
      <c r="I108" s="586">
        <f>F108*H108</f>
        <v>11.625</v>
      </c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>
        <v>455</v>
      </c>
      <c r="E109" s="438"/>
      <c r="F109" s="438">
        <f t="shared" si="30"/>
        <v>455</v>
      </c>
      <c r="G109" s="439">
        <f>F109/F110</f>
        <v>0.28034504004929145</v>
      </c>
      <c r="H109" s="584"/>
      <c r="I109" s="586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1623</v>
      </c>
      <c r="E110" s="442">
        <f>SUM(E107:E109)</f>
        <v>0</v>
      </c>
      <c r="F110" s="443">
        <f>D110+E110</f>
        <v>1623</v>
      </c>
      <c r="G110" s="444">
        <f>SUM(G107:G109)</f>
        <v>1</v>
      </c>
      <c r="H110" s="585" t="s">
        <v>21</v>
      </c>
      <c r="I110" s="591">
        <f>SUM(I107:I109)</f>
        <v>16.545999999999999</v>
      </c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63</v>
      </c>
      <c r="E113" s="447" t="s">
        <v>68</v>
      </c>
      <c r="F113" s="447" t="s">
        <v>249</v>
      </c>
      <c r="G113" s="448" t="s">
        <v>197</v>
      </c>
      <c r="H113" s="447" t="s">
        <v>130</v>
      </c>
      <c r="I113" s="448" t="s">
        <v>64</v>
      </c>
      <c r="J113" s="447" t="s">
        <v>260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58</v>
      </c>
      <c r="D114" s="438"/>
      <c r="E114" s="438"/>
      <c r="F114" s="438">
        <v>405</v>
      </c>
      <c r="G114" s="438"/>
      <c r="H114" s="438"/>
      <c r="I114" s="438">
        <v>286</v>
      </c>
      <c r="J114" s="438">
        <v>784.07</v>
      </c>
      <c r="K114" s="451">
        <f>D114+E114+F114+G114+H114+I114+J114</f>
        <v>1475.0700000000002</v>
      </c>
      <c r="L114" s="452">
        <f>K114/K118</f>
        <v>0.12776788405636419</v>
      </c>
      <c r="M114" s="401"/>
    </row>
    <row r="115" spans="2:13" ht="15.6">
      <c r="B115" s="396"/>
      <c r="C115" s="450" t="s">
        <v>148</v>
      </c>
      <c r="D115" s="438"/>
      <c r="E115" s="438"/>
      <c r="F115" s="438">
        <v>1078</v>
      </c>
      <c r="G115" s="438"/>
      <c r="H115" s="438">
        <v>140</v>
      </c>
      <c r="I115" s="438">
        <v>600</v>
      </c>
      <c r="J115" s="438">
        <v>1184.4000000000001</v>
      </c>
      <c r="K115" s="451">
        <f t="shared" ref="K115:K117" si="31">D115+E115+F115+G115+H115+I115+J115</f>
        <v>3002.4</v>
      </c>
      <c r="L115" s="452">
        <f>K115/K118</f>
        <v>0.26006243438672588</v>
      </c>
      <c r="M115" s="401"/>
    </row>
    <row r="116" spans="2:13" ht="15.6">
      <c r="B116" s="396"/>
      <c r="C116" s="450" t="s">
        <v>61</v>
      </c>
      <c r="D116" s="438"/>
      <c r="E116" s="438"/>
      <c r="F116" s="438">
        <v>1027.08</v>
      </c>
      <c r="G116" s="438"/>
      <c r="H116" s="438"/>
      <c r="I116" s="438">
        <v>392.5</v>
      </c>
      <c r="J116" s="438">
        <v>3111.15</v>
      </c>
      <c r="K116" s="451">
        <f t="shared" si="31"/>
        <v>4530.7299999999996</v>
      </c>
      <c r="L116" s="452">
        <f>K116/K118</f>
        <v>0.39244360290066965</v>
      </c>
      <c r="M116" s="401"/>
    </row>
    <row r="117" spans="2:13" ht="15.6">
      <c r="B117" s="396"/>
      <c r="C117" s="450" t="s">
        <v>62</v>
      </c>
      <c r="D117" s="438"/>
      <c r="E117" s="438"/>
      <c r="F117" s="438">
        <v>690</v>
      </c>
      <c r="G117" s="438"/>
      <c r="H117" s="438">
        <v>143.41999999999999</v>
      </c>
      <c r="I117" s="438">
        <v>636.91</v>
      </c>
      <c r="J117" s="438">
        <v>1066.3900000000001</v>
      </c>
      <c r="K117" s="451">
        <f t="shared" si="31"/>
        <v>2536.7200000000003</v>
      </c>
      <c r="L117" s="452">
        <f>K117/K118</f>
        <v>0.21972607865624014</v>
      </c>
      <c r="M117" s="401"/>
    </row>
    <row r="118" spans="2:13" ht="15.6">
      <c r="B118" s="397"/>
      <c r="C118" s="450" t="s">
        <v>199</v>
      </c>
      <c r="D118" s="552">
        <f>SUM(D114:D117)</f>
        <v>0</v>
      </c>
      <c r="E118" s="552">
        <f t="shared" ref="E118" si="32">SUM(E114:E117)</f>
        <v>0</v>
      </c>
      <c r="F118" s="552">
        <f>SUM(F114:F117)</f>
        <v>3200.08</v>
      </c>
      <c r="G118" s="552">
        <f>SUM(G114:G117)</f>
        <v>0</v>
      </c>
      <c r="H118" s="552">
        <f>SUM(H114:H117)</f>
        <v>283.41999999999996</v>
      </c>
      <c r="I118" s="552">
        <f>SUM(I114:I117)</f>
        <v>1915.4099999999999</v>
      </c>
      <c r="J118" s="552">
        <f t="shared" ref="J118" si="33">SUM(J114:J117)</f>
        <v>6146.0100000000011</v>
      </c>
      <c r="K118" s="550">
        <f>D118+E118+F118+G118+H118+I118+J118</f>
        <v>11544.920000000002</v>
      </c>
      <c r="L118" s="452">
        <f>SUM(L114:L117)</f>
        <v>0.99999999999999989</v>
      </c>
      <c r="M118" s="401"/>
    </row>
    <row r="119" spans="2:13" ht="15.6">
      <c r="B119" s="397"/>
      <c r="C119" s="547" t="s">
        <v>193</v>
      </c>
      <c r="D119" s="553"/>
      <c r="E119" s="553"/>
      <c r="F119" s="548">
        <v>3205.46</v>
      </c>
      <c r="G119" s="548"/>
      <c r="H119" s="548">
        <v>283.42</v>
      </c>
      <c r="I119" s="548">
        <v>1915.41</v>
      </c>
      <c r="J119" s="548">
        <v>6146.01</v>
      </c>
      <c r="K119" s="549">
        <f t="shared" ref="K119" si="34">D119+E119+F119+G119+H119+I119+J119</f>
        <v>11550.3</v>
      </c>
      <c r="L119" s="452"/>
      <c r="M119" s="401"/>
    </row>
    <row r="120" spans="2:13" ht="15.6">
      <c r="B120" s="397"/>
      <c r="C120" s="460" t="s">
        <v>147</v>
      </c>
      <c r="D120" s="461">
        <f t="shared" ref="D120:J120" si="35">D119-D118</f>
        <v>0</v>
      </c>
      <c r="E120" s="461">
        <f t="shared" si="35"/>
        <v>0</v>
      </c>
      <c r="F120" s="461">
        <f t="shared" si="35"/>
        <v>5.3800000000001091</v>
      </c>
      <c r="G120" s="461">
        <f t="shared" si="35"/>
        <v>0</v>
      </c>
      <c r="H120" s="461">
        <f t="shared" si="35"/>
        <v>0</v>
      </c>
      <c r="I120" s="461">
        <f t="shared" si="35"/>
        <v>0</v>
      </c>
      <c r="J120" s="461">
        <f t="shared" si="35"/>
        <v>0</v>
      </c>
      <c r="K120" s="542">
        <f>D120+E120+F120+G120+H120+I120+J120</f>
        <v>5.3800000000001091</v>
      </c>
      <c r="L120" s="452"/>
      <c r="M120" s="401"/>
    </row>
    <row r="121" spans="2:13" ht="15.6">
      <c r="B121" s="396"/>
      <c r="C121" s="402" t="s">
        <v>65</v>
      </c>
      <c r="D121" s="462">
        <f>D119/K119</f>
        <v>0</v>
      </c>
      <c r="E121" s="462">
        <f>E119/K119</f>
        <v>0</v>
      </c>
      <c r="F121" s="462">
        <f>F119/K119</f>
        <v>0.27752179597066745</v>
      </c>
      <c r="G121" s="462">
        <f>G119/K119</f>
        <v>0</v>
      </c>
      <c r="H121" s="462">
        <f>H119/K119</f>
        <v>2.4537890790715396E-2</v>
      </c>
      <c r="I121" s="462">
        <f>I119/K119</f>
        <v>0.16583205631022574</v>
      </c>
      <c r="J121" s="462">
        <f>J119/K119</f>
        <v>0.53210825692839148</v>
      </c>
      <c r="K121" s="520">
        <f>D121+E121+F121+G121+H121+I121+J121</f>
        <v>1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5.2044399999267625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596">
        <v>1576992.223</v>
      </c>
      <c r="E129" s="596">
        <v>1577580.963</v>
      </c>
      <c r="F129" s="526">
        <f t="shared" ref="F129:F132" si="36">E129-D129</f>
        <v>588.73999999999069</v>
      </c>
      <c r="G129" s="592">
        <v>6.48</v>
      </c>
      <c r="H129" s="410">
        <f>F129*G129</f>
        <v>3815.0351999999398</v>
      </c>
      <c r="I129" s="531">
        <f>F129+F133+F134</f>
        <v>818.73199999995995</v>
      </c>
      <c r="J129" s="411">
        <f>I129/I133</f>
        <v>0.65899068176742093</v>
      </c>
      <c r="K129" s="186"/>
      <c r="L129" s="359"/>
      <c r="M129" s="401"/>
    </row>
    <row r="130" spans="2:13" ht="15.6">
      <c r="B130" s="396"/>
      <c r="C130" s="412" t="s">
        <v>43</v>
      </c>
      <c r="D130" s="596">
        <v>609248.09199999995</v>
      </c>
      <c r="E130" s="596">
        <v>609426.78300000005</v>
      </c>
      <c r="F130" s="527">
        <f t="shared" si="36"/>
        <v>178.69100000010803</v>
      </c>
      <c r="G130" s="593">
        <v>6.48</v>
      </c>
      <c r="H130" s="413">
        <f>G130*F130</f>
        <v>1157.9176800007001</v>
      </c>
      <c r="I130" s="532">
        <f>F130</f>
        <v>178.69100000010803</v>
      </c>
      <c r="J130" s="414">
        <f>I130/I133</f>
        <v>0.14382692250428611</v>
      </c>
      <c r="K130" s="186"/>
      <c r="L130" s="359"/>
      <c r="M130" s="401"/>
    </row>
    <row r="131" spans="2:13" ht="15.6">
      <c r="B131" s="396"/>
      <c r="C131" s="415" t="s">
        <v>44</v>
      </c>
      <c r="D131" s="597">
        <v>360221.63199999998</v>
      </c>
      <c r="E131" s="597">
        <v>360310.342</v>
      </c>
      <c r="F131" s="528">
        <f t="shared" si="36"/>
        <v>88.710000000020955</v>
      </c>
      <c r="G131" s="594">
        <v>4.58</v>
      </c>
      <c r="H131" s="416">
        <f>G131*F131</f>
        <v>406.29180000009598</v>
      </c>
      <c r="I131" s="533">
        <f>F131</f>
        <v>88.710000000020955</v>
      </c>
      <c r="J131" s="417">
        <f>I131/I133</f>
        <v>7.1401952506564517E-2</v>
      </c>
      <c r="K131" s="186"/>
      <c r="L131" s="359"/>
      <c r="M131" s="401"/>
    </row>
    <row r="132" spans="2:13" ht="15.6">
      <c r="B132" s="397"/>
      <c r="C132" s="183" t="s">
        <v>139</v>
      </c>
      <c r="D132" s="597">
        <v>417920.42300000001</v>
      </c>
      <c r="E132" s="597">
        <v>418076.69300000003</v>
      </c>
      <c r="F132" s="529">
        <f t="shared" si="36"/>
        <v>156.27000000001863</v>
      </c>
      <c r="G132" s="595">
        <v>6.28</v>
      </c>
      <c r="H132" s="418">
        <f>G132*F132</f>
        <v>981.37560000011706</v>
      </c>
      <c r="I132" s="534">
        <f>F132</f>
        <v>156.27000000001863</v>
      </c>
      <c r="J132" s="419">
        <f>I132/I133</f>
        <v>0.12578044322172846</v>
      </c>
      <c r="K132" s="186"/>
      <c r="L132" s="359"/>
      <c r="M132" s="401"/>
    </row>
    <row r="133" spans="2:13" ht="16.2" thickBot="1">
      <c r="B133" s="397"/>
      <c r="C133" s="420" t="s">
        <v>45</v>
      </c>
      <c r="D133" s="597">
        <v>373521.10100000002</v>
      </c>
      <c r="E133" s="597">
        <v>373699.31199999998</v>
      </c>
      <c r="F133" s="526">
        <f>E133-D133</f>
        <v>178.21099999995204</v>
      </c>
      <c r="G133" s="884">
        <v>6.48</v>
      </c>
      <c r="H133" s="421">
        <f>G133*F133</f>
        <v>1154.8072799996892</v>
      </c>
      <c r="I133" s="535">
        <f t="shared" ref="I133:J133" si="37">SUM(I129:I132)</f>
        <v>1242.4030000001076</v>
      </c>
      <c r="J133" s="422">
        <f t="shared" si="37"/>
        <v>1</v>
      </c>
      <c r="K133" s="186"/>
      <c r="L133" s="359"/>
      <c r="M133" s="401"/>
    </row>
    <row r="134" spans="2:13" ht="15.6">
      <c r="B134" s="397"/>
      <c r="C134" s="420" t="s">
        <v>46</v>
      </c>
      <c r="D134" s="597">
        <v>340620.02100000001</v>
      </c>
      <c r="E134" s="597">
        <v>340671.80200000003</v>
      </c>
      <c r="F134" s="526">
        <f t="shared" ref="F134" si="38">E134-D134</f>
        <v>51.781000000017229</v>
      </c>
      <c r="G134" s="885"/>
      <c r="H134" s="423">
        <f>G133*F134</f>
        <v>335.54088000011166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1242.4030000001076</v>
      </c>
      <c r="G135" s="525">
        <f>H135/F135</f>
        <v>6.3191802015931815</v>
      </c>
      <c r="H135" s="428">
        <f>SUM(H129:H134)</f>
        <v>7850.9684400006536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 t="s">
        <v>254</v>
      </c>
      <c r="E137" s="433"/>
      <c r="F137" s="434" t="s">
        <v>1</v>
      </c>
      <c r="G137" s="554" t="s">
        <v>65</v>
      </c>
      <c r="H137" s="861" t="s">
        <v>243</v>
      </c>
      <c r="I137" s="862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>
        <v>700</v>
      </c>
      <c r="E138" s="438"/>
      <c r="F138" s="438">
        <f>D138+E138</f>
        <v>700</v>
      </c>
      <c r="G138" s="439">
        <f>F138/F141</f>
        <v>0.46979865771812079</v>
      </c>
      <c r="H138" s="590">
        <v>7.0000000000000001E-3</v>
      </c>
      <c r="I138" s="586">
        <f>F138*H138</f>
        <v>4.9000000000000004</v>
      </c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>
        <v>302</v>
      </c>
      <c r="E139" s="438"/>
      <c r="F139" s="438">
        <f t="shared" ref="F139:F140" si="39">D139+E139</f>
        <v>302</v>
      </c>
      <c r="G139" s="439">
        <f>F139/F141</f>
        <v>0.20268456375838925</v>
      </c>
      <c r="H139" s="590">
        <v>2.5000000000000001E-2</v>
      </c>
      <c r="I139" s="586">
        <f>F139*H139</f>
        <v>7.5500000000000007</v>
      </c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>
        <v>488</v>
      </c>
      <c r="E140" s="438"/>
      <c r="F140" s="438">
        <f t="shared" si="39"/>
        <v>488</v>
      </c>
      <c r="G140" s="439">
        <f>F140/F141</f>
        <v>0.32751677852348993</v>
      </c>
      <c r="H140" s="584"/>
      <c r="I140" s="586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1490</v>
      </c>
      <c r="E141" s="442">
        <f>SUM(E138:E140)</f>
        <v>0</v>
      </c>
      <c r="F141" s="443">
        <f>D141+E141</f>
        <v>1490</v>
      </c>
      <c r="G141" s="444">
        <f>SUM(G138:G140)</f>
        <v>1</v>
      </c>
      <c r="H141" s="585" t="s">
        <v>21</v>
      </c>
      <c r="I141" s="591">
        <f>SUM(I138:I140)</f>
        <v>12.450000000000001</v>
      </c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63</v>
      </c>
      <c r="E144" s="447" t="s">
        <v>68</v>
      </c>
      <c r="F144" s="447" t="s">
        <v>249</v>
      </c>
      <c r="G144" s="448" t="s">
        <v>197</v>
      </c>
      <c r="H144" s="447" t="s">
        <v>130</v>
      </c>
      <c r="I144" s="448" t="s">
        <v>64</v>
      </c>
      <c r="J144" s="447" t="s">
        <v>260</v>
      </c>
      <c r="K144" s="448" t="s">
        <v>195</v>
      </c>
      <c r="L144" s="449" t="s">
        <v>65</v>
      </c>
      <c r="M144" s="401"/>
    </row>
    <row r="145" spans="2:13" ht="15.6">
      <c r="B145" s="396"/>
      <c r="C145" s="450" t="s">
        <v>58</v>
      </c>
      <c r="D145" s="438">
        <v>470</v>
      </c>
      <c r="E145" s="438"/>
      <c r="F145" s="438">
        <v>108</v>
      </c>
      <c r="G145" s="438">
        <v>300</v>
      </c>
      <c r="H145" s="438"/>
      <c r="I145" s="438">
        <v>70</v>
      </c>
      <c r="J145" s="438">
        <v>392.19</v>
      </c>
      <c r="K145" s="451">
        <f>D145+E145+F145+G145+H145+I145+J145</f>
        <v>1340.19</v>
      </c>
      <c r="L145" s="452">
        <f>K145/K149</f>
        <v>0.17009775426643686</v>
      </c>
      <c r="M145" s="401"/>
    </row>
    <row r="146" spans="2:13" ht="15.6">
      <c r="B146" s="396"/>
      <c r="C146" s="450" t="s">
        <v>148</v>
      </c>
      <c r="D146" s="438">
        <v>596</v>
      </c>
      <c r="E146" s="438"/>
      <c r="F146" s="438">
        <v>112</v>
      </c>
      <c r="G146" s="438">
        <v>800</v>
      </c>
      <c r="H146" s="438"/>
      <c r="I146" s="438">
        <v>90</v>
      </c>
      <c r="J146" s="438">
        <v>428.15</v>
      </c>
      <c r="K146" s="451">
        <f t="shared" ref="K146:K148" si="40">D146+E146+F146+G146+H146+I146+J146</f>
        <v>2026.15</v>
      </c>
      <c r="L146" s="452">
        <f>K146/K149</f>
        <v>0.25716022713715297</v>
      </c>
      <c r="M146" s="401"/>
    </row>
    <row r="147" spans="2:13" ht="15.6">
      <c r="B147" s="396"/>
      <c r="C147" s="450" t="s">
        <v>61</v>
      </c>
      <c r="D147" s="438">
        <v>393</v>
      </c>
      <c r="E147" s="438"/>
      <c r="F147" s="438"/>
      <c r="G147" s="438">
        <v>309.89999999999998</v>
      </c>
      <c r="H147" s="438"/>
      <c r="I147" s="438">
        <v>19.57</v>
      </c>
      <c r="J147" s="438">
        <v>1363.19</v>
      </c>
      <c r="K147" s="451">
        <f t="shared" si="40"/>
        <v>2085.66</v>
      </c>
      <c r="L147" s="452">
        <f>K147/K149</f>
        <v>0.26471327361294794</v>
      </c>
      <c r="M147" s="401"/>
    </row>
    <row r="148" spans="2:13" ht="15.6">
      <c r="B148" s="396"/>
      <c r="C148" s="450" t="s">
        <v>62</v>
      </c>
      <c r="D148" s="438">
        <v>1149.24</v>
      </c>
      <c r="E148" s="438"/>
      <c r="F148" s="438">
        <v>6</v>
      </c>
      <c r="G148" s="438">
        <v>412</v>
      </c>
      <c r="H148" s="438"/>
      <c r="I148" s="438">
        <v>223.61</v>
      </c>
      <c r="J148" s="438">
        <v>636.09</v>
      </c>
      <c r="K148" s="451">
        <f t="shared" si="40"/>
        <v>2426.94</v>
      </c>
      <c r="L148" s="452">
        <f>K148/K149</f>
        <v>0.30802874498346228</v>
      </c>
      <c r="M148" s="401"/>
    </row>
    <row r="149" spans="2:13" ht="15.6">
      <c r="B149" s="397"/>
      <c r="C149" s="450" t="s">
        <v>199</v>
      </c>
      <c r="D149" s="552">
        <f>SUM(D145:D148)</f>
        <v>2608.2399999999998</v>
      </c>
      <c r="E149" s="552">
        <f t="shared" ref="E149" si="41">SUM(E145:E148)</f>
        <v>0</v>
      </c>
      <c r="F149" s="552">
        <f>SUM(F145:F148)</f>
        <v>226</v>
      </c>
      <c r="G149" s="552">
        <f>SUM(G145:G148)</f>
        <v>1821.9</v>
      </c>
      <c r="H149" s="552">
        <f>SUM(H145:H148)</f>
        <v>0</v>
      </c>
      <c r="I149" s="552">
        <f>SUM(I145:I148)</f>
        <v>403.18</v>
      </c>
      <c r="J149" s="552">
        <f t="shared" ref="J149" si="42">SUM(J145:J148)</f>
        <v>2819.62</v>
      </c>
      <c r="K149" s="550">
        <f>D149+E149+F149+G149+H149+I149+J149</f>
        <v>7878.94</v>
      </c>
      <c r="L149" s="452">
        <f>SUM(L145:L148)</f>
        <v>1</v>
      </c>
      <c r="M149" s="401"/>
    </row>
    <row r="150" spans="2:13" ht="15.6">
      <c r="B150" s="397"/>
      <c r="C150" s="547" t="s">
        <v>193</v>
      </c>
      <c r="D150" s="553">
        <v>2608.2399999999998</v>
      </c>
      <c r="E150" s="553"/>
      <c r="F150" s="548">
        <v>186.46</v>
      </c>
      <c r="G150" s="548">
        <v>1828.95</v>
      </c>
      <c r="H150" s="548"/>
      <c r="I150" s="548">
        <v>403.18</v>
      </c>
      <c r="J150" s="548">
        <v>2819.62</v>
      </c>
      <c r="K150" s="549">
        <f t="shared" ref="K150" si="43">D150+E150+F150+G150+H150+I150+J150</f>
        <v>7846.45</v>
      </c>
      <c r="L150" s="452"/>
      <c r="M150" s="401"/>
    </row>
    <row r="151" spans="2:13" ht="15.6">
      <c r="B151" s="397"/>
      <c r="C151" s="460" t="s">
        <v>147</v>
      </c>
      <c r="D151" s="461">
        <f t="shared" ref="D151:J151" si="44">D150-D149</f>
        <v>0</v>
      </c>
      <c r="E151" s="461">
        <f t="shared" si="44"/>
        <v>0</v>
      </c>
      <c r="F151" s="461">
        <f t="shared" si="44"/>
        <v>-39.539999999999992</v>
      </c>
      <c r="G151" s="461">
        <f t="shared" si="44"/>
        <v>7.0499999999999545</v>
      </c>
      <c r="H151" s="461">
        <f t="shared" si="44"/>
        <v>0</v>
      </c>
      <c r="I151" s="461">
        <f t="shared" si="44"/>
        <v>0</v>
      </c>
      <c r="J151" s="461">
        <f t="shared" si="44"/>
        <v>0</v>
      </c>
      <c r="K151" s="542">
        <f>D151+E151+F151+G151+H151+I151+J151</f>
        <v>-32.490000000000038</v>
      </c>
      <c r="L151" s="452"/>
      <c r="M151" s="401"/>
    </row>
    <row r="152" spans="2:13" ht="15.6">
      <c r="B152" s="396"/>
      <c r="C152" s="402" t="s">
        <v>65</v>
      </c>
      <c r="D152" s="462">
        <f>D150/K150</f>
        <v>0.33241019824251727</v>
      </c>
      <c r="E152" s="462">
        <f>E150/K150</f>
        <v>0</v>
      </c>
      <c r="F152" s="462">
        <f>F150/K150</f>
        <v>2.3763612844025006E-2</v>
      </c>
      <c r="G152" s="462">
        <f>G150/K150</f>
        <v>0.23309267248246024</v>
      </c>
      <c r="H152" s="462">
        <f>H150/K150</f>
        <v>0</v>
      </c>
      <c r="I152" s="462">
        <f>I150/K150</f>
        <v>5.13837467899496E-2</v>
      </c>
      <c r="J152" s="462">
        <f>J150/K150</f>
        <v>0.35934976964104787</v>
      </c>
      <c r="K152" s="520">
        <f>D152+E152+F152+G152+H152+I152+J152</f>
        <v>1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4.5184400006537544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596">
        <v>1577580.963</v>
      </c>
      <c r="E160" s="596">
        <v>1578153.463</v>
      </c>
      <c r="F160" s="526">
        <f t="shared" ref="F160:F163" si="45">E160-D160</f>
        <v>572.5</v>
      </c>
      <c r="G160" s="592">
        <v>6.48</v>
      </c>
      <c r="H160" s="410">
        <f>F160*G160</f>
        <v>3709.8</v>
      </c>
      <c r="I160" s="531">
        <f>F160+F164+F165</f>
        <v>715.69000000000233</v>
      </c>
      <c r="J160" s="411">
        <f>I160/I164</f>
        <v>0.49965407006988283</v>
      </c>
      <c r="K160" s="186"/>
      <c r="L160" s="359"/>
      <c r="M160" s="401"/>
    </row>
    <row r="161" spans="2:13" ht="15.6">
      <c r="B161" s="396"/>
      <c r="C161" s="412" t="s">
        <v>43</v>
      </c>
      <c r="D161" s="596">
        <v>609426.78300000005</v>
      </c>
      <c r="E161" s="596">
        <v>609664.18299999996</v>
      </c>
      <c r="F161" s="527">
        <f t="shared" si="45"/>
        <v>237.39999999990687</v>
      </c>
      <c r="G161" s="593">
        <v>6.48</v>
      </c>
      <c r="H161" s="413">
        <f>G161*F161</f>
        <v>1538.3519999993966</v>
      </c>
      <c r="I161" s="532">
        <f>F161</f>
        <v>237.39999999990687</v>
      </c>
      <c r="J161" s="414">
        <f>I161/I164</f>
        <v>0.16573918349361214</v>
      </c>
      <c r="K161" s="186"/>
      <c r="L161" s="359"/>
      <c r="M161" s="401"/>
    </row>
    <row r="162" spans="2:13" ht="15.6">
      <c r="B162" s="396"/>
      <c r="C162" s="415" t="s">
        <v>44</v>
      </c>
      <c r="D162" s="597">
        <v>360310.342</v>
      </c>
      <c r="E162" s="597">
        <v>360648.73300000001</v>
      </c>
      <c r="F162" s="528">
        <f t="shared" si="45"/>
        <v>338.39100000000326</v>
      </c>
      <c r="G162" s="594">
        <v>4.58</v>
      </c>
      <c r="H162" s="416">
        <f>G162*F162</f>
        <v>1549.830780000015</v>
      </c>
      <c r="I162" s="533">
        <f>F162</f>
        <v>338.39100000000326</v>
      </c>
      <c r="J162" s="417">
        <f>I162/I164</f>
        <v>0.23624535822076431</v>
      </c>
      <c r="K162" s="186"/>
      <c r="L162" s="359"/>
      <c r="M162" s="401"/>
    </row>
    <row r="163" spans="2:13" ht="15.6">
      <c r="B163" s="397"/>
      <c r="C163" s="183" t="s">
        <v>139</v>
      </c>
      <c r="D163" s="597">
        <v>418076.69300000003</v>
      </c>
      <c r="E163" s="597">
        <v>418217.58299999998</v>
      </c>
      <c r="F163" s="529">
        <f t="shared" si="45"/>
        <v>140.88999999995576</v>
      </c>
      <c r="G163" s="595">
        <v>6.28</v>
      </c>
      <c r="H163" s="418">
        <f>G163*F163</f>
        <v>884.7891999997222</v>
      </c>
      <c r="I163" s="534">
        <f>F163</f>
        <v>140.88999999995576</v>
      </c>
      <c r="J163" s="419">
        <f>I163/I164</f>
        <v>9.8361388215740697E-2</v>
      </c>
      <c r="K163" s="186"/>
      <c r="L163" s="359"/>
      <c r="M163" s="401"/>
    </row>
    <row r="164" spans="2:13" ht="16.2" thickBot="1">
      <c r="B164" s="397"/>
      <c r="C164" s="420" t="s">
        <v>45</v>
      </c>
      <c r="D164" s="597">
        <v>373699.31199999998</v>
      </c>
      <c r="E164" s="597">
        <v>373833.23200000002</v>
      </c>
      <c r="F164" s="526">
        <f>E164-D164</f>
        <v>133.92000000004191</v>
      </c>
      <c r="G164" s="884">
        <v>6.48</v>
      </c>
      <c r="H164" s="421">
        <f>G164*F164</f>
        <v>867.80160000027161</v>
      </c>
      <c r="I164" s="535">
        <f t="shared" ref="I164:J164" si="46">SUM(I160:I163)</f>
        <v>1432.3709999998682</v>
      </c>
      <c r="J164" s="422">
        <f t="shared" si="46"/>
        <v>1</v>
      </c>
      <c r="K164" s="186"/>
      <c r="L164" s="359"/>
      <c r="M164" s="401"/>
    </row>
    <row r="165" spans="2:13" ht="15.6">
      <c r="B165" s="397"/>
      <c r="C165" s="420" t="s">
        <v>46</v>
      </c>
      <c r="D165" s="597">
        <v>340671.80200000003</v>
      </c>
      <c r="E165" s="597">
        <v>340681.07199999999</v>
      </c>
      <c r="F165" s="526">
        <f t="shared" ref="F165" si="47">E165-D165</f>
        <v>9.2699999999604188</v>
      </c>
      <c r="G165" s="885"/>
      <c r="H165" s="423">
        <f>G164*F165</f>
        <v>60.069599999743517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1432.3709999998682</v>
      </c>
      <c r="G166" s="525">
        <f>H166/F166</f>
        <v>6.0114615417374004</v>
      </c>
      <c r="H166" s="428">
        <f>SUM(H160:H165)</f>
        <v>8610.6431799991497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 t="s">
        <v>254</v>
      </c>
      <c r="E168" s="433"/>
      <c r="F168" s="434" t="s">
        <v>1</v>
      </c>
      <c r="G168" s="554" t="s">
        <v>65</v>
      </c>
      <c r="H168" s="861" t="s">
        <v>243</v>
      </c>
      <c r="I168" s="862"/>
      <c r="J168" s="431"/>
      <c r="K168" s="184"/>
      <c r="L168" s="188"/>
      <c r="M168" s="401"/>
    </row>
    <row r="169" spans="2:13" ht="15.6">
      <c r="B169" s="397"/>
      <c r="C169" s="437" t="s">
        <v>80</v>
      </c>
      <c r="D169" s="438">
        <v>685</v>
      </c>
      <c r="E169" s="438"/>
      <c r="F169" s="438">
        <f>D169+E169</f>
        <v>685</v>
      </c>
      <c r="G169" s="439">
        <f>F169/F172</f>
        <v>0.40199530516431925</v>
      </c>
      <c r="H169" s="590">
        <v>7.0000000000000001E-3</v>
      </c>
      <c r="I169" s="586">
        <f>F169*H169</f>
        <v>4.7949999999999999</v>
      </c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>
        <v>520</v>
      </c>
      <c r="E170" s="438"/>
      <c r="F170" s="438">
        <f t="shared" ref="F170:F171" si="48">D170+E170</f>
        <v>520</v>
      </c>
      <c r="G170" s="439">
        <f>F170/F172</f>
        <v>0.30516431924882631</v>
      </c>
      <c r="H170" s="590">
        <v>2.5000000000000001E-2</v>
      </c>
      <c r="I170" s="586">
        <f>F170*H170</f>
        <v>13</v>
      </c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>
        <v>499</v>
      </c>
      <c r="E171" s="438"/>
      <c r="F171" s="438">
        <f t="shared" si="48"/>
        <v>499</v>
      </c>
      <c r="G171" s="439">
        <f>F171/F172</f>
        <v>0.29284037558685444</v>
      </c>
      <c r="H171" s="584"/>
      <c r="I171" s="586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1704</v>
      </c>
      <c r="E172" s="442">
        <f>SUM(E169:E171)</f>
        <v>0</v>
      </c>
      <c r="F172" s="443">
        <f>D172+E172</f>
        <v>1704</v>
      </c>
      <c r="G172" s="444">
        <f>SUM(G169:G171)</f>
        <v>1</v>
      </c>
      <c r="H172" s="585" t="s">
        <v>21</v>
      </c>
      <c r="I172" s="591">
        <f>SUM(I169:I171)</f>
        <v>17.795000000000002</v>
      </c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63</v>
      </c>
      <c r="E175" s="447" t="s">
        <v>68</v>
      </c>
      <c r="F175" s="447" t="s">
        <v>249</v>
      </c>
      <c r="G175" s="448" t="s">
        <v>197</v>
      </c>
      <c r="H175" s="447" t="s">
        <v>130</v>
      </c>
      <c r="I175" s="448" t="s">
        <v>64</v>
      </c>
      <c r="J175" s="447" t="s">
        <v>260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58</v>
      </c>
      <c r="D176" s="438">
        <v>202</v>
      </c>
      <c r="E176" s="438"/>
      <c r="F176" s="438">
        <v>235</v>
      </c>
      <c r="G176" s="438">
        <v>354</v>
      </c>
      <c r="H176" s="438"/>
      <c r="I176" s="438"/>
      <c r="J176" s="438">
        <v>125</v>
      </c>
      <c r="K176" s="451">
        <f>D176+E176+F176+G176+H176+I176+J176</f>
        <v>916</v>
      </c>
      <c r="L176" s="452">
        <f>K176/K180</f>
        <v>0.10750139071122264</v>
      </c>
      <c r="M176" s="401"/>
    </row>
    <row r="177" spans="2:13" ht="15.6">
      <c r="B177" s="396"/>
      <c r="C177" s="450" t="s">
        <v>148</v>
      </c>
      <c r="D177" s="438">
        <v>271</v>
      </c>
      <c r="E177" s="438"/>
      <c r="F177" s="438">
        <v>534</v>
      </c>
      <c r="G177" s="438">
        <v>342.36</v>
      </c>
      <c r="H177" s="438">
        <v>350</v>
      </c>
      <c r="I177" s="438"/>
      <c r="J177" s="438">
        <v>983.04</v>
      </c>
      <c r="K177" s="451">
        <f t="shared" ref="K177:K179" si="49">D177+E177+F177+G177+H177+I177+J177</f>
        <v>2480.4</v>
      </c>
      <c r="L177" s="452">
        <f>K177/K180</f>
        <v>0.29109874401759456</v>
      </c>
      <c r="M177" s="401"/>
    </row>
    <row r="178" spans="2:13" ht="15.6">
      <c r="B178" s="396"/>
      <c r="C178" s="450" t="s">
        <v>61</v>
      </c>
      <c r="D178" s="438">
        <v>417</v>
      </c>
      <c r="E178" s="438"/>
      <c r="F178" s="438">
        <v>252</v>
      </c>
      <c r="G178" s="438">
        <v>580</v>
      </c>
      <c r="H178" s="438"/>
      <c r="I178" s="438"/>
      <c r="J178" s="438">
        <v>1299.3900000000001</v>
      </c>
      <c r="K178" s="451">
        <f t="shared" si="49"/>
        <v>2548.3900000000003</v>
      </c>
      <c r="L178" s="452">
        <f>K178/K180</f>
        <v>0.2990780230071754</v>
      </c>
      <c r="M178" s="401"/>
    </row>
    <row r="179" spans="2:13" ht="15.6">
      <c r="B179" s="396"/>
      <c r="C179" s="450" t="s">
        <v>62</v>
      </c>
      <c r="D179" s="438">
        <v>1273.44</v>
      </c>
      <c r="E179" s="438"/>
      <c r="F179" s="438">
        <v>212.36</v>
      </c>
      <c r="G179" s="438">
        <v>499.09</v>
      </c>
      <c r="H179" s="438">
        <v>92.37</v>
      </c>
      <c r="I179" s="438"/>
      <c r="J179" s="438">
        <v>498.77</v>
      </c>
      <c r="K179" s="451">
        <f t="shared" si="49"/>
        <v>2576.0300000000002</v>
      </c>
      <c r="L179" s="452">
        <f>K179/K180</f>
        <v>0.30232184226400749</v>
      </c>
      <c r="M179" s="401"/>
    </row>
    <row r="180" spans="2:13" ht="15.6">
      <c r="B180" s="397"/>
      <c r="C180" s="450" t="s">
        <v>199</v>
      </c>
      <c r="D180" s="552">
        <f>SUM(D176:D179)</f>
        <v>2163.44</v>
      </c>
      <c r="E180" s="552">
        <f t="shared" ref="E180" si="50">SUM(E176:E179)</f>
        <v>0</v>
      </c>
      <c r="F180" s="552">
        <f>SUM(F176:F179)</f>
        <v>1233.3600000000001</v>
      </c>
      <c r="G180" s="552">
        <f>SUM(G176:G179)</f>
        <v>1775.45</v>
      </c>
      <c r="H180" s="552">
        <f>SUM(H176:H179)</f>
        <v>442.37</v>
      </c>
      <c r="I180" s="552">
        <f>SUM(I176:I179)</f>
        <v>0</v>
      </c>
      <c r="J180" s="552">
        <f t="shared" ref="J180" si="51">SUM(J176:J179)</f>
        <v>2906.2000000000003</v>
      </c>
      <c r="K180" s="550">
        <f>D180+E180+F180+G180+H180+I180+J180</f>
        <v>8520.82</v>
      </c>
      <c r="L180" s="452">
        <f>SUM(L176:L179)</f>
        <v>1</v>
      </c>
      <c r="M180" s="401"/>
    </row>
    <row r="181" spans="2:13" ht="15.6">
      <c r="B181" s="397"/>
      <c r="C181" s="547" t="s">
        <v>193</v>
      </c>
      <c r="D181" s="553">
        <v>2163.44</v>
      </c>
      <c r="E181" s="553"/>
      <c r="F181" s="548">
        <v>1233.3599999999999</v>
      </c>
      <c r="G181" s="548">
        <v>1775.45</v>
      </c>
      <c r="H181" s="548">
        <v>442.37</v>
      </c>
      <c r="I181" s="548"/>
      <c r="J181" s="548">
        <v>2906.2</v>
      </c>
      <c r="K181" s="549">
        <f t="shared" ref="K181" si="52">D181+E181+F181+G181+H181+I181+J181</f>
        <v>8520.82</v>
      </c>
      <c r="L181" s="452"/>
      <c r="M181" s="401"/>
    </row>
    <row r="182" spans="2:13" ht="15.6">
      <c r="B182" s="397"/>
      <c r="C182" s="460" t="s">
        <v>147</v>
      </c>
      <c r="D182" s="461">
        <f t="shared" ref="D182:J182" si="53">D181-D180</f>
        <v>0</v>
      </c>
      <c r="E182" s="461">
        <f t="shared" si="53"/>
        <v>0</v>
      </c>
      <c r="F182" s="461">
        <f t="shared" si="53"/>
        <v>0</v>
      </c>
      <c r="G182" s="461">
        <f t="shared" si="53"/>
        <v>0</v>
      </c>
      <c r="H182" s="461">
        <f t="shared" si="53"/>
        <v>0</v>
      </c>
      <c r="I182" s="461">
        <f t="shared" si="53"/>
        <v>0</v>
      </c>
      <c r="J182" s="461">
        <f t="shared" si="53"/>
        <v>0</v>
      </c>
      <c r="K182" s="542">
        <f>D182+E182+F182+G182+H182+I182+J182</f>
        <v>0</v>
      </c>
      <c r="L182" s="452"/>
      <c r="M182" s="401"/>
    </row>
    <row r="183" spans="2:13" ht="15.6">
      <c r="B183" s="396"/>
      <c r="C183" s="402" t="s">
        <v>65</v>
      </c>
      <c r="D183" s="462">
        <f>D181/K181</f>
        <v>0.25390044620118724</v>
      </c>
      <c r="E183" s="462">
        <f>E181/K181</f>
        <v>0</v>
      </c>
      <c r="F183" s="462">
        <f>F181/K181</f>
        <v>0.14474663236636848</v>
      </c>
      <c r="G183" s="462">
        <f>G181/K181</f>
        <v>0.20836609622078628</v>
      </c>
      <c r="H183" s="462">
        <f>H181/K181</f>
        <v>5.1916364856903444E-2</v>
      </c>
      <c r="I183" s="462">
        <f>I181/K181</f>
        <v>0</v>
      </c>
      <c r="J183" s="462">
        <f>J181/K181</f>
        <v>0.34107046035475458</v>
      </c>
      <c r="K183" s="520">
        <f>D183+E183+F183+G183+H183+I183+J183</f>
        <v>1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89.823179999149943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596">
        <v>1578153.463</v>
      </c>
      <c r="E191" s="596">
        <v>1578799.213</v>
      </c>
      <c r="F191" s="526">
        <f t="shared" ref="F191:F194" si="54">E191-D191</f>
        <v>645.75</v>
      </c>
      <c r="G191" s="592">
        <v>6.48</v>
      </c>
      <c r="H191" s="410">
        <f>F191*G191</f>
        <v>4184.46</v>
      </c>
      <c r="I191" s="531">
        <f>F191+F195+F196</f>
        <v>930.35999999998603</v>
      </c>
      <c r="J191" s="411">
        <f>I191/I195</f>
        <v>0.47401323666524037</v>
      </c>
      <c r="K191" s="186"/>
      <c r="L191" s="359"/>
      <c r="M191" s="401"/>
    </row>
    <row r="192" spans="2:13" ht="15.6">
      <c r="B192" s="396"/>
      <c r="C192" s="412" t="s">
        <v>43</v>
      </c>
      <c r="D192" s="596">
        <v>609664.18299999996</v>
      </c>
      <c r="E192" s="596">
        <v>609968.32299999997</v>
      </c>
      <c r="F192" s="527">
        <f t="shared" si="54"/>
        <v>304.14000000001397</v>
      </c>
      <c r="G192" s="593">
        <v>6.48</v>
      </c>
      <c r="H192" s="413">
        <f>G192*F192</f>
        <v>1970.8272000000907</v>
      </c>
      <c r="I192" s="532">
        <f>F192</f>
        <v>304.14000000001397</v>
      </c>
      <c r="J192" s="414">
        <f>I192/I195</f>
        <v>0.15495763553825939</v>
      </c>
      <c r="K192" s="186"/>
      <c r="L192" s="359"/>
      <c r="M192" s="401"/>
    </row>
    <row r="193" spans="2:13" ht="15.6">
      <c r="B193" s="396"/>
      <c r="C193" s="415" t="s">
        <v>44</v>
      </c>
      <c r="D193" s="597">
        <v>360648.73300000001</v>
      </c>
      <c r="E193" s="597">
        <v>360867.94300000003</v>
      </c>
      <c r="F193" s="528">
        <f t="shared" si="54"/>
        <v>219.21000000002095</v>
      </c>
      <c r="G193" s="594">
        <v>4.58</v>
      </c>
      <c r="H193" s="416">
        <f>G193*F193</f>
        <v>1003.981800000096</v>
      </c>
      <c r="I193" s="533">
        <f>F193</f>
        <v>219.21000000002095</v>
      </c>
      <c r="J193" s="417">
        <f>I193/I195</f>
        <v>0.1116862737106054</v>
      </c>
      <c r="K193" s="186"/>
      <c r="L193" s="359"/>
      <c r="M193" s="401"/>
    </row>
    <row r="194" spans="2:13" ht="15.6">
      <c r="B194" s="397"/>
      <c r="C194" s="183" t="s">
        <v>139</v>
      </c>
      <c r="D194" s="597">
        <v>418217.58299999998</v>
      </c>
      <c r="E194" s="597">
        <v>418726.603</v>
      </c>
      <c r="F194" s="529">
        <f t="shared" si="54"/>
        <v>509.02000000001863</v>
      </c>
      <c r="G194" s="595">
        <v>6.28</v>
      </c>
      <c r="H194" s="418">
        <f>G194*F194</f>
        <v>3196.6456000001172</v>
      </c>
      <c r="I194" s="534">
        <f>F194</f>
        <v>509.02000000001863</v>
      </c>
      <c r="J194" s="419">
        <f>I194/I195</f>
        <v>0.25934285408589486</v>
      </c>
      <c r="K194" s="186"/>
      <c r="L194" s="359"/>
      <c r="M194" s="401"/>
    </row>
    <row r="195" spans="2:13" ht="16.2" thickBot="1">
      <c r="B195" s="397"/>
      <c r="C195" s="420" t="s">
        <v>45</v>
      </c>
      <c r="D195" s="597">
        <v>373833.23200000002</v>
      </c>
      <c r="E195" s="597">
        <v>374079.94199999998</v>
      </c>
      <c r="F195" s="526">
        <f>E195-D195</f>
        <v>246.70999999996275</v>
      </c>
      <c r="G195" s="884">
        <v>6.48</v>
      </c>
      <c r="H195" s="421">
        <f>G195*F195</f>
        <v>1598.6807999997586</v>
      </c>
      <c r="I195" s="535">
        <f t="shared" ref="I195:J195" si="55">SUM(I191:I194)</f>
        <v>1962.7300000000396</v>
      </c>
      <c r="J195" s="422">
        <f t="shared" si="55"/>
        <v>1</v>
      </c>
      <c r="K195" s="186"/>
      <c r="L195" s="359"/>
      <c r="M195" s="401"/>
    </row>
    <row r="196" spans="2:13" ht="15.6">
      <c r="B196" s="397"/>
      <c r="C196" s="420" t="s">
        <v>46</v>
      </c>
      <c r="D196" s="597">
        <v>340681.07199999999</v>
      </c>
      <c r="E196" s="597">
        <v>340718.97200000001</v>
      </c>
      <c r="F196" s="526">
        <f t="shared" ref="F196" si="56">E196-D196</f>
        <v>37.900000000023283</v>
      </c>
      <c r="G196" s="885"/>
      <c r="H196" s="423">
        <f>G195*F196</f>
        <v>245.5920000001509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1962.7300000000396</v>
      </c>
      <c r="G197" s="525">
        <f>H197/F197</f>
        <v>6.2159275091326709</v>
      </c>
      <c r="H197" s="428">
        <f>SUM(H191:H196)</f>
        <v>12200.187400000214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 t="s">
        <v>254</v>
      </c>
      <c r="E199" s="433"/>
      <c r="F199" s="434" t="s">
        <v>1</v>
      </c>
      <c r="G199" s="554" t="s">
        <v>65</v>
      </c>
      <c r="H199" s="861" t="s">
        <v>243</v>
      </c>
      <c r="I199" s="862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>
        <v>1170</v>
      </c>
      <c r="E200" s="438"/>
      <c r="F200" s="438">
        <f>D200+E200</f>
        <v>1170</v>
      </c>
      <c r="G200" s="439">
        <f>F200/F203</f>
        <v>0.36312849162011174</v>
      </c>
      <c r="H200" s="590">
        <v>7.0000000000000001E-3</v>
      </c>
      <c r="I200" s="586">
        <f>F200*H200</f>
        <v>8.19</v>
      </c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>
        <v>1381</v>
      </c>
      <c r="E201" s="438"/>
      <c r="F201" s="438">
        <f t="shared" ref="F201:F202" si="57">D201+E201</f>
        <v>1381</v>
      </c>
      <c r="G201" s="439">
        <f>F201/F203</f>
        <v>0.42861576660459344</v>
      </c>
      <c r="H201" s="590">
        <v>2.5000000000000001E-2</v>
      </c>
      <c r="I201" s="586">
        <f>F201*H201</f>
        <v>34.524999999999999</v>
      </c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>
        <v>671</v>
      </c>
      <c r="E202" s="438"/>
      <c r="F202" s="438">
        <f t="shared" si="57"/>
        <v>671</v>
      </c>
      <c r="G202" s="439">
        <f>F202/F203</f>
        <v>0.20825574177529485</v>
      </c>
      <c r="H202" s="584"/>
      <c r="I202" s="586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f>SUM(D200:D202)</f>
        <v>3222</v>
      </c>
      <c r="E203" s="442">
        <f>SUM(E200:E202)</f>
        <v>0</v>
      </c>
      <c r="F203" s="443">
        <f>D203+E203</f>
        <v>3222</v>
      </c>
      <c r="G203" s="444">
        <f>SUM(G200:G202)</f>
        <v>1</v>
      </c>
      <c r="H203" s="585" t="s">
        <v>21</v>
      </c>
      <c r="I203" s="591">
        <f>SUM(I200:I202)</f>
        <v>42.714999999999996</v>
      </c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63</v>
      </c>
      <c r="E206" s="447" t="s">
        <v>68</v>
      </c>
      <c r="F206" s="447" t="s">
        <v>249</v>
      </c>
      <c r="G206" s="448" t="s">
        <v>197</v>
      </c>
      <c r="H206" s="447" t="s">
        <v>130</v>
      </c>
      <c r="I206" s="448" t="s">
        <v>64</v>
      </c>
      <c r="J206" s="447" t="s">
        <v>260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58</v>
      </c>
      <c r="D207" s="438">
        <v>401</v>
      </c>
      <c r="E207" s="438"/>
      <c r="F207" s="438">
        <v>358</v>
      </c>
      <c r="G207" s="438">
        <v>39.76</v>
      </c>
      <c r="H207" s="438"/>
      <c r="I207" s="438">
        <v>62</v>
      </c>
      <c r="J207" s="438">
        <v>570.03</v>
      </c>
      <c r="K207" s="451">
        <f>D207+E207+F207+G207+H207+I207+J207</f>
        <v>1430.79</v>
      </c>
      <c r="L207" s="452">
        <f>K207/K211</f>
        <v>0.11744469808342506</v>
      </c>
      <c r="M207" s="401"/>
    </row>
    <row r="208" spans="2:13" ht="15.6">
      <c r="B208" s="396"/>
      <c r="C208" s="450" t="s">
        <v>148</v>
      </c>
      <c r="D208" s="438">
        <v>921</v>
      </c>
      <c r="E208" s="438"/>
      <c r="F208" s="438">
        <v>355</v>
      </c>
      <c r="G208" s="438">
        <v>135</v>
      </c>
      <c r="H208" s="438"/>
      <c r="I208" s="438">
        <v>662</v>
      </c>
      <c r="J208" s="438">
        <v>478.18</v>
      </c>
      <c r="K208" s="451">
        <f t="shared" ref="K208:K210" si="58">D208+E208+F208+G208+H208+I208+J208</f>
        <v>2551.1799999999998</v>
      </c>
      <c r="L208" s="452">
        <f>K208/K211</f>
        <v>0.20941058076759855</v>
      </c>
      <c r="M208" s="401"/>
    </row>
    <row r="209" spans="2:13" ht="15.6">
      <c r="B209" s="396"/>
      <c r="C209" s="450" t="s">
        <v>61</v>
      </c>
      <c r="D209" s="438">
        <v>315</v>
      </c>
      <c r="E209" s="438"/>
      <c r="F209" s="438">
        <v>1584</v>
      </c>
      <c r="G209" s="438"/>
      <c r="H209" s="438"/>
      <c r="I209" s="438">
        <v>1827</v>
      </c>
      <c r="J209" s="438">
        <v>560.03</v>
      </c>
      <c r="K209" s="451">
        <f t="shared" si="58"/>
        <v>4286.03</v>
      </c>
      <c r="L209" s="452">
        <f>K209/K211</f>
        <v>0.35181368287904047</v>
      </c>
      <c r="M209" s="401"/>
    </row>
    <row r="210" spans="2:13" ht="15.6">
      <c r="B210" s="396"/>
      <c r="C210" s="450" t="s">
        <v>62</v>
      </c>
      <c r="D210" s="438">
        <v>1467</v>
      </c>
      <c r="E210" s="438"/>
      <c r="F210" s="438">
        <v>805.2</v>
      </c>
      <c r="G210" s="438">
        <v>386.41</v>
      </c>
      <c r="H210" s="438"/>
      <c r="I210" s="438">
        <v>721.06</v>
      </c>
      <c r="J210" s="438">
        <v>535</v>
      </c>
      <c r="K210" s="451">
        <f t="shared" si="58"/>
        <v>3914.6699999999996</v>
      </c>
      <c r="L210" s="452">
        <f>K210/K211</f>
        <v>0.32133103826993586</v>
      </c>
      <c r="M210" s="401"/>
    </row>
    <row r="211" spans="2:13" ht="15.6">
      <c r="B211" s="397"/>
      <c r="C211" s="450" t="s">
        <v>199</v>
      </c>
      <c r="D211" s="552">
        <f>SUM(D207:D210)</f>
        <v>3104</v>
      </c>
      <c r="E211" s="552">
        <f t="shared" ref="E211" si="59">SUM(E207:E210)</f>
        <v>0</v>
      </c>
      <c r="F211" s="552">
        <f>SUM(F207:F210)</f>
        <v>3102.2</v>
      </c>
      <c r="G211" s="552">
        <f>SUM(G207:G210)</f>
        <v>561.17000000000007</v>
      </c>
      <c r="H211" s="552">
        <f>SUM(H207:H210)</f>
        <v>0</v>
      </c>
      <c r="I211" s="552">
        <f>SUM(I207:I210)</f>
        <v>3272.06</v>
      </c>
      <c r="J211" s="552">
        <f t="shared" ref="J211" si="60">SUM(J207:J210)</f>
        <v>2143.2399999999998</v>
      </c>
      <c r="K211" s="550">
        <f>D211+E211+F211+G211+H211+I211+J211</f>
        <v>12182.67</v>
      </c>
      <c r="L211" s="452">
        <f>SUM(L207:L210)</f>
        <v>1</v>
      </c>
      <c r="M211" s="401"/>
    </row>
    <row r="212" spans="2:13" ht="15.6">
      <c r="B212" s="397"/>
      <c r="C212" s="547" t="s">
        <v>193</v>
      </c>
      <c r="D212" s="553">
        <v>3109.42</v>
      </c>
      <c r="E212" s="553"/>
      <c r="F212" s="548">
        <v>3105.32</v>
      </c>
      <c r="G212" s="548">
        <v>561.16999999999996</v>
      </c>
      <c r="H212" s="548"/>
      <c r="I212" s="548">
        <v>3272.06</v>
      </c>
      <c r="J212" s="548">
        <v>2146.4299999999998</v>
      </c>
      <c r="K212" s="549">
        <f t="shared" ref="K212" si="61">D212+E212+F212+G212+H212+I212+J212</f>
        <v>12194.4</v>
      </c>
      <c r="L212" s="452"/>
      <c r="M212" s="401"/>
    </row>
    <row r="213" spans="2:13" ht="15.6">
      <c r="B213" s="397"/>
      <c r="C213" s="460" t="s">
        <v>147</v>
      </c>
      <c r="D213" s="461">
        <f t="shared" ref="D213:J213" si="62">D212-D211</f>
        <v>5.4200000000000728</v>
      </c>
      <c r="E213" s="461">
        <f t="shared" si="62"/>
        <v>0</v>
      </c>
      <c r="F213" s="461">
        <f t="shared" si="62"/>
        <v>3.1200000000003456</v>
      </c>
      <c r="G213" s="461">
        <f t="shared" si="62"/>
        <v>0</v>
      </c>
      <c r="H213" s="461">
        <f t="shared" si="62"/>
        <v>0</v>
      </c>
      <c r="I213" s="461">
        <f t="shared" si="62"/>
        <v>0</v>
      </c>
      <c r="J213" s="461">
        <f t="shared" si="62"/>
        <v>3.1900000000000546</v>
      </c>
      <c r="K213" s="542">
        <f>D213+E213+F213+G213+H213+I213+J213</f>
        <v>11.730000000000473</v>
      </c>
      <c r="L213" s="452"/>
      <c r="M213" s="401"/>
    </row>
    <row r="214" spans="2:13" ht="15.6">
      <c r="B214" s="396"/>
      <c r="C214" s="402" t="s">
        <v>65</v>
      </c>
      <c r="D214" s="462">
        <f>D212/K212</f>
        <v>0.25498753526208751</v>
      </c>
      <c r="E214" s="462">
        <f>E212/K212</f>
        <v>0</v>
      </c>
      <c r="F214" s="462">
        <f>F212/K212</f>
        <v>0.25465131535786922</v>
      </c>
      <c r="G214" s="462">
        <f>G212/K212</f>
        <v>4.6018664304926848E-2</v>
      </c>
      <c r="H214" s="462">
        <f>H212/K212</f>
        <v>0</v>
      </c>
      <c r="I214" s="462">
        <f>I212/K212</f>
        <v>0.26832480482844584</v>
      </c>
      <c r="J214" s="462">
        <f>J212/K212</f>
        <v>0.17601768024667058</v>
      </c>
      <c r="K214" s="520">
        <f>D214+E214+F214+G214+H214+I214+J214</f>
        <v>1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5.7874000002138928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15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596">
        <v>1578799.213</v>
      </c>
      <c r="E222" s="596">
        <v>1579509.733</v>
      </c>
      <c r="F222" s="526">
        <f t="shared" ref="F222:F225" si="63">E222-D222</f>
        <v>710.52000000001863</v>
      </c>
      <c r="G222" s="592">
        <v>6.48</v>
      </c>
      <c r="H222" s="410">
        <f>F222*G222</f>
        <v>4604.1696000001211</v>
      </c>
      <c r="I222" s="531">
        <f>F222+F226+F227</f>
        <v>912.02000000001863</v>
      </c>
      <c r="J222" s="411">
        <f>I222/I226</f>
        <v>0.56977853468920259</v>
      </c>
      <c r="K222" s="186"/>
      <c r="L222" s="359"/>
      <c r="M222" s="401"/>
    </row>
    <row r="223" spans="2:13" ht="15.6">
      <c r="B223" s="396"/>
      <c r="C223" s="412" t="s">
        <v>43</v>
      </c>
      <c r="D223" s="596">
        <v>609968.32299999997</v>
      </c>
      <c r="E223" s="596">
        <v>610025.272</v>
      </c>
      <c r="F223" s="527">
        <f t="shared" si="63"/>
        <v>56.949000000022352</v>
      </c>
      <c r="G223" s="593">
        <v>6.48</v>
      </c>
      <c r="H223" s="413">
        <f>G223*F223</f>
        <v>369.02952000014488</v>
      </c>
      <c r="I223" s="532">
        <f>F223</f>
        <v>56.949000000022352</v>
      </c>
      <c r="J223" s="414">
        <f>I223/I226</f>
        <v>3.5578515572057046E-2</v>
      </c>
      <c r="K223" s="186"/>
      <c r="L223" s="359"/>
      <c r="M223" s="401"/>
    </row>
    <row r="224" spans="2:13" ht="15.6">
      <c r="B224" s="396"/>
      <c r="C224" s="415" t="s">
        <v>44</v>
      </c>
      <c r="D224" s="597">
        <v>360867.94300000003</v>
      </c>
      <c r="E224" s="597">
        <v>361224.91200000001</v>
      </c>
      <c r="F224" s="528">
        <f t="shared" si="63"/>
        <v>356.96899999998277</v>
      </c>
      <c r="G224" s="594">
        <v>4.58</v>
      </c>
      <c r="H224" s="416">
        <f>G224*F224</f>
        <v>1634.9180199999212</v>
      </c>
      <c r="I224" s="533">
        <f>F224</f>
        <v>356.96899999998277</v>
      </c>
      <c r="J224" s="417">
        <f>I224/I226</f>
        <v>0.22301404985576631</v>
      </c>
      <c r="K224" s="186"/>
      <c r="L224" s="359"/>
      <c r="M224" s="401"/>
    </row>
    <row r="225" spans="2:13" ht="15.6">
      <c r="B225" s="397"/>
      <c r="C225" s="183" t="s">
        <v>139</v>
      </c>
      <c r="D225" s="597">
        <v>418726.603</v>
      </c>
      <c r="E225" s="597">
        <v>419001.32199999999</v>
      </c>
      <c r="F225" s="529">
        <f t="shared" si="63"/>
        <v>274.71899999998277</v>
      </c>
      <c r="G225" s="595">
        <v>6.28</v>
      </c>
      <c r="H225" s="418">
        <f>G225*F225</f>
        <v>1725.2353199998918</v>
      </c>
      <c r="I225" s="534">
        <f>F225</f>
        <v>274.71899999998277</v>
      </c>
      <c r="J225" s="419">
        <f>I225/I226</f>
        <v>0.17162889988297408</v>
      </c>
      <c r="K225" s="186"/>
      <c r="L225" s="359"/>
      <c r="M225" s="401"/>
    </row>
    <row r="226" spans="2:13" ht="16.2" thickBot="1">
      <c r="B226" s="397"/>
      <c r="C226" s="420" t="s">
        <v>45</v>
      </c>
      <c r="D226" s="597">
        <v>374079.94199999998</v>
      </c>
      <c r="E226" s="597">
        <v>374254.75199999998</v>
      </c>
      <c r="F226" s="526">
        <f>E226-D226</f>
        <v>174.80999999999767</v>
      </c>
      <c r="G226" s="884">
        <v>6.48</v>
      </c>
      <c r="H226" s="421">
        <f>G226*F226</f>
        <v>1132.768799999985</v>
      </c>
      <c r="I226" s="535">
        <f t="shared" ref="I226:J226" si="64">SUM(I222:I225)</f>
        <v>1600.6570000000065</v>
      </c>
      <c r="J226" s="422">
        <f t="shared" si="64"/>
        <v>1</v>
      </c>
      <c r="K226" s="186"/>
      <c r="L226" s="359"/>
      <c r="M226" s="401"/>
    </row>
    <row r="227" spans="2:13" ht="15.6">
      <c r="B227" s="397"/>
      <c r="C227" s="420" t="s">
        <v>46</v>
      </c>
      <c r="D227" s="597">
        <v>340718.97200000001</v>
      </c>
      <c r="E227" s="597">
        <v>340745.66200000001</v>
      </c>
      <c r="F227" s="526">
        <f t="shared" ref="F227" si="65">E227-D227</f>
        <v>26.690000000002328</v>
      </c>
      <c r="G227" s="885"/>
      <c r="H227" s="423">
        <f>G226*F227</f>
        <v>172.95120000001509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1600.6570000000065</v>
      </c>
      <c r="G228" s="525">
        <f>H228/F228</f>
        <v>6.0219475252974499</v>
      </c>
      <c r="H228" s="428">
        <f>SUM(H222:H227)</f>
        <v>9639.0724600000794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 t="s">
        <v>254</v>
      </c>
      <c r="E230" s="433"/>
      <c r="F230" s="434" t="s">
        <v>1</v>
      </c>
      <c r="G230" s="554" t="s">
        <v>65</v>
      </c>
      <c r="H230" s="861" t="s">
        <v>243</v>
      </c>
      <c r="I230" s="862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>
        <v>1172</v>
      </c>
      <c r="E231" s="438"/>
      <c r="F231" s="438">
        <f>D231+E231</f>
        <v>1172</v>
      </c>
      <c r="G231" s="439">
        <f>F231/F234</f>
        <v>0.39027639027639027</v>
      </c>
      <c r="H231" s="590">
        <v>7.0000000000000001E-3</v>
      </c>
      <c r="I231" s="586">
        <f>F231*H231</f>
        <v>8.2040000000000006</v>
      </c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>
        <v>1376</v>
      </c>
      <c r="E232" s="438"/>
      <c r="F232" s="438">
        <f t="shared" ref="F232:F233" si="66">D232+E232</f>
        <v>1376</v>
      </c>
      <c r="G232" s="439">
        <f>F232/F234</f>
        <v>0.45820845820845824</v>
      </c>
      <c r="H232" s="590">
        <v>2.5000000000000001E-2</v>
      </c>
      <c r="I232" s="586">
        <f>F232*H232</f>
        <v>34.4</v>
      </c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>
        <v>455</v>
      </c>
      <c r="E233" s="438"/>
      <c r="F233" s="438">
        <f t="shared" si="66"/>
        <v>455</v>
      </c>
      <c r="G233" s="439">
        <f>F233/F234</f>
        <v>0.15151515151515152</v>
      </c>
      <c r="H233" s="584"/>
      <c r="I233" s="586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3003</v>
      </c>
      <c r="E234" s="442">
        <f>SUM(E231:E233)</f>
        <v>0</v>
      </c>
      <c r="F234" s="443">
        <f>D234+E234</f>
        <v>3003</v>
      </c>
      <c r="G234" s="444">
        <f>SUM(G231:G233)</f>
        <v>1</v>
      </c>
      <c r="H234" s="585" t="s">
        <v>21</v>
      </c>
      <c r="I234" s="591">
        <f>SUM(I231:I233)</f>
        <v>42.603999999999999</v>
      </c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63</v>
      </c>
      <c r="E237" s="447" t="s">
        <v>68</v>
      </c>
      <c r="F237" s="447" t="s">
        <v>249</v>
      </c>
      <c r="G237" s="448" t="s">
        <v>197</v>
      </c>
      <c r="H237" s="447" t="s">
        <v>130</v>
      </c>
      <c r="I237" s="448" t="s">
        <v>64</v>
      </c>
      <c r="J237" s="447" t="s">
        <v>260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58</v>
      </c>
      <c r="D238" s="438">
        <v>441</v>
      </c>
      <c r="E238" s="438">
        <v>396</v>
      </c>
      <c r="F238" s="438">
        <v>260</v>
      </c>
      <c r="G238" s="438">
        <v>776</v>
      </c>
      <c r="H238" s="438"/>
      <c r="I238" s="438"/>
      <c r="J238" s="438"/>
      <c r="K238" s="550">
        <f>D238+E238+F238+G238+H238+I238+J238</f>
        <v>1873</v>
      </c>
      <c r="L238" s="452">
        <f>K238/K242</f>
        <v>0.19461438712573353</v>
      </c>
      <c r="M238" s="401"/>
    </row>
    <row r="239" spans="2:13" ht="15.6">
      <c r="B239" s="396"/>
      <c r="C239" s="450" t="s">
        <v>148</v>
      </c>
      <c r="D239" s="438">
        <v>837</v>
      </c>
      <c r="E239" s="438">
        <v>487</v>
      </c>
      <c r="F239" s="438">
        <v>197</v>
      </c>
      <c r="G239" s="438">
        <v>580</v>
      </c>
      <c r="H239" s="438">
        <v>87.48</v>
      </c>
      <c r="I239" s="438"/>
      <c r="J239" s="438"/>
      <c r="K239" s="550">
        <f t="shared" ref="K239:K241" si="67">D239+E239+F239+G239+H239+I239+J239</f>
        <v>2188.48</v>
      </c>
      <c r="L239" s="452">
        <f>K239/K242</f>
        <v>0.22739439078319559</v>
      </c>
      <c r="M239" s="401"/>
    </row>
    <row r="240" spans="2:13" ht="15.6">
      <c r="B240" s="396"/>
      <c r="C240" s="450" t="s">
        <v>61</v>
      </c>
      <c r="D240" s="438">
        <v>230</v>
      </c>
      <c r="E240" s="438">
        <v>289.7</v>
      </c>
      <c r="F240" s="438">
        <v>931</v>
      </c>
      <c r="G240" s="438">
        <v>60</v>
      </c>
      <c r="H240" s="438">
        <v>100</v>
      </c>
      <c r="I240" s="438"/>
      <c r="J240" s="438"/>
      <c r="K240" s="550">
        <f t="shared" si="67"/>
        <v>1610.7</v>
      </c>
      <c r="L240" s="452">
        <f>K240/K242</f>
        <v>0.16736006051437213</v>
      </c>
      <c r="M240" s="401"/>
    </row>
    <row r="241" spans="2:13" ht="15.6">
      <c r="B241" s="396"/>
      <c r="C241" s="450" t="s">
        <v>62</v>
      </c>
      <c r="D241" s="438">
        <v>1026.19</v>
      </c>
      <c r="E241" s="438">
        <v>929.87</v>
      </c>
      <c r="F241" s="438">
        <v>865.3</v>
      </c>
      <c r="G241" s="438">
        <v>770</v>
      </c>
      <c r="H241" s="438">
        <v>360.62</v>
      </c>
      <c r="I241" s="438"/>
      <c r="J241" s="438"/>
      <c r="K241" s="550">
        <f t="shared" si="67"/>
        <v>3951.9799999999996</v>
      </c>
      <c r="L241" s="452">
        <f>K241/K242</f>
        <v>0.41063116157669854</v>
      </c>
      <c r="M241" s="401"/>
    </row>
    <row r="242" spans="2:13" ht="15.6">
      <c r="B242" s="397"/>
      <c r="C242" s="450" t="s">
        <v>199</v>
      </c>
      <c r="D242" s="552">
        <f>SUM(D238:D241)</f>
        <v>2534.19</v>
      </c>
      <c r="E242" s="552">
        <f t="shared" ref="E242" si="68">SUM(E238:E241)</f>
        <v>2102.5700000000002</v>
      </c>
      <c r="F242" s="552">
        <f>SUM(F238:F241)</f>
        <v>2253.3000000000002</v>
      </c>
      <c r="G242" s="552">
        <f>SUM(G238:G241)</f>
        <v>2186</v>
      </c>
      <c r="H242" s="552">
        <f>SUM(H238:H241)</f>
        <v>548.1</v>
      </c>
      <c r="I242" s="552">
        <f>SUM(I238:I241)</f>
        <v>0</v>
      </c>
      <c r="J242" s="552">
        <f t="shared" ref="J242" si="69">SUM(J238:J241)</f>
        <v>0</v>
      </c>
      <c r="K242" s="550">
        <f>D242+E242+F242+G242+H242+I242+J242</f>
        <v>9624.1600000000017</v>
      </c>
      <c r="L242" s="452">
        <f>SUM(L238:L241)</f>
        <v>0.99999999999999978</v>
      </c>
      <c r="M242" s="401"/>
    </row>
    <row r="243" spans="2:13" ht="15.6">
      <c r="B243" s="397"/>
      <c r="C243" s="547" t="s">
        <v>193</v>
      </c>
      <c r="D243" s="553">
        <v>2534.19</v>
      </c>
      <c r="E243" s="553">
        <v>2102.5700000000002</v>
      </c>
      <c r="F243" s="548">
        <v>2256.34</v>
      </c>
      <c r="G243" s="548">
        <v>2191.86</v>
      </c>
      <c r="H243" s="548">
        <v>548.1</v>
      </c>
      <c r="I243" s="548"/>
      <c r="J243" s="548"/>
      <c r="K243" s="549">
        <f t="shared" ref="K243" si="70">D243+E243+F243+G243+H243+I243+J243</f>
        <v>9633.0600000000013</v>
      </c>
      <c r="L243" s="452"/>
      <c r="M243" s="401"/>
    </row>
    <row r="244" spans="2:13" ht="15.6">
      <c r="B244" s="397"/>
      <c r="C244" s="460" t="s">
        <v>147</v>
      </c>
      <c r="D244" s="461">
        <f t="shared" ref="D244:J244" si="71">D243-D242</f>
        <v>0</v>
      </c>
      <c r="E244" s="461">
        <f t="shared" si="71"/>
        <v>0</v>
      </c>
      <c r="F244" s="461">
        <f t="shared" si="71"/>
        <v>3.0399999999999636</v>
      </c>
      <c r="G244" s="461">
        <f t="shared" si="71"/>
        <v>5.8600000000001273</v>
      </c>
      <c r="H244" s="461">
        <f t="shared" si="71"/>
        <v>0</v>
      </c>
      <c r="I244" s="461">
        <f t="shared" si="71"/>
        <v>0</v>
      </c>
      <c r="J244" s="461">
        <f t="shared" si="71"/>
        <v>0</v>
      </c>
      <c r="K244" s="542">
        <f>D244+E244+F244+G244+H244+I244+J244</f>
        <v>8.9000000000000909</v>
      </c>
      <c r="L244" s="452"/>
      <c r="M244" s="401"/>
    </row>
    <row r="245" spans="2:13" ht="15.6">
      <c r="B245" s="396"/>
      <c r="C245" s="402" t="s">
        <v>65</v>
      </c>
      <c r="D245" s="462">
        <f>D243/K243</f>
        <v>0.26307217021382612</v>
      </c>
      <c r="E245" s="462">
        <f>E243/K243</f>
        <v>0.21826605460777779</v>
      </c>
      <c r="F245" s="462">
        <f>F243/K243</f>
        <v>0.23422879126674181</v>
      </c>
      <c r="G245" s="462">
        <f>G243/K243</f>
        <v>0.22753517573855034</v>
      </c>
      <c r="H245" s="462">
        <f>H243/K243</f>
        <v>5.6897808173103866E-2</v>
      </c>
      <c r="I245" s="462">
        <f>I243/K243</f>
        <v>0</v>
      </c>
      <c r="J245" s="462">
        <f>J243/K243</f>
        <v>0</v>
      </c>
      <c r="K245" s="520">
        <f>D245+E245+F245+G245+H245+I245+J245</f>
        <v>0.99999999999999989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6.0124600000781356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596">
        <v>1579509.733</v>
      </c>
      <c r="E253" s="596">
        <v>1580392.5220000001</v>
      </c>
      <c r="F253" s="526">
        <f t="shared" ref="F253:F256" si="72">E253-D253</f>
        <v>882.78900000010617</v>
      </c>
      <c r="G253" s="592">
        <v>6.48</v>
      </c>
      <c r="H253" s="410">
        <f>F253*G253</f>
        <v>5720.4727200006882</v>
      </c>
      <c r="I253" s="531">
        <f>F253+F257+F258</f>
        <v>1159.5070000001579</v>
      </c>
      <c r="J253" s="411">
        <f>I253/I257</f>
        <v>0.8395356262883823</v>
      </c>
      <c r="K253" s="186"/>
      <c r="L253" s="359"/>
      <c r="M253" s="401"/>
    </row>
    <row r="254" spans="2:13" ht="15.6">
      <c r="B254" s="396"/>
      <c r="C254" s="412" t="s">
        <v>43</v>
      </c>
      <c r="D254" s="596">
        <v>610025.272</v>
      </c>
      <c r="E254" s="596">
        <v>610025.272</v>
      </c>
      <c r="F254" s="527">
        <f t="shared" si="72"/>
        <v>0</v>
      </c>
      <c r="G254" s="593">
        <v>6.48</v>
      </c>
      <c r="H254" s="413">
        <f>G254*F254</f>
        <v>0</v>
      </c>
      <c r="I254" s="532">
        <f>F254</f>
        <v>0</v>
      </c>
      <c r="J254" s="414">
        <f>I254/I257</f>
        <v>0</v>
      </c>
      <c r="K254" s="186"/>
      <c r="L254" s="359"/>
      <c r="M254" s="401"/>
    </row>
    <row r="255" spans="2:13" ht="15.6">
      <c r="B255" s="396"/>
      <c r="C255" s="415" t="s">
        <v>44</v>
      </c>
      <c r="D255" s="597">
        <v>361224.91200000001</v>
      </c>
      <c r="E255" s="597">
        <v>361418.63299999997</v>
      </c>
      <c r="F255" s="528">
        <f t="shared" si="72"/>
        <v>193.72099999996135</v>
      </c>
      <c r="G255" s="594">
        <v>4.58</v>
      </c>
      <c r="H255" s="416">
        <f>G255*F255</f>
        <v>887.24217999982295</v>
      </c>
      <c r="I255" s="533">
        <f>F255</f>
        <v>193.72099999996135</v>
      </c>
      <c r="J255" s="417">
        <f>I255/I257</f>
        <v>0.14026278501135148</v>
      </c>
      <c r="K255" s="186"/>
      <c r="L255" s="359"/>
      <c r="M255" s="401"/>
    </row>
    <row r="256" spans="2:13" ht="15.6">
      <c r="B256" s="397"/>
      <c r="C256" s="183" t="s">
        <v>139</v>
      </c>
      <c r="D256" s="597">
        <v>419001.32199999999</v>
      </c>
      <c r="E256" s="597">
        <v>419029.223</v>
      </c>
      <c r="F256" s="529">
        <f t="shared" si="72"/>
        <v>27.901000000012573</v>
      </c>
      <c r="G256" s="595">
        <v>6.28</v>
      </c>
      <c r="H256" s="418">
        <f>G256*F256</f>
        <v>175.21828000007898</v>
      </c>
      <c r="I256" s="534">
        <f>F256</f>
        <v>27.901000000012573</v>
      </c>
      <c r="J256" s="419">
        <f>I256/I257</f>
        <v>2.0201588700266167E-2</v>
      </c>
      <c r="K256" s="186"/>
      <c r="L256" s="359"/>
      <c r="M256" s="401"/>
    </row>
    <row r="257" spans="2:13" ht="16.2" thickBot="1">
      <c r="B257" s="397"/>
      <c r="C257" s="420" t="s">
        <v>45</v>
      </c>
      <c r="D257" s="597">
        <v>374254.75199999998</v>
      </c>
      <c r="E257" s="597">
        <v>374441.03100000002</v>
      </c>
      <c r="F257" s="526">
        <f>E257-D257</f>
        <v>186.27900000003865</v>
      </c>
      <c r="G257" s="884">
        <v>6.48</v>
      </c>
      <c r="H257" s="421">
        <f>G257*F257</f>
        <v>1207.0879200002505</v>
      </c>
      <c r="I257" s="535">
        <f t="shared" ref="I257:J257" si="73">SUM(I253:I256)</f>
        <v>1381.1290000001318</v>
      </c>
      <c r="J257" s="422">
        <f t="shared" si="73"/>
        <v>0.99999999999999989</v>
      </c>
      <c r="K257" s="186"/>
      <c r="L257" s="359"/>
      <c r="M257" s="401"/>
    </row>
    <row r="258" spans="2:13" ht="15.6">
      <c r="B258" s="397"/>
      <c r="C258" s="420" t="s">
        <v>46</v>
      </c>
      <c r="D258" s="597">
        <v>340745.66200000001</v>
      </c>
      <c r="E258" s="597">
        <v>340836.10100000002</v>
      </c>
      <c r="F258" s="526">
        <f t="shared" ref="F258" si="74">E258-D258</f>
        <v>90.439000000013039</v>
      </c>
      <c r="G258" s="885"/>
      <c r="H258" s="423">
        <f>G257*F258</f>
        <v>586.04472000008457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1381.1290000001318</v>
      </c>
      <c r="G259" s="525">
        <f>H259/F259</f>
        <v>6.2094603907383794</v>
      </c>
      <c r="H259" s="428">
        <f>SUM(H253:H258)</f>
        <v>8576.0658200009257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 t="s">
        <v>254</v>
      </c>
      <c r="E261" s="433"/>
      <c r="F261" s="434" t="s">
        <v>1</v>
      </c>
      <c r="G261" s="554" t="s">
        <v>65</v>
      </c>
      <c r="H261" s="861" t="s">
        <v>243</v>
      </c>
      <c r="I261" s="862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>
        <v>1866</v>
      </c>
      <c r="E262" s="438"/>
      <c r="F262" s="438">
        <f>D262+E262</f>
        <v>1866</v>
      </c>
      <c r="G262" s="439">
        <f>F262/F265</f>
        <v>0.78140703517587939</v>
      </c>
      <c r="H262" s="590">
        <v>7.0000000000000001E-3</v>
      </c>
      <c r="I262" s="586">
        <f>F262*H262</f>
        <v>13.061999999999999</v>
      </c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>
        <v>522</v>
      </c>
      <c r="E263" s="438"/>
      <c r="F263" s="438">
        <f t="shared" ref="F263:F264" si="75">D263+E263</f>
        <v>522</v>
      </c>
      <c r="G263" s="439">
        <f>F263/F265</f>
        <v>0.21859296482412061</v>
      </c>
      <c r="H263" s="590">
        <v>2.5000000000000001E-2</v>
      </c>
      <c r="I263" s="586">
        <f>F263*H263</f>
        <v>13.05</v>
      </c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/>
      <c r="E264" s="438"/>
      <c r="F264" s="438">
        <f t="shared" si="75"/>
        <v>0</v>
      </c>
      <c r="G264" s="439">
        <f>F264/F265</f>
        <v>0</v>
      </c>
      <c r="H264" s="584"/>
      <c r="I264" s="586"/>
      <c r="J264" s="431"/>
      <c r="K264" s="184"/>
      <c r="L264" s="188"/>
      <c r="M264" s="401"/>
    </row>
    <row r="265" spans="2:13" ht="16.2" thickBot="1">
      <c r="B265" s="397"/>
      <c r="C265" s="441" t="s">
        <v>1</v>
      </c>
      <c r="D265" s="442">
        <f>SUM(D262:D264)</f>
        <v>2388</v>
      </c>
      <c r="E265" s="442">
        <f>SUM(E262:E264)</f>
        <v>0</v>
      </c>
      <c r="F265" s="443">
        <f>D265+E265</f>
        <v>2388</v>
      </c>
      <c r="G265" s="444">
        <f>SUM(G262:G264)</f>
        <v>1</v>
      </c>
      <c r="H265" s="585" t="s">
        <v>21</v>
      </c>
      <c r="I265" s="591">
        <f>SUM(I262:I264)</f>
        <v>26.112000000000002</v>
      </c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63</v>
      </c>
      <c r="E268" s="447" t="s">
        <v>68</v>
      </c>
      <c r="F268" s="447" t="s">
        <v>249</v>
      </c>
      <c r="G268" s="448" t="s">
        <v>197</v>
      </c>
      <c r="H268" s="447" t="s">
        <v>130</v>
      </c>
      <c r="I268" s="448" t="s">
        <v>64</v>
      </c>
      <c r="J268" s="447" t="s">
        <v>260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58</v>
      </c>
      <c r="D269" s="438"/>
      <c r="E269" s="438">
        <v>327</v>
      </c>
      <c r="F269" s="438">
        <v>271.5</v>
      </c>
      <c r="G269" s="438">
        <v>110</v>
      </c>
      <c r="H269" s="438"/>
      <c r="I269" s="438"/>
      <c r="J269" s="438">
        <v>294.48</v>
      </c>
      <c r="K269" s="550">
        <f>D269+E269+F269+G269+H269+I269+J269</f>
        <v>1002.98</v>
      </c>
      <c r="L269" s="452">
        <f>K269/K273</f>
        <v>0.11705842534021149</v>
      </c>
      <c r="M269" s="401"/>
    </row>
    <row r="270" spans="2:13" ht="15.6">
      <c r="B270" s="396"/>
      <c r="C270" s="450" t="s">
        <v>148</v>
      </c>
      <c r="D270" s="438"/>
      <c r="E270" s="438">
        <v>491</v>
      </c>
      <c r="F270" s="438">
        <v>122</v>
      </c>
      <c r="G270" s="438">
        <v>670</v>
      </c>
      <c r="H270" s="438">
        <v>70</v>
      </c>
      <c r="I270" s="438"/>
      <c r="J270" s="438">
        <v>507.3</v>
      </c>
      <c r="K270" s="550">
        <f t="shared" ref="K270:K272" si="76">D270+E270+F270+G270+H270+I270+J270</f>
        <v>1860.3</v>
      </c>
      <c r="L270" s="452">
        <f>K270/K273</f>
        <v>0.21711678065404638</v>
      </c>
      <c r="M270" s="401"/>
    </row>
    <row r="271" spans="2:13" ht="15.6">
      <c r="B271" s="396"/>
      <c r="C271" s="450" t="s">
        <v>61</v>
      </c>
      <c r="D271" s="438"/>
      <c r="E271" s="438">
        <v>503.8</v>
      </c>
      <c r="F271" s="438">
        <v>619</v>
      </c>
      <c r="G271" s="438">
        <v>135</v>
      </c>
      <c r="H271" s="438"/>
      <c r="I271" s="438"/>
      <c r="J271" s="438">
        <v>919.07</v>
      </c>
      <c r="K271" s="550">
        <f t="shared" si="76"/>
        <v>2176.87</v>
      </c>
      <c r="L271" s="452">
        <f>K271/K273</f>
        <v>0.25406386405546089</v>
      </c>
      <c r="M271" s="401"/>
    </row>
    <row r="272" spans="2:13" ht="15.6">
      <c r="B272" s="396"/>
      <c r="C272" s="450" t="s">
        <v>62</v>
      </c>
      <c r="D272" s="438"/>
      <c r="E272" s="438">
        <v>998.27</v>
      </c>
      <c r="F272" s="438">
        <v>1126</v>
      </c>
      <c r="G272" s="438">
        <v>492.7</v>
      </c>
      <c r="H272" s="438">
        <v>110.21</v>
      </c>
      <c r="I272" s="438"/>
      <c r="J272" s="438">
        <v>800.87</v>
      </c>
      <c r="K272" s="550">
        <f t="shared" si="76"/>
        <v>3528.0499999999997</v>
      </c>
      <c r="L272" s="452">
        <f>K272/K273</f>
        <v>0.4117609299502813</v>
      </c>
      <c r="M272" s="401"/>
    </row>
    <row r="273" spans="2:13" ht="15.6">
      <c r="B273" s="397"/>
      <c r="C273" s="450" t="s">
        <v>199</v>
      </c>
      <c r="D273" s="552">
        <f>SUM(D269:D272)</f>
        <v>0</v>
      </c>
      <c r="E273" s="552">
        <f t="shared" ref="E273" si="77">SUM(E269:E272)</f>
        <v>2320.0699999999997</v>
      </c>
      <c r="F273" s="552">
        <f>SUM(F269:F272)</f>
        <v>2138.5</v>
      </c>
      <c r="G273" s="552">
        <f>SUM(G269:G272)</f>
        <v>1407.7</v>
      </c>
      <c r="H273" s="552">
        <f>SUM(H269:H272)</f>
        <v>180.20999999999998</v>
      </c>
      <c r="I273" s="552">
        <f>SUM(I269:I272)</f>
        <v>0</v>
      </c>
      <c r="J273" s="552">
        <f t="shared" ref="J273" si="78">SUM(J269:J272)</f>
        <v>2521.7199999999998</v>
      </c>
      <c r="K273" s="550">
        <f>D273+E273+F273+G273+H273+I273+J273</f>
        <v>8568.1999999999989</v>
      </c>
      <c r="L273" s="452">
        <f>SUM(L269:L272)</f>
        <v>1</v>
      </c>
      <c r="M273" s="401"/>
    </row>
    <row r="274" spans="2:13" ht="15.6">
      <c r="B274" s="397"/>
      <c r="C274" s="547" t="s">
        <v>193</v>
      </c>
      <c r="D274" s="553"/>
      <c r="E274" s="553">
        <v>2320.0700000000002</v>
      </c>
      <c r="F274" s="548">
        <v>2142.08</v>
      </c>
      <c r="G274" s="548">
        <v>1407.7</v>
      </c>
      <c r="H274" s="548">
        <v>180.21</v>
      </c>
      <c r="I274" s="548"/>
      <c r="J274" s="548">
        <v>2521.0700000000002</v>
      </c>
      <c r="K274" s="549">
        <f t="shared" ref="K274" si="79">D274+E274+F274+G274+H274+I274+J274</f>
        <v>8571.1299999999992</v>
      </c>
      <c r="L274" s="452"/>
      <c r="M274" s="401"/>
    </row>
    <row r="275" spans="2:13" ht="15.6">
      <c r="B275" s="397"/>
      <c r="C275" s="460" t="s">
        <v>147</v>
      </c>
      <c r="D275" s="461">
        <f t="shared" ref="D275:J275" si="80">D274-D273</f>
        <v>0</v>
      </c>
      <c r="E275" s="461">
        <f t="shared" si="80"/>
        <v>0</v>
      </c>
      <c r="F275" s="461">
        <f t="shared" si="80"/>
        <v>3.5799999999999272</v>
      </c>
      <c r="G275" s="461">
        <f t="shared" si="80"/>
        <v>0</v>
      </c>
      <c r="H275" s="461">
        <f t="shared" si="80"/>
        <v>0</v>
      </c>
      <c r="I275" s="461">
        <f t="shared" si="80"/>
        <v>0</v>
      </c>
      <c r="J275" s="461">
        <f t="shared" si="80"/>
        <v>-0.6499999999996362</v>
      </c>
      <c r="K275" s="542">
        <f>D275+E275+F275+G275+H275+I275+J275</f>
        <v>2.930000000000291</v>
      </c>
      <c r="L275" s="452"/>
      <c r="M275" s="401"/>
    </row>
    <row r="276" spans="2:13" ht="15.6">
      <c r="B276" s="396"/>
      <c r="C276" s="402" t="s">
        <v>65</v>
      </c>
      <c r="D276" s="462">
        <f>D274/K274</f>
        <v>0</v>
      </c>
      <c r="E276" s="462">
        <f>E274/K274</f>
        <v>0.27068426216846558</v>
      </c>
      <c r="F276" s="462">
        <f>F274/K274</f>
        <v>0.24991803881168528</v>
      </c>
      <c r="G276" s="462">
        <f>G274/K274</f>
        <v>0.16423738760233483</v>
      </c>
      <c r="H276" s="462">
        <f>H274/K274</f>
        <v>2.102523237892787E-2</v>
      </c>
      <c r="I276" s="462">
        <f>I274/K274</f>
        <v>0</v>
      </c>
      <c r="J276" s="462">
        <f>J274/K274</f>
        <v>0.29413507903858654</v>
      </c>
      <c r="K276" s="520">
        <f>D276+E276+F276+G276+H276+I276+J276</f>
        <v>1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4.9358200009264692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596">
        <v>1580392.5220000001</v>
      </c>
      <c r="E284" s="596">
        <v>1581039.652</v>
      </c>
      <c r="F284" s="526">
        <f t="shared" ref="F284:F287" si="81">E284-D284</f>
        <v>647.12999999988824</v>
      </c>
      <c r="G284" s="592">
        <v>6.48</v>
      </c>
      <c r="H284" s="410">
        <f>F284*G284</f>
        <v>4193.402399999276</v>
      </c>
      <c r="I284" s="531">
        <f>F284+F288+F289</f>
        <v>909.17199999984587</v>
      </c>
      <c r="J284" s="411">
        <f>I284/I288</f>
        <v>0.57615389587587673</v>
      </c>
      <c r="K284" s="186"/>
      <c r="L284" s="359"/>
      <c r="M284" s="401"/>
    </row>
    <row r="285" spans="2:13" ht="15.6">
      <c r="B285" s="396"/>
      <c r="C285" s="412" t="s">
        <v>43</v>
      </c>
      <c r="D285" s="596">
        <v>610025.272</v>
      </c>
      <c r="E285" s="596">
        <v>610133.85199999996</v>
      </c>
      <c r="F285" s="527">
        <f t="shared" si="81"/>
        <v>108.57999999995809</v>
      </c>
      <c r="G285" s="593">
        <v>6.48</v>
      </c>
      <c r="H285" s="413">
        <f>G285*F285</f>
        <v>703.59839999972849</v>
      </c>
      <c r="I285" s="532">
        <f>F285</f>
        <v>108.57999999995809</v>
      </c>
      <c r="J285" s="414">
        <f>I285/I288</f>
        <v>6.8808531294616587E-2</v>
      </c>
      <c r="K285" s="186"/>
      <c r="L285" s="359"/>
      <c r="M285" s="401"/>
    </row>
    <row r="286" spans="2:13" ht="15.6">
      <c r="B286" s="396"/>
      <c r="C286" s="415" t="s">
        <v>44</v>
      </c>
      <c r="D286" s="597">
        <v>361418.63299999997</v>
      </c>
      <c r="E286" s="597">
        <v>361567.29300000001</v>
      </c>
      <c r="F286" s="528">
        <f t="shared" si="81"/>
        <v>148.6600000000326</v>
      </c>
      <c r="G286" s="594">
        <v>4.58</v>
      </c>
      <c r="H286" s="416">
        <f>G286*F286</f>
        <v>680.86280000014926</v>
      </c>
      <c r="I286" s="533">
        <f>F286</f>
        <v>148.6600000000326</v>
      </c>
      <c r="J286" s="417">
        <f>I286/I288</f>
        <v>9.420773864674796E-2</v>
      </c>
      <c r="K286" s="186"/>
      <c r="L286" s="359"/>
      <c r="M286" s="401"/>
    </row>
    <row r="287" spans="2:13" ht="15.6">
      <c r="B287" s="397"/>
      <c r="C287" s="183" t="s">
        <v>139</v>
      </c>
      <c r="D287" s="597">
        <v>419029.223</v>
      </c>
      <c r="E287" s="597">
        <v>419440.81300000002</v>
      </c>
      <c r="F287" s="529">
        <f t="shared" si="81"/>
        <v>411.59000000002561</v>
      </c>
      <c r="G287" s="595">
        <v>6.28</v>
      </c>
      <c r="H287" s="418">
        <f>G287*F287</f>
        <v>2584.7852000001608</v>
      </c>
      <c r="I287" s="534">
        <f>F287</f>
        <v>411.59000000002561</v>
      </c>
      <c r="J287" s="419">
        <f>I287/I288</f>
        <v>0.26082983418275868</v>
      </c>
      <c r="K287" s="186"/>
      <c r="L287" s="359"/>
      <c r="M287" s="401"/>
    </row>
    <row r="288" spans="2:13" ht="16.2" thickBot="1">
      <c r="B288" s="397"/>
      <c r="C288" s="420" t="s">
        <v>45</v>
      </c>
      <c r="D288" s="597">
        <v>374441.03100000002</v>
      </c>
      <c r="E288" s="597">
        <v>374681.86200000002</v>
      </c>
      <c r="F288" s="526">
        <f>E288-D288</f>
        <v>240.83100000000559</v>
      </c>
      <c r="G288" s="884">
        <v>6.48</v>
      </c>
      <c r="H288" s="421">
        <f>G288*F288</f>
        <v>1560.5848800000363</v>
      </c>
      <c r="I288" s="535">
        <f t="shared" ref="I288:J288" si="82">SUM(I284:I287)</f>
        <v>1578.0019999998622</v>
      </c>
      <c r="J288" s="422">
        <f t="shared" si="82"/>
        <v>1</v>
      </c>
      <c r="K288" s="186"/>
      <c r="L288" s="359"/>
      <c r="M288" s="401"/>
    </row>
    <row r="289" spans="2:13" ht="15.6">
      <c r="B289" s="397"/>
      <c r="C289" s="420" t="s">
        <v>46</v>
      </c>
      <c r="D289" s="597">
        <v>340836.10100000002</v>
      </c>
      <c r="E289" s="597">
        <v>340857.31199999998</v>
      </c>
      <c r="F289" s="526">
        <f t="shared" ref="F289" si="83">E289-D289</f>
        <v>21.210999999952037</v>
      </c>
      <c r="G289" s="885"/>
      <c r="H289" s="423">
        <f>G288*F289</f>
        <v>137.44727999968921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1578.0019999998622</v>
      </c>
      <c r="G290" s="525">
        <f>H290/F290</f>
        <v>6.2488393297346283</v>
      </c>
      <c r="H290" s="428">
        <f>SUM(H284:H289)</f>
        <v>9860.6809599990411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 t="s">
        <v>254</v>
      </c>
      <c r="E292" s="433"/>
      <c r="F292" s="434" t="s">
        <v>1</v>
      </c>
      <c r="G292" s="554" t="s">
        <v>65</v>
      </c>
      <c r="H292" s="861" t="s">
        <v>243</v>
      </c>
      <c r="I292" s="862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>
        <v>589</v>
      </c>
      <c r="E293" s="438"/>
      <c r="F293" s="438">
        <f>D293+E293</f>
        <v>589</v>
      </c>
      <c r="G293" s="439">
        <f>F293/F296</f>
        <v>0.6333333333333333</v>
      </c>
      <c r="H293" s="590">
        <v>7.0000000000000001E-3</v>
      </c>
      <c r="I293" s="586">
        <f>F293*H293</f>
        <v>4.1230000000000002</v>
      </c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>
        <v>341</v>
      </c>
      <c r="E294" s="438"/>
      <c r="F294" s="438">
        <f t="shared" ref="F294:F295" si="84">D294+E294</f>
        <v>341</v>
      </c>
      <c r="G294" s="439">
        <f>F294/F296</f>
        <v>0.36666666666666664</v>
      </c>
      <c r="H294" s="590">
        <v>2.5000000000000001E-2</v>
      </c>
      <c r="I294" s="586">
        <f>F294*H294</f>
        <v>8.5250000000000004</v>
      </c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/>
      <c r="E295" s="438"/>
      <c r="F295" s="438">
        <f t="shared" si="84"/>
        <v>0</v>
      </c>
      <c r="G295" s="439">
        <f>F295/F296</f>
        <v>0</v>
      </c>
      <c r="H295" s="584"/>
      <c r="I295" s="586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930</v>
      </c>
      <c r="E296" s="442">
        <f>SUM(E293:E295)</f>
        <v>0</v>
      </c>
      <c r="F296" s="443">
        <f>D296+E296</f>
        <v>930</v>
      </c>
      <c r="G296" s="444">
        <f>SUM(G293:G295)</f>
        <v>1</v>
      </c>
      <c r="H296" s="585" t="s">
        <v>21</v>
      </c>
      <c r="I296" s="591">
        <f>SUM(I293:I295)</f>
        <v>12.648</v>
      </c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63</v>
      </c>
      <c r="E299" s="447" t="s">
        <v>68</v>
      </c>
      <c r="F299" s="447" t="s">
        <v>249</v>
      </c>
      <c r="G299" s="448" t="s">
        <v>197</v>
      </c>
      <c r="H299" s="447" t="s">
        <v>130</v>
      </c>
      <c r="I299" s="448" t="s">
        <v>64</v>
      </c>
      <c r="J299" s="447" t="s">
        <v>260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58</v>
      </c>
      <c r="D300" s="438">
        <v>228</v>
      </c>
      <c r="E300" s="438">
        <v>449</v>
      </c>
      <c r="F300" s="438">
        <v>153</v>
      </c>
      <c r="G300" s="438"/>
      <c r="H300" s="438"/>
      <c r="I300" s="438"/>
      <c r="J300" s="438">
        <v>186</v>
      </c>
      <c r="K300" s="550">
        <f>D300+E300+F300+G300+H300+I300+J300</f>
        <v>1016</v>
      </c>
      <c r="L300" s="452">
        <f>K300/K304</f>
        <v>0.10309435264153911</v>
      </c>
      <c r="M300" s="401"/>
    </row>
    <row r="301" spans="2:13" ht="15.6">
      <c r="B301" s="396"/>
      <c r="C301" s="450" t="s">
        <v>148</v>
      </c>
      <c r="D301" s="438">
        <v>176</v>
      </c>
      <c r="E301" s="438">
        <v>744</v>
      </c>
      <c r="F301" s="438">
        <v>195</v>
      </c>
      <c r="G301" s="438"/>
      <c r="H301" s="438">
        <v>168</v>
      </c>
      <c r="I301" s="438"/>
      <c r="J301" s="438">
        <v>660.59</v>
      </c>
      <c r="K301" s="550">
        <f t="shared" ref="K301:K303" si="85">D301+E301+F301+G301+H301+I301+J301</f>
        <v>1943.5900000000001</v>
      </c>
      <c r="L301" s="452">
        <f>K301/K304</f>
        <v>0.19721767012851282</v>
      </c>
      <c r="M301" s="401"/>
    </row>
    <row r="302" spans="2:13" ht="15.6">
      <c r="B302" s="396"/>
      <c r="C302" s="450" t="s">
        <v>61</v>
      </c>
      <c r="D302" s="438">
        <v>370</v>
      </c>
      <c r="E302" s="438">
        <v>441.8</v>
      </c>
      <c r="F302" s="438"/>
      <c r="G302" s="438"/>
      <c r="H302" s="438">
        <v>214</v>
      </c>
      <c r="I302" s="438"/>
      <c r="J302" s="438">
        <v>2174.58</v>
      </c>
      <c r="K302" s="550">
        <f t="shared" si="85"/>
        <v>3200.38</v>
      </c>
      <c r="L302" s="452">
        <f>K302/K304</f>
        <v>0.32474518140445763</v>
      </c>
      <c r="M302" s="401"/>
    </row>
    <row r="303" spans="2:13" ht="15.6">
      <c r="B303" s="396"/>
      <c r="C303" s="450" t="s">
        <v>62</v>
      </c>
      <c r="D303" s="438">
        <v>1260.52</v>
      </c>
      <c r="E303" s="438">
        <v>652.63</v>
      </c>
      <c r="F303" s="438">
        <v>1154.27</v>
      </c>
      <c r="G303" s="438"/>
      <c r="H303" s="438">
        <v>86.53</v>
      </c>
      <c r="I303" s="438"/>
      <c r="J303" s="438">
        <v>541.13</v>
      </c>
      <c r="K303" s="550">
        <f t="shared" si="85"/>
        <v>3695.0800000000004</v>
      </c>
      <c r="L303" s="452">
        <f>K303/K304</f>
        <v>0.37494279582549056</v>
      </c>
      <c r="M303" s="401"/>
    </row>
    <row r="304" spans="2:13" ht="15.6">
      <c r="B304" s="397"/>
      <c r="C304" s="450" t="s">
        <v>199</v>
      </c>
      <c r="D304" s="552">
        <f>SUM(D300:D303)</f>
        <v>2034.52</v>
      </c>
      <c r="E304" s="552">
        <f t="shared" ref="E304" si="86">SUM(E300:E303)</f>
        <v>2287.4299999999998</v>
      </c>
      <c r="F304" s="552">
        <f>SUM(F300:F303)</f>
        <v>1502.27</v>
      </c>
      <c r="G304" s="552">
        <f>SUM(G300:G303)</f>
        <v>0</v>
      </c>
      <c r="H304" s="552">
        <f>SUM(H300:H303)</f>
        <v>468.53</v>
      </c>
      <c r="I304" s="552">
        <f>SUM(I300:I303)</f>
        <v>0</v>
      </c>
      <c r="J304" s="552">
        <f t="shared" ref="J304" si="87">SUM(J300:J303)</f>
        <v>3562.3</v>
      </c>
      <c r="K304" s="550">
        <f>D304+E304+F304+G304+H304+I304+J304</f>
        <v>9855.0499999999993</v>
      </c>
      <c r="L304" s="452">
        <f>SUM(L300:L303)</f>
        <v>1</v>
      </c>
      <c r="M304" s="401"/>
    </row>
    <row r="305" spans="2:13" ht="15.6">
      <c r="B305" s="397"/>
      <c r="C305" s="547" t="s">
        <v>193</v>
      </c>
      <c r="D305" s="553">
        <v>2034.52</v>
      </c>
      <c r="E305" s="553">
        <v>2287.4299999999998</v>
      </c>
      <c r="F305" s="548">
        <v>1502.27</v>
      </c>
      <c r="G305" s="548"/>
      <c r="H305" s="548">
        <v>468.53</v>
      </c>
      <c r="I305" s="548"/>
      <c r="J305" s="548">
        <v>3562.3</v>
      </c>
      <c r="K305" s="549">
        <f t="shared" ref="K305" si="88">D305+E305+F305+G305+H305+I305+J305</f>
        <v>9855.0499999999993</v>
      </c>
      <c r="L305" s="452"/>
      <c r="M305" s="401"/>
    </row>
    <row r="306" spans="2:13" ht="15.6">
      <c r="B306" s="397"/>
      <c r="C306" s="460" t="s">
        <v>147</v>
      </c>
      <c r="D306" s="461">
        <f t="shared" ref="D306:J306" si="89">D305-D304</f>
        <v>0</v>
      </c>
      <c r="E306" s="461">
        <f t="shared" si="89"/>
        <v>0</v>
      </c>
      <c r="F306" s="461">
        <f t="shared" si="89"/>
        <v>0</v>
      </c>
      <c r="G306" s="461">
        <f t="shared" si="89"/>
        <v>0</v>
      </c>
      <c r="H306" s="461">
        <f t="shared" si="89"/>
        <v>0</v>
      </c>
      <c r="I306" s="461">
        <f t="shared" si="89"/>
        <v>0</v>
      </c>
      <c r="J306" s="461">
        <f t="shared" si="89"/>
        <v>0</v>
      </c>
      <c r="K306" s="542">
        <f>D306+E306+F306+G306+H306+I306+J306</f>
        <v>0</v>
      </c>
      <c r="L306" s="452"/>
      <c r="M306" s="401"/>
    </row>
    <row r="307" spans="2:13" ht="15.6">
      <c r="B307" s="396"/>
      <c r="C307" s="402" t="s">
        <v>65</v>
      </c>
      <c r="D307" s="462">
        <f>D305/K305</f>
        <v>0.20644441174829151</v>
      </c>
      <c r="E307" s="462">
        <f>E305/K305</f>
        <v>0.23210739671538957</v>
      </c>
      <c r="F307" s="462">
        <f>F305/K305</f>
        <v>0.1524365680539419</v>
      </c>
      <c r="G307" s="462">
        <f>G305/K305</f>
        <v>0</v>
      </c>
      <c r="H307" s="462">
        <f>H305/K305</f>
        <v>4.7542123073957006E-2</v>
      </c>
      <c r="I307" s="462">
        <f>I305/K305</f>
        <v>0</v>
      </c>
      <c r="J307" s="462">
        <f>J305/K305</f>
        <v>0.36146950040842007</v>
      </c>
      <c r="K307" s="520">
        <f>D307+E307+F307+G307+H307+I307+J307</f>
        <v>1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5.6309599990418064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6.4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596">
        <v>1581039.652</v>
      </c>
      <c r="E315" s="596">
        <v>1581647.5630000001</v>
      </c>
      <c r="F315" s="526">
        <f t="shared" ref="F315:F318" si="90">E315-D315</f>
        <v>607.91100000008009</v>
      </c>
      <c r="G315" s="592">
        <v>6.48</v>
      </c>
      <c r="H315" s="410">
        <f>F315*G315</f>
        <v>3939.2632800005194</v>
      </c>
      <c r="I315" s="531">
        <f>F315+F319+F320</f>
        <v>829.24100000003818</v>
      </c>
      <c r="J315" s="411">
        <f>I315/I319</f>
        <v>0.47774989312803451</v>
      </c>
      <c r="K315" s="186"/>
      <c r="L315" s="359"/>
      <c r="M315" s="401"/>
    </row>
    <row r="316" spans="2:13" ht="15.6">
      <c r="B316" s="396"/>
      <c r="C316" s="412" t="s">
        <v>43</v>
      </c>
      <c r="D316" s="596">
        <v>610133.85199999996</v>
      </c>
      <c r="E316" s="596">
        <v>610486.07200000004</v>
      </c>
      <c r="F316" s="527">
        <f t="shared" si="90"/>
        <v>352.22000000008848</v>
      </c>
      <c r="G316" s="593">
        <v>6.48</v>
      </c>
      <c r="H316" s="413">
        <f>G316*F316</f>
        <v>2282.3856000005735</v>
      </c>
      <c r="I316" s="532">
        <f>F316</f>
        <v>352.22000000008848</v>
      </c>
      <c r="J316" s="414">
        <f>I316/I319</f>
        <v>0.20292420099535702</v>
      </c>
      <c r="K316" s="186"/>
      <c r="L316" s="359"/>
      <c r="M316" s="401"/>
    </row>
    <row r="317" spans="2:13" ht="15.6">
      <c r="B317" s="396"/>
      <c r="C317" s="415" t="s">
        <v>44</v>
      </c>
      <c r="D317" s="597">
        <v>361567.29300000001</v>
      </c>
      <c r="E317" s="597">
        <v>361805.42300000001</v>
      </c>
      <c r="F317" s="528">
        <f t="shared" si="90"/>
        <v>238.13000000000466</v>
      </c>
      <c r="G317" s="594">
        <v>4.58</v>
      </c>
      <c r="H317" s="416">
        <f>G317*F317</f>
        <v>1090.6354000000213</v>
      </c>
      <c r="I317" s="533">
        <f>F317</f>
        <v>238.13000000000466</v>
      </c>
      <c r="J317" s="417">
        <f>I317/I319</f>
        <v>0.13719362893365844</v>
      </c>
      <c r="K317" s="186"/>
      <c r="L317" s="359"/>
      <c r="M317" s="401"/>
    </row>
    <row r="318" spans="2:13" ht="15.6">
      <c r="B318" s="397"/>
      <c r="C318" s="183" t="s">
        <v>139</v>
      </c>
      <c r="D318" s="597">
        <v>419440.81300000002</v>
      </c>
      <c r="E318" s="597">
        <v>419756.94400000002</v>
      </c>
      <c r="F318" s="529">
        <f t="shared" si="90"/>
        <v>316.13099999999395</v>
      </c>
      <c r="G318" s="595">
        <v>6.28</v>
      </c>
      <c r="H318" s="418">
        <f>G318*F318</f>
        <v>1985.302679999962</v>
      </c>
      <c r="I318" s="534">
        <f>F318</f>
        <v>316.13099999999395</v>
      </c>
      <c r="J318" s="419">
        <f>I318/I319</f>
        <v>0.18213227694295003</v>
      </c>
      <c r="K318" s="186"/>
      <c r="L318" s="359"/>
      <c r="M318" s="401"/>
    </row>
    <row r="319" spans="2:13" ht="16.2" thickBot="1">
      <c r="B319" s="397"/>
      <c r="C319" s="420" t="s">
        <v>45</v>
      </c>
      <c r="D319" s="597">
        <v>374681.86200000002</v>
      </c>
      <c r="E319" s="597">
        <v>374812.37199999997</v>
      </c>
      <c r="F319" s="526">
        <f>E319-D319</f>
        <v>130.50999999995111</v>
      </c>
      <c r="G319" s="884">
        <v>6.48</v>
      </c>
      <c r="H319" s="421">
        <f>G319*F319</f>
        <v>845.70479999968325</v>
      </c>
      <c r="I319" s="535">
        <f t="shared" ref="I319:J319" si="91">SUM(I315:I318)</f>
        <v>1735.7220000001253</v>
      </c>
      <c r="J319" s="422">
        <f t="shared" si="91"/>
        <v>1</v>
      </c>
      <c r="K319" s="186"/>
      <c r="L319" s="359"/>
      <c r="M319" s="401"/>
    </row>
    <row r="320" spans="2:13" ht="15.6">
      <c r="B320" s="397"/>
      <c r="C320" s="420" t="s">
        <v>46</v>
      </c>
      <c r="D320" s="597">
        <v>340857.31199999998</v>
      </c>
      <c r="E320" s="597">
        <v>340948.13199999998</v>
      </c>
      <c r="F320" s="526">
        <f t="shared" ref="F320" si="92">E320-D320</f>
        <v>90.820000000006985</v>
      </c>
      <c r="G320" s="885"/>
      <c r="H320" s="423">
        <f>G319*F320</f>
        <v>588.51360000004536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1735.7220000001253</v>
      </c>
      <c r="G321" s="525">
        <f>H321/F321</f>
        <v>6.1829056496374593</v>
      </c>
      <c r="H321" s="428">
        <f>SUM(H315:H320)</f>
        <v>10731.805360000804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 t="s">
        <v>254</v>
      </c>
      <c r="E323" s="433"/>
      <c r="F323" s="434" t="s">
        <v>1</v>
      </c>
      <c r="G323" s="554" t="s">
        <v>65</v>
      </c>
      <c r="H323" s="861" t="s">
        <v>243</v>
      </c>
      <c r="I323" s="862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>
        <v>814</v>
      </c>
      <c r="E324" s="438"/>
      <c r="F324" s="438">
        <f>D324+E324</f>
        <v>814</v>
      </c>
      <c r="G324" s="439">
        <f>F324/F327</f>
        <v>0.45885005636978582</v>
      </c>
      <c r="H324" s="590">
        <v>7.0000000000000001E-3</v>
      </c>
      <c r="I324" s="586">
        <f>F324*H324</f>
        <v>5.6980000000000004</v>
      </c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>
        <v>960</v>
      </c>
      <c r="E325" s="438"/>
      <c r="F325" s="438">
        <f t="shared" ref="F325:F326" si="93">D325+E325</f>
        <v>960</v>
      </c>
      <c r="G325" s="439">
        <f>F325/F327</f>
        <v>0.54114994363021418</v>
      </c>
      <c r="H325" s="590">
        <v>2.5000000000000001E-2</v>
      </c>
      <c r="I325" s="586">
        <f>F325*H325</f>
        <v>24</v>
      </c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/>
      <c r="E326" s="438"/>
      <c r="F326" s="438">
        <f t="shared" si="93"/>
        <v>0</v>
      </c>
      <c r="G326" s="439">
        <f>F326/F327</f>
        <v>0</v>
      </c>
      <c r="H326" s="584"/>
      <c r="I326" s="586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1774</v>
      </c>
      <c r="E327" s="442">
        <f>SUM(E324:E326)</f>
        <v>0</v>
      </c>
      <c r="F327" s="443">
        <f>D327+E327</f>
        <v>1774</v>
      </c>
      <c r="G327" s="444">
        <f>SUM(G324:G326)</f>
        <v>1</v>
      </c>
      <c r="H327" s="585" t="s">
        <v>21</v>
      </c>
      <c r="I327" s="591">
        <f>SUM(I324:I326)</f>
        <v>29.698</v>
      </c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63</v>
      </c>
      <c r="E330" s="447" t="s">
        <v>68</v>
      </c>
      <c r="F330" s="447" t="s">
        <v>249</v>
      </c>
      <c r="G330" s="448" t="s">
        <v>197</v>
      </c>
      <c r="H330" s="447" t="s">
        <v>130</v>
      </c>
      <c r="I330" s="448" t="s">
        <v>64</v>
      </c>
      <c r="J330" s="447" t="s">
        <v>260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58</v>
      </c>
      <c r="D331" s="438"/>
      <c r="E331" s="438">
        <v>108</v>
      </c>
      <c r="F331" s="438">
        <v>92</v>
      </c>
      <c r="G331" s="438"/>
      <c r="H331" s="438"/>
      <c r="I331" s="438"/>
      <c r="J331" s="438">
        <v>256.08999999999997</v>
      </c>
      <c r="K331" s="550">
        <f>D331+E331+F331+G331+H331+I331+J331</f>
        <v>456.09</v>
      </c>
      <c r="L331" s="452">
        <f>K331/K335</f>
        <v>4.252020476523876E-2</v>
      </c>
      <c r="M331" s="401"/>
    </row>
    <row r="332" spans="2:13" ht="15.6">
      <c r="B332" s="396"/>
      <c r="C332" s="450" t="s">
        <v>148</v>
      </c>
      <c r="D332" s="438">
        <v>399</v>
      </c>
      <c r="E332" s="438">
        <v>1194.25</v>
      </c>
      <c r="F332" s="438">
        <v>556</v>
      </c>
      <c r="G332" s="438"/>
      <c r="H332" s="438">
        <v>239.79</v>
      </c>
      <c r="I332" s="438"/>
      <c r="J332" s="438">
        <v>607.01</v>
      </c>
      <c r="K332" s="550">
        <f t="shared" ref="K332:K334" si="94">D332+E332+F332+G332+H332+I332+J332</f>
        <v>2996.05</v>
      </c>
      <c r="L332" s="452">
        <f>K332/K335</f>
        <v>0.27931473938672979</v>
      </c>
      <c r="M332" s="401"/>
    </row>
    <row r="333" spans="2:13" ht="15.6">
      <c r="B333" s="396"/>
      <c r="C333" s="450" t="s">
        <v>61</v>
      </c>
      <c r="D333" s="438">
        <v>1949</v>
      </c>
      <c r="E333" s="438">
        <v>1375</v>
      </c>
      <c r="F333" s="438"/>
      <c r="G333" s="438"/>
      <c r="H333" s="438">
        <v>100</v>
      </c>
      <c r="I333" s="438"/>
      <c r="J333" s="438">
        <v>593.1</v>
      </c>
      <c r="K333" s="550">
        <f t="shared" si="94"/>
        <v>4017.1</v>
      </c>
      <c r="L333" s="452">
        <f>K333/K335</f>
        <v>0.37450484457550182</v>
      </c>
      <c r="M333" s="401"/>
    </row>
    <row r="334" spans="2:13" ht="15.6">
      <c r="B334" s="396"/>
      <c r="C334" s="450" t="s">
        <v>62</v>
      </c>
      <c r="D334" s="438">
        <v>1253</v>
      </c>
      <c r="E334" s="438">
        <v>1016.04</v>
      </c>
      <c r="F334" s="438">
        <v>342.81</v>
      </c>
      <c r="G334" s="438"/>
      <c r="H334" s="438">
        <v>47.63</v>
      </c>
      <c r="I334" s="438"/>
      <c r="J334" s="438">
        <v>597.71</v>
      </c>
      <c r="K334" s="550">
        <f t="shared" si="94"/>
        <v>3257.19</v>
      </c>
      <c r="L334" s="452">
        <f>K334/K335</f>
        <v>0.30366021127252962</v>
      </c>
      <c r="M334" s="401"/>
    </row>
    <row r="335" spans="2:13" ht="15.6">
      <c r="B335" s="397"/>
      <c r="C335" s="450" t="s">
        <v>199</v>
      </c>
      <c r="D335" s="552">
        <f>SUM(D331:D334)</f>
        <v>3601</v>
      </c>
      <c r="E335" s="552">
        <f t="shared" ref="E335" si="95">SUM(E331:E334)</f>
        <v>3693.29</v>
      </c>
      <c r="F335" s="552">
        <f>SUM(F331:F334)</f>
        <v>990.81</v>
      </c>
      <c r="G335" s="552">
        <f>SUM(G331:G334)</f>
        <v>0</v>
      </c>
      <c r="H335" s="552">
        <f>SUM(H331:H334)</f>
        <v>387.41999999999996</v>
      </c>
      <c r="I335" s="552">
        <f>SUM(I331:I334)</f>
        <v>0</v>
      </c>
      <c r="J335" s="552">
        <f t="shared" ref="J335" si="96">SUM(J331:J334)</f>
        <v>2053.91</v>
      </c>
      <c r="K335" s="550">
        <f>D335+E335+F335+G335+H335+I335+J335</f>
        <v>10726.43</v>
      </c>
      <c r="L335" s="452">
        <f>SUM(L331:L334)</f>
        <v>1</v>
      </c>
      <c r="M335" s="401"/>
    </row>
    <row r="336" spans="2:13" ht="15.6">
      <c r="B336" s="397"/>
      <c r="C336" s="547" t="s">
        <v>193</v>
      </c>
      <c r="D336" s="553">
        <v>3601</v>
      </c>
      <c r="E336" s="553">
        <v>3693.29</v>
      </c>
      <c r="F336" s="548">
        <v>990.81</v>
      </c>
      <c r="G336" s="548"/>
      <c r="H336" s="548">
        <v>387.42</v>
      </c>
      <c r="I336" s="548"/>
      <c r="J336" s="548">
        <v>2053.91</v>
      </c>
      <c r="K336" s="549">
        <f t="shared" ref="K336" si="97">D336+E336+F336+G336+H336+I336+J336</f>
        <v>10726.43</v>
      </c>
      <c r="L336" s="452"/>
      <c r="M336" s="401"/>
    </row>
    <row r="337" spans="2:13" ht="15.6">
      <c r="B337" s="397"/>
      <c r="C337" s="460" t="s">
        <v>147</v>
      </c>
      <c r="D337" s="461">
        <f t="shared" ref="D337:J337" si="98">D336-D335</f>
        <v>0</v>
      </c>
      <c r="E337" s="461">
        <f t="shared" si="98"/>
        <v>0</v>
      </c>
      <c r="F337" s="461">
        <f t="shared" si="98"/>
        <v>0</v>
      </c>
      <c r="G337" s="461">
        <f t="shared" si="98"/>
        <v>0</v>
      </c>
      <c r="H337" s="461">
        <f t="shared" si="98"/>
        <v>0</v>
      </c>
      <c r="I337" s="461">
        <f t="shared" si="98"/>
        <v>0</v>
      </c>
      <c r="J337" s="461">
        <f t="shared" si="98"/>
        <v>0</v>
      </c>
      <c r="K337" s="542">
        <f>D337+E337+F337+G337+H337+I337+J337</f>
        <v>0</v>
      </c>
      <c r="L337" s="452"/>
      <c r="M337" s="401"/>
    </row>
    <row r="338" spans="2:13" ht="15.6">
      <c r="B338" s="396"/>
      <c r="C338" s="402" t="s">
        <v>65</v>
      </c>
      <c r="D338" s="462">
        <f>D336/K336</f>
        <v>0.33571281404903586</v>
      </c>
      <c r="E338" s="462">
        <f>E336/K336</f>
        <v>0.34431679505669638</v>
      </c>
      <c r="F338" s="462">
        <f>F336/K336</f>
        <v>9.2370900663128364E-2</v>
      </c>
      <c r="G338" s="462">
        <f>G336/K336</f>
        <v>0</v>
      </c>
      <c r="H338" s="462">
        <f>H336/K336</f>
        <v>3.6118261154922934E-2</v>
      </c>
      <c r="I338" s="462">
        <f>I336/K336</f>
        <v>0</v>
      </c>
      <c r="J338" s="462">
        <f>J336/K336</f>
        <v>0.1914812290762164</v>
      </c>
      <c r="K338" s="520">
        <f>D338+E338+F338+G338+H338+I338+J338</f>
        <v>1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5.3753600008039939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596">
        <v>1581647.5630000001</v>
      </c>
      <c r="E346" s="596">
        <v>1582364.402</v>
      </c>
      <c r="F346" s="526">
        <f t="shared" ref="F346:F349" si="99">E346-D346</f>
        <v>716.83899999991991</v>
      </c>
      <c r="G346" s="592">
        <v>6.48</v>
      </c>
      <c r="H346" s="410">
        <f>F346*G346</f>
        <v>4645.1167199994816</v>
      </c>
      <c r="I346" s="531">
        <f>F346+F350+F351</f>
        <v>989.94799999997485</v>
      </c>
      <c r="J346" s="411">
        <f>I346/I350</f>
        <v>0.43561780670315464</v>
      </c>
      <c r="K346" s="186"/>
      <c r="L346" s="359"/>
      <c r="M346" s="401"/>
    </row>
    <row r="347" spans="2:13" ht="15.6">
      <c r="B347" s="396"/>
      <c r="C347" s="412" t="s">
        <v>43</v>
      </c>
      <c r="D347" s="596">
        <v>610486.07200000004</v>
      </c>
      <c r="E347" s="596">
        <v>610860.10100000002</v>
      </c>
      <c r="F347" s="527">
        <f t="shared" si="99"/>
        <v>374.02899999998044</v>
      </c>
      <c r="G347" s="593">
        <v>6.48</v>
      </c>
      <c r="H347" s="413">
        <f>G347*F347</f>
        <v>2423.7079199998734</v>
      </c>
      <c r="I347" s="532">
        <f>F347</f>
        <v>374.02899999998044</v>
      </c>
      <c r="J347" s="414">
        <f>I347/I350</f>
        <v>0.16458813253157725</v>
      </c>
      <c r="K347" s="186"/>
      <c r="L347" s="359"/>
      <c r="M347" s="401"/>
    </row>
    <row r="348" spans="2:13" ht="15.6">
      <c r="B348" s="396"/>
      <c r="C348" s="415" t="s">
        <v>44</v>
      </c>
      <c r="D348" s="597">
        <v>361805.42300000001</v>
      </c>
      <c r="E348" s="597">
        <v>362122.31199999998</v>
      </c>
      <c r="F348" s="528">
        <f t="shared" si="99"/>
        <v>316.88899999996647</v>
      </c>
      <c r="G348" s="594">
        <v>4.58</v>
      </c>
      <c r="H348" s="416">
        <f>G348*F348</f>
        <v>1451.3516199998464</v>
      </c>
      <c r="I348" s="533">
        <f>F348</f>
        <v>316.88899999996647</v>
      </c>
      <c r="J348" s="417">
        <f>I348/I350</f>
        <v>0.13944418408678524</v>
      </c>
      <c r="K348" s="186"/>
      <c r="L348" s="359"/>
      <c r="M348" s="401"/>
    </row>
    <row r="349" spans="2:13" ht="15.6">
      <c r="B349" s="397"/>
      <c r="C349" s="183" t="s">
        <v>139</v>
      </c>
      <c r="D349" s="597">
        <v>419756.94400000002</v>
      </c>
      <c r="E349" s="597">
        <v>420348.59299999999</v>
      </c>
      <c r="F349" s="529">
        <f t="shared" si="99"/>
        <v>591.64899999997579</v>
      </c>
      <c r="G349" s="595">
        <v>6.28</v>
      </c>
      <c r="H349" s="418">
        <f>G349*F349</f>
        <v>3715.555719999848</v>
      </c>
      <c r="I349" s="534">
        <f>F349</f>
        <v>591.64899999997579</v>
      </c>
      <c r="J349" s="419">
        <f>I349/I350</f>
        <v>0.26034987667848286</v>
      </c>
      <c r="K349" s="186"/>
      <c r="L349" s="359"/>
      <c r="M349" s="401"/>
    </row>
    <row r="350" spans="2:13" ht="16.2" thickBot="1">
      <c r="B350" s="397"/>
      <c r="C350" s="420" t="s">
        <v>45</v>
      </c>
      <c r="D350" s="597">
        <v>374812.37199999997</v>
      </c>
      <c r="E350" s="597">
        <v>375035.00099999999</v>
      </c>
      <c r="F350" s="526">
        <f>E350-D350</f>
        <v>222.62900000001537</v>
      </c>
      <c r="G350" s="884">
        <v>6.48</v>
      </c>
      <c r="H350" s="421">
        <f>G350*F350</f>
        <v>1442.6359200000998</v>
      </c>
      <c r="I350" s="535">
        <f t="shared" ref="I350:J350" si="100">SUM(I346:I349)</f>
        <v>2272.5149999998976</v>
      </c>
      <c r="J350" s="422">
        <f t="shared" si="100"/>
        <v>1</v>
      </c>
      <c r="K350" s="186"/>
      <c r="L350" s="359"/>
      <c r="M350" s="401"/>
    </row>
    <row r="351" spans="2:13" ht="15.6">
      <c r="B351" s="397"/>
      <c r="C351" s="420" t="s">
        <v>46</v>
      </c>
      <c r="D351" s="597">
        <v>340948.13199999998</v>
      </c>
      <c r="E351" s="597">
        <v>340998.61200000002</v>
      </c>
      <c r="F351" s="526">
        <f t="shared" ref="F351" si="101">E351-D351</f>
        <v>50.480000000039581</v>
      </c>
      <c r="G351" s="885"/>
      <c r="H351" s="423">
        <f>G350*F351</f>
        <v>327.1104000002565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2272.5149999998976</v>
      </c>
      <c r="G352" s="525">
        <f>H352/F352</f>
        <v>6.1629860748994121</v>
      </c>
      <c r="H352" s="428">
        <f>SUM(H346:H351)</f>
        <v>14005.478299999406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 t="s">
        <v>254</v>
      </c>
      <c r="E354" s="433"/>
      <c r="F354" s="434" t="s">
        <v>1</v>
      </c>
      <c r="G354" s="554" t="s">
        <v>65</v>
      </c>
      <c r="H354" s="861" t="s">
        <v>243</v>
      </c>
      <c r="I354" s="862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>
        <v>1544</v>
      </c>
      <c r="E355" s="438"/>
      <c r="F355" s="438">
        <f>D355+E355</f>
        <v>1544</v>
      </c>
      <c r="G355" s="439">
        <f>F355/F358</f>
        <v>0.41628471286060931</v>
      </c>
      <c r="H355" s="590">
        <v>7.0000000000000001E-3</v>
      </c>
      <c r="I355" s="586">
        <f>F355*H355</f>
        <v>10.808</v>
      </c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>
        <v>1433</v>
      </c>
      <c r="E356" s="438"/>
      <c r="F356" s="438">
        <f t="shared" ref="F356:F357" si="102">D356+E356</f>
        <v>1433</v>
      </c>
      <c r="G356" s="439">
        <f>F356/F358</f>
        <v>0.38635750876246966</v>
      </c>
      <c r="H356" s="590">
        <v>2.5000000000000001E-2</v>
      </c>
      <c r="I356" s="586">
        <f>F356*H356</f>
        <v>35.825000000000003</v>
      </c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>
        <v>732</v>
      </c>
      <c r="E357" s="438"/>
      <c r="F357" s="438">
        <f t="shared" si="102"/>
        <v>732</v>
      </c>
      <c r="G357" s="439">
        <f>F357/F358</f>
        <v>0.19735777837692101</v>
      </c>
      <c r="H357" s="584"/>
      <c r="I357" s="586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3709</v>
      </c>
      <c r="E358" s="442">
        <f>SUM(E355:E357)</f>
        <v>0</v>
      </c>
      <c r="F358" s="443">
        <f>D358+E358</f>
        <v>3709</v>
      </c>
      <c r="G358" s="444">
        <f>SUM(G355:G357)</f>
        <v>1</v>
      </c>
      <c r="H358" s="585" t="s">
        <v>21</v>
      </c>
      <c r="I358" s="591">
        <f>SUM(I355:I357)</f>
        <v>46.633000000000003</v>
      </c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15.6">
      <c r="B361" s="396"/>
      <c r="C361" s="446"/>
      <c r="D361" s="447" t="s">
        <v>63</v>
      </c>
      <c r="E361" s="447" t="s">
        <v>68</v>
      </c>
      <c r="F361" s="447" t="s">
        <v>249</v>
      </c>
      <c r="G361" s="448" t="s">
        <v>197</v>
      </c>
      <c r="H361" s="447" t="s">
        <v>130</v>
      </c>
      <c r="I361" s="448" t="s">
        <v>64</v>
      </c>
      <c r="J361" s="447" t="s">
        <v>260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58</v>
      </c>
      <c r="D362" s="438">
        <v>110</v>
      </c>
      <c r="E362" s="438">
        <v>596</v>
      </c>
      <c r="F362" s="438">
        <v>540</v>
      </c>
      <c r="G362" s="438">
        <v>192</v>
      </c>
      <c r="H362" s="438"/>
      <c r="I362" s="438"/>
      <c r="J362" s="438"/>
      <c r="K362" s="550">
        <f>D362+E362+F362+G362+H362+I362+J362</f>
        <v>1438</v>
      </c>
      <c r="L362" s="452">
        <f>K362/K366</f>
        <v>0.10272191648522462</v>
      </c>
      <c r="M362" s="401"/>
    </row>
    <row r="363" spans="2:13" ht="15.6">
      <c r="B363" s="396"/>
      <c r="C363" s="450" t="s">
        <v>148</v>
      </c>
      <c r="D363" s="438">
        <v>932</v>
      </c>
      <c r="E363" s="438">
        <v>725</v>
      </c>
      <c r="F363" s="438">
        <v>671</v>
      </c>
      <c r="G363" s="438">
        <v>106</v>
      </c>
      <c r="H363" s="438">
        <v>780</v>
      </c>
      <c r="I363" s="438"/>
      <c r="J363" s="438"/>
      <c r="K363" s="550">
        <f t="shared" ref="K363:K365" si="103">D363+E363+F363+G363+H363+I363+J363</f>
        <v>3214</v>
      </c>
      <c r="L363" s="452">
        <f>K363/K366</f>
        <v>0.22958848371593321</v>
      </c>
      <c r="M363" s="401"/>
    </row>
    <row r="364" spans="2:13" ht="15.6">
      <c r="B364" s="396"/>
      <c r="C364" s="450" t="s">
        <v>61</v>
      </c>
      <c r="D364" s="438">
        <v>260</v>
      </c>
      <c r="E364" s="438">
        <v>2592.4</v>
      </c>
      <c r="F364" s="438">
        <v>736</v>
      </c>
      <c r="G364" s="438">
        <v>1949</v>
      </c>
      <c r="H364" s="438">
        <v>30</v>
      </c>
      <c r="I364" s="438"/>
      <c r="J364" s="438"/>
      <c r="K364" s="550">
        <f t="shared" si="103"/>
        <v>5567.4</v>
      </c>
      <c r="L364" s="452">
        <f>K364/K366</f>
        <v>0.39770097207221106</v>
      </c>
      <c r="M364" s="401"/>
    </row>
    <row r="365" spans="2:13" ht="15.6">
      <c r="B365" s="396"/>
      <c r="C365" s="450" t="s">
        <v>62</v>
      </c>
      <c r="D365" s="438">
        <v>1130.03</v>
      </c>
      <c r="E365" s="438">
        <v>816.63</v>
      </c>
      <c r="F365" s="438">
        <v>1162.6600000000001</v>
      </c>
      <c r="G365" s="438">
        <v>85.27</v>
      </c>
      <c r="H365" s="438">
        <v>584.97</v>
      </c>
      <c r="I365" s="438"/>
      <c r="J365" s="438"/>
      <c r="K365" s="550">
        <f t="shared" si="103"/>
        <v>3779.5599999999995</v>
      </c>
      <c r="L365" s="452">
        <f>K365/K366</f>
        <v>0.26998862772663113</v>
      </c>
      <c r="M365" s="401"/>
    </row>
    <row r="366" spans="2:13" ht="15.6">
      <c r="B366" s="397"/>
      <c r="C366" s="450" t="s">
        <v>199</v>
      </c>
      <c r="D366" s="552">
        <f>SUM(D362:D365)</f>
        <v>2432.0299999999997</v>
      </c>
      <c r="E366" s="552">
        <f t="shared" ref="E366" si="104">SUM(E362:E365)</f>
        <v>4730.03</v>
      </c>
      <c r="F366" s="552">
        <f>SUM(F362:F365)</f>
        <v>3109.66</v>
      </c>
      <c r="G366" s="552">
        <f>SUM(G362:G365)</f>
        <v>2332.27</v>
      </c>
      <c r="H366" s="552">
        <f>SUM(H362:H365)</f>
        <v>1394.97</v>
      </c>
      <c r="I366" s="552">
        <f>SUM(I362:I365)</f>
        <v>0</v>
      </c>
      <c r="J366" s="552">
        <f t="shared" ref="J366" si="105">SUM(J362:J365)</f>
        <v>0</v>
      </c>
      <c r="K366" s="550">
        <f>D366+E366+F366+G366+H366+I366+J366</f>
        <v>13998.96</v>
      </c>
      <c r="L366" s="452">
        <f>SUM(L362:L365)</f>
        <v>1</v>
      </c>
      <c r="M366" s="401"/>
    </row>
    <row r="367" spans="2:13" ht="15.6">
      <c r="B367" s="397"/>
      <c r="C367" s="547" t="s">
        <v>193</v>
      </c>
      <c r="D367" s="553">
        <v>2432.0300000000002</v>
      </c>
      <c r="E367" s="553">
        <v>4730.03</v>
      </c>
      <c r="F367" s="548">
        <v>3109.66</v>
      </c>
      <c r="G367" s="548">
        <v>2332.27</v>
      </c>
      <c r="H367" s="548">
        <v>1394.97</v>
      </c>
      <c r="I367" s="548"/>
      <c r="J367" s="548"/>
      <c r="K367" s="549">
        <f t="shared" ref="K367" si="106">D367+E367+F367+G367+H367+I367+J367</f>
        <v>13998.96</v>
      </c>
      <c r="L367" s="452"/>
      <c r="M367" s="401"/>
    </row>
    <row r="368" spans="2:13" ht="15.6">
      <c r="B368" s="397"/>
      <c r="C368" s="460" t="s">
        <v>147</v>
      </c>
      <c r="D368" s="461">
        <f t="shared" ref="D368:J368" si="107">D367-D366</f>
        <v>0</v>
      </c>
      <c r="E368" s="461">
        <f t="shared" si="107"/>
        <v>0</v>
      </c>
      <c r="F368" s="461">
        <f t="shared" si="107"/>
        <v>0</v>
      </c>
      <c r="G368" s="461">
        <f t="shared" si="107"/>
        <v>0</v>
      </c>
      <c r="H368" s="461">
        <f t="shared" si="107"/>
        <v>0</v>
      </c>
      <c r="I368" s="461">
        <f t="shared" si="107"/>
        <v>0</v>
      </c>
      <c r="J368" s="461">
        <f t="shared" si="107"/>
        <v>0</v>
      </c>
      <c r="K368" s="542">
        <f>D368+E368+F368+G368+H368+I368+J368</f>
        <v>0</v>
      </c>
      <c r="L368" s="452"/>
      <c r="M368" s="401"/>
    </row>
    <row r="369" spans="2:13" ht="15.6">
      <c r="B369" s="396"/>
      <c r="C369" s="402" t="s">
        <v>65</v>
      </c>
      <c r="D369" s="462">
        <f>D367/K367</f>
        <v>0.17372933417911046</v>
      </c>
      <c r="E369" s="462">
        <f>E367/K367</f>
        <v>0.33788438569722323</v>
      </c>
      <c r="F369" s="462">
        <f>F367/K367</f>
        <v>0.22213507289112905</v>
      </c>
      <c r="G369" s="462">
        <f>G367/K367</f>
        <v>0.16660309051529543</v>
      </c>
      <c r="H369" s="462">
        <f>H367/K367</f>
        <v>9.9648116717241858E-2</v>
      </c>
      <c r="I369" s="462">
        <f>I367/K367</f>
        <v>0</v>
      </c>
      <c r="J369" s="462">
        <f>J367/K367</f>
        <v>0</v>
      </c>
      <c r="K369" s="520">
        <f>D369+E369+F369+G369+H369+I369+J369</f>
        <v>1.0000000000000002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6.5182999994067359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596">
        <v>1582364.402</v>
      </c>
      <c r="E377" s="596">
        <v>1583073.983</v>
      </c>
      <c r="F377" s="526">
        <f t="shared" ref="F377:F380" si="108">E377-D377</f>
        <v>709.58100000000559</v>
      </c>
      <c r="G377" s="592">
        <v>6.48</v>
      </c>
      <c r="H377" s="410">
        <f>F377*G377</f>
        <v>4598.0848800000367</v>
      </c>
      <c r="I377" s="531">
        <f>F377+F381+F382</f>
        <v>878.31099999998696</v>
      </c>
      <c r="J377" s="411">
        <f>I377/I381</f>
        <v>0.58585585711777621</v>
      </c>
      <c r="K377" s="186"/>
      <c r="L377" s="359"/>
      <c r="M377" s="401"/>
    </row>
    <row r="378" spans="2:13" ht="15.6">
      <c r="B378" s="396"/>
      <c r="C378" s="412" t="s">
        <v>43</v>
      </c>
      <c r="D378" s="596">
        <v>610860.10100000002</v>
      </c>
      <c r="E378" s="596">
        <v>611138.652</v>
      </c>
      <c r="F378" s="527">
        <f t="shared" si="108"/>
        <v>278.55099999997765</v>
      </c>
      <c r="G378" s="593">
        <v>6.48</v>
      </c>
      <c r="H378" s="413">
        <f>G378*F378</f>
        <v>1805.0104799998553</v>
      </c>
      <c r="I378" s="532">
        <f>F378</f>
        <v>278.55099999997765</v>
      </c>
      <c r="J378" s="414">
        <f>I378/I381</f>
        <v>0.1858006274041917</v>
      </c>
      <c r="K378" s="186"/>
      <c r="L378" s="359"/>
      <c r="M378" s="401"/>
    </row>
    <row r="379" spans="2:13" ht="15.6">
      <c r="B379" s="396"/>
      <c r="C379" s="415" t="s">
        <v>44</v>
      </c>
      <c r="D379" s="597">
        <v>362122.31199999998</v>
      </c>
      <c r="E379" s="597">
        <v>362427.98300000001</v>
      </c>
      <c r="F379" s="528">
        <f t="shared" si="108"/>
        <v>305.6710000000312</v>
      </c>
      <c r="G379" s="594">
        <v>4.58</v>
      </c>
      <c r="H379" s="416">
        <f>G379*F379</f>
        <v>1399.973180000143</v>
      </c>
      <c r="I379" s="533">
        <f>F379</f>
        <v>305.6710000000312</v>
      </c>
      <c r="J379" s="417">
        <f>I379/I381</f>
        <v>0.20389035968019154</v>
      </c>
      <c r="K379" s="186"/>
      <c r="L379" s="359"/>
      <c r="M379" s="401"/>
    </row>
    <row r="380" spans="2:13" ht="15.6">
      <c r="B380" s="397"/>
      <c r="C380" s="183" t="s">
        <v>139</v>
      </c>
      <c r="D380" s="597">
        <v>420348.59299999999</v>
      </c>
      <c r="E380" s="597">
        <v>420385.25300000003</v>
      </c>
      <c r="F380" s="529">
        <f t="shared" si="108"/>
        <v>36.660000000032596</v>
      </c>
      <c r="G380" s="595">
        <v>6.28</v>
      </c>
      <c r="H380" s="418">
        <f>G380*F380</f>
        <v>230.22480000020471</v>
      </c>
      <c r="I380" s="534">
        <f>F380</f>
        <v>36.660000000032596</v>
      </c>
      <c r="J380" s="419">
        <f>I380/I381</f>
        <v>2.4453155797840506E-2</v>
      </c>
      <c r="K380" s="186"/>
      <c r="L380" s="359"/>
      <c r="M380" s="401"/>
    </row>
    <row r="381" spans="2:13" ht="16.2" thickBot="1">
      <c r="B381" s="397"/>
      <c r="C381" s="420" t="s">
        <v>45</v>
      </c>
      <c r="D381" s="597">
        <v>375035.00099999999</v>
      </c>
      <c r="E381" s="597">
        <v>375167.53200000001</v>
      </c>
      <c r="F381" s="526">
        <f>E381-D381</f>
        <v>132.53100000001723</v>
      </c>
      <c r="G381" s="884">
        <v>6.48</v>
      </c>
      <c r="H381" s="421">
        <f>G381*F381</f>
        <v>858.80088000011165</v>
      </c>
      <c r="I381" s="535">
        <f t="shared" ref="I381:J381" si="109">SUM(I377:I380)</f>
        <v>1499.1930000000284</v>
      </c>
      <c r="J381" s="422">
        <f t="shared" si="109"/>
        <v>0.99999999999999989</v>
      </c>
      <c r="K381" s="186"/>
      <c r="L381" s="359"/>
      <c r="M381" s="401"/>
    </row>
    <row r="382" spans="2:13" ht="15.6">
      <c r="B382" s="397"/>
      <c r="C382" s="420" t="s">
        <v>46</v>
      </c>
      <c r="D382" s="597">
        <v>340998.61200000002</v>
      </c>
      <c r="E382" s="597">
        <v>341034.81099999999</v>
      </c>
      <c r="F382" s="526">
        <f t="shared" ref="F382" si="110">E382-D382</f>
        <v>36.198999999964144</v>
      </c>
      <c r="G382" s="885"/>
      <c r="H382" s="423">
        <f>G381*F382</f>
        <v>234.56951999976766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1499.1930000000284</v>
      </c>
      <c r="G383" s="525">
        <f>H383/F383</f>
        <v>6.0877176854480695</v>
      </c>
      <c r="H383" s="428">
        <f>SUM(H377:H382)</f>
        <v>9126.66374000012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5.6">
      <c r="B385" s="397"/>
      <c r="C385" s="432"/>
      <c r="D385" s="433" t="s">
        <v>254</v>
      </c>
      <c r="E385" s="433"/>
      <c r="F385" s="434" t="s">
        <v>1</v>
      </c>
      <c r="G385" s="554" t="s">
        <v>65</v>
      </c>
      <c r="H385" s="861" t="s">
        <v>243</v>
      </c>
      <c r="I385" s="862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>
        <v>1792</v>
      </c>
      <c r="E386" s="438"/>
      <c r="F386" s="438">
        <f>D386+E386</f>
        <v>1792</v>
      </c>
      <c r="G386" s="439">
        <f>F386/F389</f>
        <v>0.33779453345900096</v>
      </c>
      <c r="H386" s="590">
        <v>7.0000000000000001E-3</v>
      </c>
      <c r="I386" s="586">
        <f>F386*H386</f>
        <v>12.544</v>
      </c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>
        <v>1678</v>
      </c>
      <c r="E387" s="438"/>
      <c r="F387" s="438">
        <f t="shared" ref="F387:F388" si="111">D387+E387</f>
        <v>1678</v>
      </c>
      <c r="G387" s="439">
        <f>F387/F389</f>
        <v>0.31630537229029215</v>
      </c>
      <c r="H387" s="590">
        <v>2.5000000000000001E-2</v>
      </c>
      <c r="I387" s="586">
        <f>F387*H387</f>
        <v>41.95</v>
      </c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>
        <v>1835</v>
      </c>
      <c r="E388" s="438"/>
      <c r="F388" s="438">
        <f t="shared" si="111"/>
        <v>1835</v>
      </c>
      <c r="G388" s="439">
        <f>F388/F389</f>
        <v>0.34590009425070689</v>
      </c>
      <c r="H388" s="584"/>
      <c r="I388" s="586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5305</v>
      </c>
      <c r="E389" s="442">
        <f>SUM(E386:E388)</f>
        <v>0</v>
      </c>
      <c r="F389" s="443">
        <f>D389+E389</f>
        <v>5305</v>
      </c>
      <c r="G389" s="444">
        <f>SUM(G386:G388)</f>
        <v>1</v>
      </c>
      <c r="H389" s="585" t="s">
        <v>21</v>
      </c>
      <c r="I389" s="591">
        <f>SUM(I386:I388)</f>
        <v>54.494</v>
      </c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63</v>
      </c>
      <c r="E392" s="447" t="s">
        <v>68</v>
      </c>
      <c r="F392" s="447" t="s">
        <v>249</v>
      </c>
      <c r="G392" s="448" t="s">
        <v>197</v>
      </c>
      <c r="H392" s="447" t="s">
        <v>130</v>
      </c>
      <c r="I392" s="448" t="s">
        <v>64</v>
      </c>
      <c r="J392" s="447" t="s">
        <v>260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58</v>
      </c>
      <c r="D393" s="438"/>
      <c r="E393" s="438">
        <v>652</v>
      </c>
      <c r="F393" s="438"/>
      <c r="G393" s="438">
        <v>145.47999999999999</v>
      </c>
      <c r="H393" s="438"/>
      <c r="I393" s="438"/>
      <c r="J393" s="438">
        <v>889.99</v>
      </c>
      <c r="K393" s="550">
        <f>D393+E393+F393+G393+H393+I393+J393</f>
        <v>1687.47</v>
      </c>
      <c r="L393" s="452">
        <f>K393/K397</f>
        <v>0.18498944308143628</v>
      </c>
      <c r="M393" s="401"/>
    </row>
    <row r="394" spans="2:13" ht="15.6">
      <c r="B394" s="396"/>
      <c r="C394" s="450" t="s">
        <v>148</v>
      </c>
      <c r="D394" s="438">
        <v>402</v>
      </c>
      <c r="E394" s="438">
        <v>985</v>
      </c>
      <c r="F394" s="438"/>
      <c r="G394" s="438">
        <v>381</v>
      </c>
      <c r="H394" s="438">
        <v>165</v>
      </c>
      <c r="I394" s="438"/>
      <c r="J394" s="438">
        <v>1227</v>
      </c>
      <c r="K394" s="550">
        <f t="shared" ref="K394:K396" si="112">D394+E394+F394+G394+H394+I394+J394</f>
        <v>3160</v>
      </c>
      <c r="L394" s="452">
        <f>K394/K397</f>
        <v>0.3464160193291369</v>
      </c>
      <c r="M394" s="401"/>
    </row>
    <row r="395" spans="2:13" ht="15.6">
      <c r="B395" s="396"/>
      <c r="C395" s="450" t="s">
        <v>61</v>
      </c>
      <c r="D395" s="438">
        <v>285</v>
      </c>
      <c r="E395" s="438">
        <v>62</v>
      </c>
      <c r="F395" s="438"/>
      <c r="G395" s="438">
        <v>180</v>
      </c>
      <c r="H395" s="438">
        <v>100</v>
      </c>
      <c r="I395" s="438"/>
      <c r="J395" s="438">
        <v>1046</v>
      </c>
      <c r="K395" s="550">
        <f t="shared" si="112"/>
        <v>1673</v>
      </c>
      <c r="L395" s="452">
        <f>K395/K397</f>
        <v>0.18340316466381204</v>
      </c>
      <c r="M395" s="401"/>
    </row>
    <row r="396" spans="2:13" ht="15.6">
      <c r="B396" s="396"/>
      <c r="C396" s="450" t="s">
        <v>62</v>
      </c>
      <c r="D396" s="438">
        <v>980</v>
      </c>
      <c r="E396" s="438">
        <v>708.92</v>
      </c>
      <c r="F396" s="438"/>
      <c r="G396" s="438">
        <v>138.44</v>
      </c>
      <c r="H396" s="438">
        <v>322.86</v>
      </c>
      <c r="I396" s="438"/>
      <c r="J396" s="438">
        <v>451.29</v>
      </c>
      <c r="K396" s="550">
        <f t="shared" si="112"/>
        <v>2601.5100000000002</v>
      </c>
      <c r="L396" s="452">
        <f>K396/K397</f>
        <v>0.28519137292561486</v>
      </c>
      <c r="M396" s="401"/>
    </row>
    <row r="397" spans="2:13" ht="15.6">
      <c r="B397" s="397"/>
      <c r="C397" s="450" t="s">
        <v>199</v>
      </c>
      <c r="D397" s="552">
        <f>SUM(D393:D396)</f>
        <v>1667</v>
      </c>
      <c r="E397" s="552">
        <f t="shared" ref="E397" si="113">SUM(E393:E396)</f>
        <v>2407.92</v>
      </c>
      <c r="F397" s="552">
        <f>SUM(F393:F396)</f>
        <v>0</v>
      </c>
      <c r="G397" s="552">
        <f>SUM(G393:G396)</f>
        <v>844.92000000000007</v>
      </c>
      <c r="H397" s="552">
        <f>SUM(H393:H396)</f>
        <v>587.86</v>
      </c>
      <c r="I397" s="552">
        <f>SUM(I393:I396)</f>
        <v>0</v>
      </c>
      <c r="J397" s="552">
        <f t="shared" ref="J397" si="114">SUM(J393:J396)</f>
        <v>3614.2799999999997</v>
      </c>
      <c r="K397" s="550">
        <f>D397+E397+F397+G397+H397+I397+J397</f>
        <v>9121.98</v>
      </c>
      <c r="L397" s="452">
        <f>SUM(L393:L396)</f>
        <v>1</v>
      </c>
      <c r="M397" s="401"/>
    </row>
    <row r="398" spans="2:13" ht="15.6">
      <c r="B398" s="397"/>
      <c r="C398" s="547" t="s">
        <v>193</v>
      </c>
      <c r="D398" s="553">
        <v>1667</v>
      </c>
      <c r="E398" s="553">
        <v>2407.92</v>
      </c>
      <c r="F398" s="548"/>
      <c r="G398" s="548">
        <v>844.92</v>
      </c>
      <c r="H398" s="548">
        <v>587.86</v>
      </c>
      <c r="I398" s="548"/>
      <c r="J398" s="548">
        <v>3614.28</v>
      </c>
      <c r="K398" s="549">
        <f t="shared" ref="K398" si="115">D398+E398+F398+G398+H398+I398+J398</f>
        <v>9121.98</v>
      </c>
      <c r="L398" s="452"/>
      <c r="M398" s="401"/>
    </row>
    <row r="399" spans="2:13" ht="15.6">
      <c r="B399" s="397"/>
      <c r="C399" s="460" t="s">
        <v>147</v>
      </c>
      <c r="D399" s="461">
        <f t="shared" ref="D399:J399" si="116">D398-D397</f>
        <v>0</v>
      </c>
      <c r="E399" s="461">
        <f t="shared" si="116"/>
        <v>0</v>
      </c>
      <c r="F399" s="461">
        <f t="shared" si="116"/>
        <v>0</v>
      </c>
      <c r="G399" s="461">
        <f t="shared" si="116"/>
        <v>0</v>
      </c>
      <c r="H399" s="461">
        <f t="shared" si="116"/>
        <v>0</v>
      </c>
      <c r="I399" s="461">
        <f t="shared" si="116"/>
        <v>0</v>
      </c>
      <c r="J399" s="461">
        <f t="shared" si="116"/>
        <v>0</v>
      </c>
      <c r="K399" s="542">
        <f>D399+E399+F399+G399+H399+I399+J399</f>
        <v>0</v>
      </c>
      <c r="L399" s="452"/>
      <c r="M399" s="401"/>
    </row>
    <row r="400" spans="2:13" ht="15.6">
      <c r="B400" s="396"/>
      <c r="C400" s="402" t="s">
        <v>65</v>
      </c>
      <c r="D400" s="462">
        <f>D398/K398</f>
        <v>0.18274541272837697</v>
      </c>
      <c r="E400" s="462">
        <f>E398/K398</f>
        <v>0.2639690067288023</v>
      </c>
      <c r="F400" s="462">
        <f>F398/K398</f>
        <v>0</v>
      </c>
      <c r="G400" s="462">
        <f>G398/K398</f>
        <v>9.2624627547966562E-2</v>
      </c>
      <c r="H400" s="462">
        <f>H398/K398</f>
        <v>6.4444342127476711E-2</v>
      </c>
      <c r="I400" s="462">
        <f>I398/K398</f>
        <v>0</v>
      </c>
      <c r="J400" s="462">
        <f>J398/K398</f>
        <v>0.39621661086737753</v>
      </c>
      <c r="K400" s="520">
        <f>D400+E400+F400+G400+H400+I400+J400</f>
        <v>1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4.6837400001204514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596">
        <v>1583073.983</v>
      </c>
      <c r="E408" s="596">
        <v>1583740.773</v>
      </c>
      <c r="F408" s="526">
        <f t="shared" ref="F408:F411" si="117">E408-D408</f>
        <v>666.79000000003725</v>
      </c>
      <c r="G408" s="592">
        <v>6.48</v>
      </c>
      <c r="H408" s="410">
        <f>F408*G408</f>
        <v>4320.7992000002414</v>
      </c>
      <c r="I408" s="531">
        <f>F408+F412+F413</f>
        <v>852.87100000004284</v>
      </c>
      <c r="J408" s="411">
        <f>I408/I412</f>
        <v>0.50343277388556906</v>
      </c>
      <c r="K408" s="186"/>
      <c r="L408" s="359"/>
      <c r="M408" s="401"/>
    </row>
    <row r="409" spans="2:13" ht="15.6">
      <c r="B409" s="396"/>
      <c r="C409" s="412" t="s">
        <v>43</v>
      </c>
      <c r="D409" s="596">
        <v>611138.652</v>
      </c>
      <c r="E409" s="596">
        <v>611336.03200000001</v>
      </c>
      <c r="F409" s="527">
        <f t="shared" si="117"/>
        <v>197.38000000000466</v>
      </c>
      <c r="G409" s="593">
        <v>6.48</v>
      </c>
      <c r="H409" s="413">
        <f>G409*F409</f>
        <v>1279.0224000000303</v>
      </c>
      <c r="I409" s="532">
        <f>F409</f>
        <v>197.38000000000466</v>
      </c>
      <c r="J409" s="414">
        <f>I409/I412</f>
        <v>0.11650948491569178</v>
      </c>
      <c r="K409" s="186"/>
      <c r="L409" s="359"/>
      <c r="M409" s="401"/>
    </row>
    <row r="410" spans="2:13" ht="15.6">
      <c r="B410" s="396"/>
      <c r="C410" s="415" t="s">
        <v>44</v>
      </c>
      <c r="D410" s="597">
        <v>362427.98300000001</v>
      </c>
      <c r="E410" s="597">
        <v>362766.45299999998</v>
      </c>
      <c r="F410" s="528">
        <f t="shared" si="117"/>
        <v>338.46999999997206</v>
      </c>
      <c r="G410" s="594">
        <v>4.58</v>
      </c>
      <c r="H410" s="416">
        <f>G410*F410</f>
        <v>1550.1925999998721</v>
      </c>
      <c r="I410" s="533">
        <f>F410</f>
        <v>338.46999999997206</v>
      </c>
      <c r="J410" s="417">
        <f>I410/I412</f>
        <v>0.19979210335094749</v>
      </c>
      <c r="K410" s="186"/>
      <c r="L410" s="359"/>
      <c r="M410" s="401"/>
    </row>
    <row r="411" spans="2:13" ht="15.6">
      <c r="B411" s="397"/>
      <c r="C411" s="183" t="s">
        <v>139</v>
      </c>
      <c r="D411" s="597">
        <v>420385.25300000003</v>
      </c>
      <c r="E411" s="597">
        <v>420690.64299999998</v>
      </c>
      <c r="F411" s="529">
        <f t="shared" si="117"/>
        <v>305.38999999995576</v>
      </c>
      <c r="G411" s="595">
        <v>6.28</v>
      </c>
      <c r="H411" s="418">
        <f>G411*F411</f>
        <v>1917.8491999997223</v>
      </c>
      <c r="I411" s="534">
        <f>F411</f>
        <v>305.38999999995576</v>
      </c>
      <c r="J411" s="419">
        <f>I411/I412</f>
        <v>0.18026563784779168</v>
      </c>
      <c r="K411" s="186"/>
      <c r="L411" s="359"/>
      <c r="M411" s="401"/>
    </row>
    <row r="412" spans="2:13" ht="16.2" thickBot="1">
      <c r="B412" s="397"/>
      <c r="C412" s="420" t="s">
        <v>45</v>
      </c>
      <c r="D412" s="597">
        <v>375167.53200000001</v>
      </c>
      <c r="E412" s="597">
        <v>375294.08199999999</v>
      </c>
      <c r="F412" s="526">
        <f>E412-D412</f>
        <v>126.54999999998836</v>
      </c>
      <c r="G412" s="884">
        <v>6.48</v>
      </c>
      <c r="H412" s="421">
        <f>G412*F412</f>
        <v>820.04399999992461</v>
      </c>
      <c r="I412" s="535">
        <f t="shared" ref="I412:J412" si="118">SUM(I408:I411)</f>
        <v>1694.1109999999753</v>
      </c>
      <c r="J412" s="422">
        <f t="shared" si="118"/>
        <v>1</v>
      </c>
      <c r="K412" s="186"/>
      <c r="L412" s="359"/>
      <c r="M412" s="401"/>
    </row>
    <row r="413" spans="2:13" ht="15.6">
      <c r="B413" s="397"/>
      <c r="C413" s="420" t="s">
        <v>46</v>
      </c>
      <c r="D413" s="597">
        <v>341034.81099999999</v>
      </c>
      <c r="E413" s="597">
        <v>341094.342</v>
      </c>
      <c r="F413" s="526">
        <f t="shared" ref="F413" si="119">E413-D413</f>
        <v>59.531000000017229</v>
      </c>
      <c r="G413" s="885"/>
      <c r="H413" s="423">
        <f>G412*F413</f>
        <v>385.76088000011168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1694.1109999999753</v>
      </c>
      <c r="G414" s="525">
        <f>H414/F414</f>
        <v>6.0643418760636427</v>
      </c>
      <c r="H414" s="428">
        <f>SUM(H408:H413)</f>
        <v>10273.668279999903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 t="s">
        <v>254</v>
      </c>
      <c r="E416" s="433"/>
      <c r="F416" s="434" t="s">
        <v>1</v>
      </c>
      <c r="G416" s="554" t="s">
        <v>65</v>
      </c>
      <c r="H416" s="861" t="s">
        <v>243</v>
      </c>
      <c r="I416" s="862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>
        <v>1280</v>
      </c>
      <c r="E417" s="438"/>
      <c r="F417" s="438">
        <f>D417+E417</f>
        <v>1280</v>
      </c>
      <c r="G417" s="439">
        <f>F417/F420</f>
        <v>0.28539576365663322</v>
      </c>
      <c r="H417" s="590">
        <v>7.0000000000000001E-3</v>
      </c>
      <c r="I417" s="586">
        <f>F417*H417</f>
        <v>8.9600000000000009</v>
      </c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>
        <v>1662</v>
      </c>
      <c r="E418" s="438"/>
      <c r="F418" s="438">
        <f t="shared" ref="F418:F419" si="120">D418+E418</f>
        <v>1662</v>
      </c>
      <c r="G418" s="439">
        <f>F418/F420</f>
        <v>0.37056856187290971</v>
      </c>
      <c r="H418" s="590">
        <v>2.5000000000000001E-2</v>
      </c>
      <c r="I418" s="586">
        <f>F418*H418</f>
        <v>41.550000000000004</v>
      </c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>
        <v>1543</v>
      </c>
      <c r="E419" s="438"/>
      <c r="F419" s="438">
        <f t="shared" si="120"/>
        <v>1543</v>
      </c>
      <c r="G419" s="439">
        <f>F419/F420</f>
        <v>0.34403567447045708</v>
      </c>
      <c r="H419" s="584"/>
      <c r="I419" s="586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4485</v>
      </c>
      <c r="E420" s="442">
        <f>SUM(E417:E419)</f>
        <v>0</v>
      </c>
      <c r="F420" s="443">
        <f>D420+E420</f>
        <v>4485</v>
      </c>
      <c r="G420" s="444">
        <f>SUM(G417:G419)</f>
        <v>1</v>
      </c>
      <c r="H420" s="585" t="s">
        <v>21</v>
      </c>
      <c r="I420" s="591">
        <f>SUM(I417:I419)</f>
        <v>50.510000000000005</v>
      </c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63</v>
      </c>
      <c r="E423" s="447" t="s">
        <v>68</v>
      </c>
      <c r="F423" s="447" t="s">
        <v>249</v>
      </c>
      <c r="G423" s="448" t="s">
        <v>197</v>
      </c>
      <c r="H423" s="447" t="s">
        <v>130</v>
      </c>
      <c r="I423" s="448" t="s">
        <v>64</v>
      </c>
      <c r="J423" s="447" t="s">
        <v>260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58</v>
      </c>
      <c r="D424" s="438"/>
      <c r="E424" s="438">
        <v>601</v>
      </c>
      <c r="F424" s="438">
        <v>137</v>
      </c>
      <c r="G424" s="438">
        <v>420</v>
      </c>
      <c r="H424" s="438"/>
      <c r="I424" s="438"/>
      <c r="J424" s="438">
        <v>385</v>
      </c>
      <c r="K424" s="550">
        <f>D424+E424+F424+G424+H424+I424+J424</f>
        <v>1543</v>
      </c>
      <c r="L424" s="452">
        <f>K424/K428</f>
        <v>0.15335152084358247</v>
      </c>
      <c r="M424" s="401"/>
    </row>
    <row r="425" spans="2:13" ht="15.6">
      <c r="B425" s="396"/>
      <c r="C425" s="450" t="s">
        <v>148</v>
      </c>
      <c r="D425" s="438">
        <v>436</v>
      </c>
      <c r="E425" s="438">
        <v>895</v>
      </c>
      <c r="F425" s="438">
        <v>940</v>
      </c>
      <c r="G425" s="438">
        <v>300</v>
      </c>
      <c r="H425" s="438"/>
      <c r="I425" s="438"/>
      <c r="J425" s="438">
        <v>674</v>
      </c>
      <c r="K425" s="550">
        <f t="shared" ref="K425:K427" si="121">D425+E425+F425+G425+H425+I425+J425</f>
        <v>3245</v>
      </c>
      <c r="L425" s="452">
        <f>K425/K428</f>
        <v>0.32250530469048938</v>
      </c>
      <c r="M425" s="401"/>
    </row>
    <row r="426" spans="2:13" ht="15.6">
      <c r="B426" s="396"/>
      <c r="C426" s="450" t="s">
        <v>61</v>
      </c>
      <c r="D426" s="438">
        <v>285</v>
      </c>
      <c r="E426" s="438">
        <v>41.95</v>
      </c>
      <c r="F426" s="438"/>
      <c r="G426" s="438"/>
      <c r="H426" s="438"/>
      <c r="I426" s="438"/>
      <c r="J426" s="438">
        <v>1412</v>
      </c>
      <c r="K426" s="550">
        <f t="shared" si="121"/>
        <v>1738.95</v>
      </c>
      <c r="L426" s="452">
        <f>K426/K428</f>
        <v>0.17282607075239645</v>
      </c>
      <c r="M426" s="401"/>
    </row>
    <row r="427" spans="2:13" ht="15.6">
      <c r="B427" s="396"/>
      <c r="C427" s="450" t="s">
        <v>62</v>
      </c>
      <c r="D427" s="438">
        <v>1117</v>
      </c>
      <c r="E427" s="438">
        <v>564.36</v>
      </c>
      <c r="F427" s="438">
        <v>430.42</v>
      </c>
      <c r="G427" s="438">
        <v>502.38</v>
      </c>
      <c r="H427" s="438"/>
      <c r="I427" s="438"/>
      <c r="J427" s="438">
        <v>920.74</v>
      </c>
      <c r="K427" s="550">
        <f t="shared" si="121"/>
        <v>3534.9000000000005</v>
      </c>
      <c r="L427" s="452">
        <f>K427/K428</f>
        <v>0.35131710371353192</v>
      </c>
      <c r="M427" s="401"/>
    </row>
    <row r="428" spans="2:13" ht="15.6">
      <c r="B428" s="397"/>
      <c r="C428" s="450" t="s">
        <v>199</v>
      </c>
      <c r="D428" s="552">
        <f>SUM(D424:D427)</f>
        <v>1838</v>
      </c>
      <c r="E428" s="552">
        <f t="shared" ref="E428" si="122">SUM(E424:E427)</f>
        <v>2102.31</v>
      </c>
      <c r="F428" s="552">
        <f>SUM(F424:F427)</f>
        <v>1507.42</v>
      </c>
      <c r="G428" s="552">
        <f>SUM(G424:G427)</f>
        <v>1222.3800000000001</v>
      </c>
      <c r="H428" s="552">
        <f>SUM(H424:H427)</f>
        <v>0</v>
      </c>
      <c r="I428" s="552">
        <f>SUM(I424:I427)</f>
        <v>0</v>
      </c>
      <c r="J428" s="552">
        <f t="shared" ref="J428" si="123">SUM(J424:J427)</f>
        <v>3391.74</v>
      </c>
      <c r="K428" s="550">
        <f>D428+E428+F428+G428+H428+I428+J428</f>
        <v>10061.849999999999</v>
      </c>
      <c r="L428" s="452">
        <f>SUM(L424:L427)</f>
        <v>1.0000000000000002</v>
      </c>
      <c r="M428" s="401"/>
    </row>
    <row r="429" spans="2:13" ht="15.6">
      <c r="B429" s="397"/>
      <c r="C429" s="547" t="s">
        <v>193</v>
      </c>
      <c r="D429" s="553">
        <v>1844.4</v>
      </c>
      <c r="E429" s="553">
        <v>2102.31</v>
      </c>
      <c r="F429" s="548">
        <v>1507.42</v>
      </c>
      <c r="G429" s="548">
        <v>1222.3800000000001</v>
      </c>
      <c r="H429" s="548"/>
      <c r="I429" s="548"/>
      <c r="J429" s="548">
        <v>3391.74</v>
      </c>
      <c r="K429" s="549">
        <f t="shared" ref="K429" si="124">D429+E429+F429+G429+H429+I429+J429</f>
        <v>10068.25</v>
      </c>
      <c r="L429" s="452"/>
      <c r="M429" s="401"/>
    </row>
    <row r="430" spans="2:13" ht="15.6">
      <c r="B430" s="397"/>
      <c r="C430" s="460" t="s">
        <v>147</v>
      </c>
      <c r="D430" s="461">
        <f t="shared" ref="D430:J430" si="125">D429-D428</f>
        <v>6.4000000000000909</v>
      </c>
      <c r="E430" s="461">
        <f t="shared" si="125"/>
        <v>0</v>
      </c>
      <c r="F430" s="461">
        <f t="shared" si="125"/>
        <v>0</v>
      </c>
      <c r="G430" s="461">
        <f t="shared" si="125"/>
        <v>0</v>
      </c>
      <c r="H430" s="461">
        <f t="shared" si="125"/>
        <v>0</v>
      </c>
      <c r="I430" s="461">
        <f t="shared" si="125"/>
        <v>0</v>
      </c>
      <c r="J430" s="461">
        <f t="shared" si="125"/>
        <v>0</v>
      </c>
      <c r="K430" s="542">
        <f>D430+E430+F430+G430+H430+I430+J430</f>
        <v>6.4000000000000909</v>
      </c>
      <c r="L430" s="452"/>
      <c r="M430" s="401"/>
    </row>
    <row r="431" spans="2:13" ht="15.6">
      <c r="B431" s="396"/>
      <c r="C431" s="402" t="s">
        <v>65</v>
      </c>
      <c r="D431" s="462">
        <f>D429/K429</f>
        <v>0.18318973009212128</v>
      </c>
      <c r="E431" s="462">
        <f>E429/K429</f>
        <v>0.20880589973431329</v>
      </c>
      <c r="F431" s="462">
        <f>F429/K429</f>
        <v>0.14972015990862364</v>
      </c>
      <c r="G431" s="462">
        <f>G429/K429</f>
        <v>0.12140938097484669</v>
      </c>
      <c r="H431" s="462">
        <f>H429/K429</f>
        <v>0</v>
      </c>
      <c r="I431" s="462">
        <f>I429/K429</f>
        <v>0</v>
      </c>
      <c r="J431" s="462">
        <f>J429/K429</f>
        <v>0.3368748292900951</v>
      </c>
      <c r="K431" s="520">
        <f>D431+E431+F431+G431+H431+I431+J431</f>
        <v>1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205.41827999990346</v>
      </c>
      <c r="M432" s="401"/>
    </row>
    <row r="433" spans="2:13" ht="15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596">
        <v>1583740.773</v>
      </c>
      <c r="E439" s="596">
        <v>1584346.2520000001</v>
      </c>
      <c r="F439" s="526">
        <f t="shared" ref="F439:F442" si="126">E439-D439</f>
        <v>605.47900000005029</v>
      </c>
      <c r="G439" s="592">
        <v>6.48</v>
      </c>
      <c r="H439" s="410">
        <f>F439*G439</f>
        <v>3923.5039200003262</v>
      </c>
      <c r="I439" s="531">
        <f>F439+F443+F444</f>
        <v>874.5690000000177</v>
      </c>
      <c r="J439" s="411">
        <f>I439/I443</f>
        <v>0.41632503256075321</v>
      </c>
      <c r="K439" s="186"/>
      <c r="L439" s="359"/>
      <c r="M439" s="401"/>
    </row>
    <row r="440" spans="2:13" ht="15.6">
      <c r="B440" s="396"/>
      <c r="C440" s="412" t="s">
        <v>43</v>
      </c>
      <c r="D440" s="596">
        <v>611336.03200000001</v>
      </c>
      <c r="E440" s="596">
        <v>611708.18200000003</v>
      </c>
      <c r="F440" s="527">
        <f t="shared" si="126"/>
        <v>372.15000000002328</v>
      </c>
      <c r="G440" s="593">
        <v>6.48</v>
      </c>
      <c r="H440" s="413">
        <f>G440*F440</f>
        <v>2411.5320000001511</v>
      </c>
      <c r="I440" s="532">
        <f>F440</f>
        <v>372.15000000002328</v>
      </c>
      <c r="J440" s="414">
        <f>I440/I443</f>
        <v>0.17715624595371077</v>
      </c>
      <c r="K440" s="186"/>
      <c r="L440" s="359"/>
      <c r="M440" s="401"/>
    </row>
    <row r="441" spans="2:13" ht="15.6">
      <c r="B441" s="396"/>
      <c r="C441" s="415" t="s">
        <v>44</v>
      </c>
      <c r="D441" s="597">
        <v>362766.45299999998</v>
      </c>
      <c r="E441" s="597">
        <v>363097.04300000001</v>
      </c>
      <c r="F441" s="528">
        <f t="shared" si="126"/>
        <v>330.59000000002561</v>
      </c>
      <c r="G441" s="594">
        <v>4.58</v>
      </c>
      <c r="H441" s="416">
        <f>G441*F441</f>
        <v>1514.1022000001174</v>
      </c>
      <c r="I441" s="533">
        <f>F441</f>
        <v>330.59000000002561</v>
      </c>
      <c r="J441" s="417">
        <f>I441/I443</f>
        <v>0.15737225137669789</v>
      </c>
      <c r="K441" s="186"/>
      <c r="L441" s="359"/>
      <c r="M441" s="401"/>
    </row>
    <row r="442" spans="2:13" ht="15.6">
      <c r="B442" s="397"/>
      <c r="C442" s="183" t="s">
        <v>139</v>
      </c>
      <c r="D442" s="597">
        <v>420690.64299999998</v>
      </c>
      <c r="E442" s="597">
        <v>421214.022</v>
      </c>
      <c r="F442" s="529">
        <f t="shared" si="126"/>
        <v>523.37900000001537</v>
      </c>
      <c r="G442" s="595">
        <v>6.28</v>
      </c>
      <c r="H442" s="418">
        <f>G442*F442</f>
        <v>3286.8201200000967</v>
      </c>
      <c r="I442" s="534">
        <f>F442</f>
        <v>523.37900000001537</v>
      </c>
      <c r="J442" s="419">
        <f>I442/I443</f>
        <v>0.24914647010883811</v>
      </c>
      <c r="K442" s="186"/>
      <c r="L442" s="359"/>
      <c r="M442" s="401"/>
    </row>
    <row r="443" spans="2:13" ht="16.2" thickBot="1">
      <c r="B443" s="397"/>
      <c r="C443" s="420" t="s">
        <v>45</v>
      </c>
      <c r="D443" s="597">
        <v>375294.08199999999</v>
      </c>
      <c r="E443" s="597">
        <v>375505.13199999998</v>
      </c>
      <c r="F443" s="526">
        <f>E443-D443</f>
        <v>211.04999999998836</v>
      </c>
      <c r="G443" s="884">
        <v>6.48</v>
      </c>
      <c r="H443" s="421">
        <f>G443*F443</f>
        <v>1367.6039999999246</v>
      </c>
      <c r="I443" s="535">
        <f t="shared" ref="I443:J443" si="127">SUM(I439:I442)</f>
        <v>2100.688000000082</v>
      </c>
      <c r="J443" s="422">
        <f t="shared" si="127"/>
        <v>1</v>
      </c>
      <c r="K443" s="186"/>
      <c r="L443" s="359"/>
      <c r="M443" s="401"/>
    </row>
    <row r="444" spans="2:13" ht="15.6">
      <c r="B444" s="397"/>
      <c r="C444" s="420" t="s">
        <v>46</v>
      </c>
      <c r="D444" s="597">
        <v>341094.342</v>
      </c>
      <c r="E444" s="597">
        <v>341152.38199999998</v>
      </c>
      <c r="F444" s="526">
        <f t="shared" ref="F444" si="128">E444-D444</f>
        <v>58.039999999979045</v>
      </c>
      <c r="G444" s="885"/>
      <c r="H444" s="423">
        <f>G443*F444</f>
        <v>376.09919999986425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2100.688000000082</v>
      </c>
      <c r="G445" s="525">
        <f>H445/F445</f>
        <v>6.1311634283625072</v>
      </c>
      <c r="H445" s="428">
        <f>SUM(H439:H444)</f>
        <v>12879.66144000048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.6">
      <c r="B447" s="397"/>
      <c r="C447" s="432"/>
      <c r="D447" s="433" t="s">
        <v>254</v>
      </c>
      <c r="E447" s="433"/>
      <c r="F447" s="434" t="s">
        <v>1</v>
      </c>
      <c r="G447" s="554" t="s">
        <v>65</v>
      </c>
      <c r="H447" s="861" t="s">
        <v>243</v>
      </c>
      <c r="I447" s="862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>
        <v>2345</v>
      </c>
      <c r="E448" s="438"/>
      <c r="F448" s="438">
        <f>D448+E448</f>
        <v>2345</v>
      </c>
      <c r="G448" s="439">
        <f>F448/F451</f>
        <v>0.50823580407455571</v>
      </c>
      <c r="H448" s="590">
        <v>7.0000000000000001E-3</v>
      </c>
      <c r="I448" s="586">
        <f>F448*H448</f>
        <v>16.414999999999999</v>
      </c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>
        <v>1685</v>
      </c>
      <c r="E449" s="438"/>
      <c r="F449" s="438">
        <f t="shared" ref="F449:F450" si="129">D449+E449</f>
        <v>1685</v>
      </c>
      <c r="G449" s="439">
        <f>F449/F451</f>
        <v>0.36519289120069354</v>
      </c>
      <c r="H449" s="590">
        <v>2.5000000000000001E-2</v>
      </c>
      <c r="I449" s="586">
        <f>F449*H449</f>
        <v>42.125</v>
      </c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>
        <v>584</v>
      </c>
      <c r="E450" s="438"/>
      <c r="F450" s="438">
        <f t="shared" si="129"/>
        <v>584</v>
      </c>
      <c r="G450" s="439">
        <f>F450/F451</f>
        <v>0.12657130472475075</v>
      </c>
      <c r="H450" s="584"/>
      <c r="I450" s="586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4614</v>
      </c>
      <c r="E451" s="442">
        <f>SUM(E448:E450)</f>
        <v>0</v>
      </c>
      <c r="F451" s="443">
        <f>D451+E451</f>
        <v>4614</v>
      </c>
      <c r="G451" s="444">
        <f>SUM(G448:G450)</f>
        <v>1</v>
      </c>
      <c r="H451" s="585" t="s">
        <v>21</v>
      </c>
      <c r="I451" s="591">
        <f>SUM(I448:I450)</f>
        <v>58.54</v>
      </c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63</v>
      </c>
      <c r="E454" s="447" t="s">
        <v>68</v>
      </c>
      <c r="F454" s="447" t="s">
        <v>249</v>
      </c>
      <c r="G454" s="448" t="s">
        <v>197</v>
      </c>
      <c r="H454" s="447" t="s">
        <v>130</v>
      </c>
      <c r="I454" s="448" t="s">
        <v>64</v>
      </c>
      <c r="J454" s="447" t="s">
        <v>260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58</v>
      </c>
      <c r="D455" s="438"/>
      <c r="E455" s="438"/>
      <c r="F455" s="438">
        <v>264</v>
      </c>
      <c r="G455" s="438">
        <v>10</v>
      </c>
      <c r="H455" s="438"/>
      <c r="I455" s="438"/>
      <c r="J455" s="438">
        <v>229.83</v>
      </c>
      <c r="K455" s="550">
        <f>D455+E455+F455+G455+H455+I455+J455</f>
        <v>503.83000000000004</v>
      </c>
      <c r="L455" s="452">
        <f>K455/K459</f>
        <v>3.93234398390317E-2</v>
      </c>
      <c r="M455" s="401"/>
    </row>
    <row r="456" spans="2:13" ht="15.6">
      <c r="B456" s="396"/>
      <c r="C456" s="450" t="s">
        <v>148</v>
      </c>
      <c r="D456" s="438">
        <v>888</v>
      </c>
      <c r="E456" s="438"/>
      <c r="F456" s="438">
        <v>592</v>
      </c>
      <c r="G456" s="438">
        <v>574</v>
      </c>
      <c r="H456" s="438">
        <v>714</v>
      </c>
      <c r="I456" s="438"/>
      <c r="J456" s="438">
        <v>817.3</v>
      </c>
      <c r="K456" s="550">
        <f t="shared" ref="K456:K458" si="130">D456+E456+F456+G456+H456+I456+J456</f>
        <v>3585.3</v>
      </c>
      <c r="L456" s="452">
        <f>K456/K459</f>
        <v>0.27982916629593385</v>
      </c>
      <c r="M456" s="401"/>
    </row>
    <row r="457" spans="2:13" ht="15.6">
      <c r="B457" s="396"/>
      <c r="C457" s="450" t="s">
        <v>61</v>
      </c>
      <c r="D457" s="438">
        <v>512</v>
      </c>
      <c r="E457" s="438"/>
      <c r="F457" s="438">
        <v>337</v>
      </c>
      <c r="G457" s="438"/>
      <c r="H457" s="438"/>
      <c r="I457" s="438"/>
      <c r="J457" s="438">
        <v>2956.36</v>
      </c>
      <c r="K457" s="550">
        <f t="shared" si="130"/>
        <v>3805.36</v>
      </c>
      <c r="L457" s="452">
        <f>K457/K459</f>
        <v>0.29700463455105425</v>
      </c>
      <c r="M457" s="401"/>
    </row>
    <row r="458" spans="2:13" ht="15.6">
      <c r="B458" s="396"/>
      <c r="C458" s="450" t="s">
        <v>62</v>
      </c>
      <c r="D458" s="438">
        <v>1375.66</v>
      </c>
      <c r="E458" s="438"/>
      <c r="F458" s="438">
        <v>970.53</v>
      </c>
      <c r="G458" s="438">
        <v>743</v>
      </c>
      <c r="H458" s="438">
        <v>887.92</v>
      </c>
      <c r="I458" s="438"/>
      <c r="J458" s="438">
        <v>940.86</v>
      </c>
      <c r="K458" s="550">
        <f t="shared" si="130"/>
        <v>4917.97</v>
      </c>
      <c r="L458" s="452">
        <f>K458/K459</f>
        <v>0.38384275931398032</v>
      </c>
      <c r="M458" s="401"/>
    </row>
    <row r="459" spans="2:13" ht="15.6">
      <c r="B459" s="397"/>
      <c r="C459" s="450" t="s">
        <v>199</v>
      </c>
      <c r="D459" s="552">
        <f>SUM(D455:D458)</f>
        <v>2775.66</v>
      </c>
      <c r="E459" s="552">
        <f t="shared" ref="E459" si="131">SUM(E455:E458)</f>
        <v>0</v>
      </c>
      <c r="F459" s="552">
        <f>SUM(F455:F458)</f>
        <v>2163.5299999999997</v>
      </c>
      <c r="G459" s="552">
        <f>SUM(G455:G458)</f>
        <v>1327</v>
      </c>
      <c r="H459" s="552">
        <f>SUM(H455:H458)</f>
        <v>1601.92</v>
      </c>
      <c r="I459" s="552">
        <f>SUM(I455:I458)</f>
        <v>0</v>
      </c>
      <c r="J459" s="552">
        <f t="shared" ref="J459" si="132">SUM(J455:J458)</f>
        <v>4944.3499999999995</v>
      </c>
      <c r="K459" s="550">
        <f>D459+E459+F459+G459+H459+I459+J459</f>
        <v>12812.46</v>
      </c>
      <c r="L459" s="452">
        <f>SUM(L455:L458)</f>
        <v>1.0000000000000002</v>
      </c>
      <c r="M459" s="401"/>
    </row>
    <row r="460" spans="2:13" ht="15.6">
      <c r="B460" s="397"/>
      <c r="C460" s="547" t="s">
        <v>193</v>
      </c>
      <c r="D460" s="553">
        <v>2775.66</v>
      </c>
      <c r="E460" s="553"/>
      <c r="F460" s="548">
        <v>2166.83</v>
      </c>
      <c r="G460" s="548">
        <v>1384.64</v>
      </c>
      <c r="H460" s="548">
        <v>1601.92</v>
      </c>
      <c r="I460" s="548"/>
      <c r="J460" s="548">
        <v>4944.3500000000004</v>
      </c>
      <c r="K460" s="549">
        <f t="shared" ref="K460" si="133">D460+E460+F460+G460+H460+I460+J460</f>
        <v>12873.400000000001</v>
      </c>
      <c r="L460" s="452"/>
      <c r="M460" s="401"/>
    </row>
    <row r="461" spans="2:13" ht="15.6">
      <c r="B461" s="397"/>
      <c r="C461" s="460" t="s">
        <v>147</v>
      </c>
      <c r="D461" s="461">
        <f t="shared" ref="D461:J461" si="134">D460-D459</f>
        <v>0</v>
      </c>
      <c r="E461" s="461">
        <f t="shared" si="134"/>
        <v>0</v>
      </c>
      <c r="F461" s="461">
        <f t="shared" si="134"/>
        <v>3.3000000000001819</v>
      </c>
      <c r="G461" s="461">
        <f t="shared" si="134"/>
        <v>57.6400000000001</v>
      </c>
      <c r="H461" s="461">
        <f t="shared" si="134"/>
        <v>0</v>
      </c>
      <c r="I461" s="461">
        <f t="shared" si="134"/>
        <v>0</v>
      </c>
      <c r="J461" s="461">
        <f t="shared" si="134"/>
        <v>0</v>
      </c>
      <c r="K461" s="542">
        <f>D461+E461+F461+G461+H461+I461+J461</f>
        <v>60.940000000000282</v>
      </c>
      <c r="L461" s="452"/>
      <c r="M461" s="401"/>
    </row>
    <row r="462" spans="2:13" ht="15.6">
      <c r="B462" s="396"/>
      <c r="C462" s="402" t="s">
        <v>65</v>
      </c>
      <c r="D462" s="462">
        <f>D460/K460</f>
        <v>0.21561203722404335</v>
      </c>
      <c r="E462" s="462">
        <f>E460/K460</f>
        <v>0</v>
      </c>
      <c r="F462" s="462">
        <f>F460/K460</f>
        <v>0.16831839296533935</v>
      </c>
      <c r="G462" s="462">
        <f>G460/K460</f>
        <v>0.10755822082744262</v>
      </c>
      <c r="H462" s="462">
        <f>H460/K460</f>
        <v>0.1244364348190843</v>
      </c>
      <c r="I462" s="462">
        <f>I460/K460</f>
        <v>0</v>
      </c>
      <c r="J462" s="462">
        <f>J460/K460</f>
        <v>0.38407491416409029</v>
      </c>
      <c r="K462" s="520">
        <f>D462+E462+F462+G462+H462+I462+J462</f>
        <v>0.99999999999999978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6.2614400004786148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596">
        <v>1574597.503</v>
      </c>
      <c r="E470" s="596">
        <v>1584346.2520000001</v>
      </c>
      <c r="F470" s="526">
        <f t="shared" ref="F470:F475" si="135">E470-D470</f>
        <v>9748.7490000000689</v>
      </c>
      <c r="G470" s="521">
        <v>6.48</v>
      </c>
      <c r="H470" s="410">
        <f>F470*G470</f>
        <v>63171.893520000449</v>
      </c>
      <c r="I470" s="531">
        <f>F470+F474+F475</f>
        <v>13031.158999999985</v>
      </c>
      <c r="J470" s="411">
        <f>I470/I474</f>
        <v>0.52373352862877509</v>
      </c>
      <c r="K470" s="186"/>
      <c r="L470" s="359"/>
      <c r="M470" s="148"/>
    </row>
    <row r="471" spans="2:13" ht="15.6">
      <c r="B471" s="543"/>
      <c r="C471" s="412" t="s">
        <v>43</v>
      </c>
      <c r="D471" s="596">
        <v>608229.29200000002</v>
      </c>
      <c r="E471" s="596">
        <v>611708.18200000003</v>
      </c>
      <c r="F471" s="527">
        <f t="shared" si="135"/>
        <v>3478.890000000014</v>
      </c>
      <c r="G471" s="522">
        <v>6.48</v>
      </c>
      <c r="H471" s="413">
        <f>G471*F471</f>
        <v>22543.207200000092</v>
      </c>
      <c r="I471" s="532">
        <f>F471</f>
        <v>3478.890000000014</v>
      </c>
      <c r="J471" s="414">
        <f>I471/I474</f>
        <v>0.13981959205711242</v>
      </c>
      <c r="K471" s="186"/>
      <c r="L471" s="359"/>
      <c r="M471" s="148"/>
    </row>
    <row r="472" spans="2:13" ht="15.6">
      <c r="B472" s="543"/>
      <c r="C472" s="415" t="s">
        <v>44</v>
      </c>
      <c r="D472" s="597">
        <v>359042.55300000001</v>
      </c>
      <c r="E472" s="597">
        <v>363097.04300000001</v>
      </c>
      <c r="F472" s="528">
        <f t="shared" si="135"/>
        <v>4054.4899999999907</v>
      </c>
      <c r="G472" s="523">
        <v>4.58</v>
      </c>
      <c r="H472" s="416">
        <f>G472*F472</f>
        <v>18569.564199999957</v>
      </c>
      <c r="I472" s="533">
        <f>F472</f>
        <v>4054.4899999999907</v>
      </c>
      <c r="J472" s="417">
        <f>I472/I474</f>
        <v>0.16295345291160057</v>
      </c>
      <c r="K472" s="186"/>
      <c r="L472" s="359"/>
      <c r="M472" s="148"/>
    </row>
    <row r="473" spans="2:13" ht="15.6">
      <c r="B473" s="544"/>
      <c r="C473" s="183" t="s">
        <v>139</v>
      </c>
      <c r="D473" s="597">
        <v>416897.28399999999</v>
      </c>
      <c r="E473" s="597">
        <v>421214.022</v>
      </c>
      <c r="F473" s="529">
        <f t="shared" si="135"/>
        <v>4316.7380000000121</v>
      </c>
      <c r="G473" s="524">
        <v>6.28</v>
      </c>
      <c r="H473" s="418">
        <f>G473*F473</f>
        <v>27109.114640000076</v>
      </c>
      <c r="I473" s="534">
        <f>F473</f>
        <v>4316.7380000000121</v>
      </c>
      <c r="J473" s="419">
        <f>I473/I474</f>
        <v>0.17349342640251189</v>
      </c>
      <c r="K473" s="186"/>
      <c r="L473" s="359"/>
      <c r="M473" s="148"/>
    </row>
    <row r="474" spans="2:13" ht="16.2" thickBot="1">
      <c r="B474" s="544"/>
      <c r="C474" s="420" t="s">
        <v>45</v>
      </c>
      <c r="D474" s="597">
        <v>372965.11200000002</v>
      </c>
      <c r="E474" s="597">
        <v>375505.13199999998</v>
      </c>
      <c r="F474" s="526">
        <f t="shared" si="135"/>
        <v>2540.0199999999604</v>
      </c>
      <c r="G474" s="859">
        <v>6.48</v>
      </c>
      <c r="H474" s="421">
        <f>G474*F474</f>
        <v>16459.329599999746</v>
      </c>
      <c r="I474" s="535">
        <f t="shared" ref="I474" si="136">SUM(I470:I473)</f>
        <v>24881.277000000002</v>
      </c>
      <c r="J474" s="422">
        <f t="shared" ref="J474" si="137">SUM(J470:J473)</f>
        <v>1</v>
      </c>
      <c r="K474" s="186"/>
      <c r="L474" s="359"/>
      <c r="M474" s="148"/>
    </row>
    <row r="475" spans="2:13" ht="15.6">
      <c r="B475" s="544"/>
      <c r="C475" s="420" t="s">
        <v>46</v>
      </c>
      <c r="D475" s="597">
        <v>340409.99200000003</v>
      </c>
      <c r="E475" s="597">
        <v>341152.38199999998</v>
      </c>
      <c r="F475" s="526">
        <f t="shared" si="135"/>
        <v>742.38999999995576</v>
      </c>
      <c r="G475" s="860"/>
      <c r="H475" s="423">
        <f>G474*F475</f>
        <v>4810.6871999997138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24881.277000000002</v>
      </c>
      <c r="G476" s="525">
        <f>H476/F476</f>
        <v>6.1356897541874567</v>
      </c>
      <c r="H476" s="428">
        <f>SUM(H470:H475)</f>
        <v>152663.79636000004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254</v>
      </c>
      <c r="E478" s="433"/>
      <c r="F478" s="434" t="s">
        <v>1</v>
      </c>
      <c r="G478" s="435" t="s">
        <v>65</v>
      </c>
      <c r="H478" s="861" t="s">
        <v>138</v>
      </c>
      <c r="I478" s="862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17237</v>
      </c>
      <c r="E479" s="438">
        <f>E14+E45+E76+E107+E138+E169+E200+E231+E262+E293+E324+E355+E386+E417+E448</f>
        <v>0</v>
      </c>
      <c r="F479" s="438">
        <f>D479+E479</f>
        <v>17237</v>
      </c>
      <c r="G479" s="439">
        <f>F479/F482</f>
        <v>0.33427712595752934</v>
      </c>
      <c r="H479" s="590">
        <v>7.0000000000000001E-3</v>
      </c>
      <c r="I479" s="586">
        <f>F479*H479</f>
        <v>120.65900000000001</v>
      </c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1" si="138">D15+D46+D77+D108+D139+D170+D201+D232+D263+D294+D325+D356+D387+D418+D449</f>
        <v>25313</v>
      </c>
      <c r="E480" s="438">
        <f t="shared" si="138"/>
        <v>0</v>
      </c>
      <c r="F480" s="438">
        <f t="shared" ref="F480:F481" si="139">D480+E480</f>
        <v>25313</v>
      </c>
      <c r="G480" s="439">
        <f>F480/F482</f>
        <v>0.49089498690972561</v>
      </c>
      <c r="H480" s="590">
        <v>2.5000000000000001E-2</v>
      </c>
      <c r="I480" s="586">
        <f>F480*H480</f>
        <v>632.82500000000005</v>
      </c>
      <c r="J480" s="431"/>
      <c r="K480" s="184"/>
      <c r="L480" s="188"/>
      <c r="M480" s="148"/>
    </row>
    <row r="481" spans="2:13" ht="15.6">
      <c r="B481" s="544"/>
      <c r="C481" s="437" t="s">
        <v>58</v>
      </c>
      <c r="D481" s="438">
        <f t="shared" si="138"/>
        <v>9015</v>
      </c>
      <c r="E481" s="438">
        <f t="shared" si="138"/>
        <v>0</v>
      </c>
      <c r="F481" s="438">
        <f t="shared" si="139"/>
        <v>9015</v>
      </c>
      <c r="G481" s="439">
        <f>F481/F482</f>
        <v>0.17482788713274508</v>
      </c>
      <c r="H481" s="584"/>
      <c r="I481" s="586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51565</v>
      </c>
      <c r="E482" s="442">
        <f>SUM(E479:E481)</f>
        <v>0</v>
      </c>
      <c r="F482" s="443">
        <f>D482+E482</f>
        <v>51565</v>
      </c>
      <c r="G482" s="444">
        <f>SUM(G479:G481)</f>
        <v>1</v>
      </c>
      <c r="H482" s="585" t="s">
        <v>21</v>
      </c>
      <c r="I482" s="591">
        <f>SUM(I479:I481)</f>
        <v>753.48400000000004</v>
      </c>
      <c r="J482" s="431"/>
      <c r="K482" s="184"/>
      <c r="L482" s="188"/>
      <c r="M482" s="148"/>
    </row>
    <row r="483" spans="2:13" ht="15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6.4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63</v>
      </c>
      <c r="E485" s="447" t="s">
        <v>68</v>
      </c>
      <c r="F485" s="447" t="s">
        <v>167</v>
      </c>
      <c r="G485" s="448" t="s">
        <v>197</v>
      </c>
      <c r="H485" s="447" t="s">
        <v>130</v>
      </c>
      <c r="I485" s="448" t="s">
        <v>64</v>
      </c>
      <c r="J485" s="447" t="s">
        <v>174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58</v>
      </c>
      <c r="D486" s="438">
        <f>D21+D52+D83+D114+D145+D176+D207+D238+D269+D300+D331+D362+D393+D424+D455</f>
        <v>2954</v>
      </c>
      <c r="E486" s="438">
        <f t="shared" ref="E486:J486" si="140">E21+E52+E83+E114+E145+E176+E207+E238+E269+E300+E331+E362+E393+E424+E455</f>
        <v>3129</v>
      </c>
      <c r="F486" s="438">
        <f t="shared" si="140"/>
        <v>3268.5</v>
      </c>
      <c r="G486" s="438">
        <f t="shared" si="140"/>
        <v>3212.93</v>
      </c>
      <c r="H486" s="438">
        <f t="shared" si="140"/>
        <v>0</v>
      </c>
      <c r="I486" s="438">
        <f t="shared" si="140"/>
        <v>674</v>
      </c>
      <c r="J486" s="438">
        <f t="shared" si="140"/>
        <v>5049.88</v>
      </c>
      <c r="K486" s="451">
        <f>D486+E486+F486+G486+H486+I486+J486</f>
        <v>18288.310000000001</v>
      </c>
      <c r="L486" s="452">
        <f>K486/K490</f>
        <v>0.12013773300104201</v>
      </c>
      <c r="M486" s="148"/>
    </row>
    <row r="487" spans="2:13" ht="15.6">
      <c r="B487" s="543"/>
      <c r="C487" s="450" t="s">
        <v>148</v>
      </c>
      <c r="D487" s="438">
        <f t="shared" ref="D487:J490" si="141">D22+D53+D84+D115+D146+D177+D208+D239+D270+D301+D332+D363+D394+D425+D456</f>
        <v>8713</v>
      </c>
      <c r="E487" s="438">
        <f t="shared" si="141"/>
        <v>5521.25</v>
      </c>
      <c r="F487" s="438">
        <f t="shared" si="141"/>
        <v>5828</v>
      </c>
      <c r="G487" s="438">
        <f t="shared" si="141"/>
        <v>5473.3899999999994</v>
      </c>
      <c r="H487" s="438">
        <f t="shared" si="141"/>
        <v>2836.27</v>
      </c>
      <c r="I487" s="438">
        <f t="shared" si="141"/>
        <v>2317</v>
      </c>
      <c r="J487" s="438">
        <f t="shared" si="141"/>
        <v>10762.1</v>
      </c>
      <c r="K487" s="451">
        <f t="shared" ref="K487:K489" si="142">D487+E487+F487+G487+H487+I487+J487</f>
        <v>41451.01</v>
      </c>
      <c r="L487" s="452">
        <f>K487/K490</f>
        <v>0.27229582022633708</v>
      </c>
      <c r="M487" s="148"/>
    </row>
    <row r="488" spans="2:13" ht="15.6">
      <c r="B488" s="543"/>
      <c r="C488" s="450" t="s">
        <v>61</v>
      </c>
      <c r="D488" s="438">
        <f t="shared" si="141"/>
        <v>6802</v>
      </c>
      <c r="E488" s="438">
        <f t="shared" si="141"/>
        <v>5306.6500000000005</v>
      </c>
      <c r="F488" s="438">
        <f t="shared" si="141"/>
        <v>5486.08</v>
      </c>
      <c r="G488" s="438">
        <f t="shared" si="141"/>
        <v>3953.3</v>
      </c>
      <c r="H488" s="438">
        <f t="shared" si="141"/>
        <v>560.21</v>
      </c>
      <c r="I488" s="438">
        <f t="shared" si="141"/>
        <v>2295.5100000000002</v>
      </c>
      <c r="J488" s="438">
        <f t="shared" si="141"/>
        <v>18864.7</v>
      </c>
      <c r="K488" s="451">
        <f t="shared" si="142"/>
        <v>43268.45</v>
      </c>
      <c r="L488" s="452">
        <f>K488/K490</f>
        <v>0.28423476491096966</v>
      </c>
      <c r="M488" s="148"/>
    </row>
    <row r="489" spans="2:13" ht="15.6">
      <c r="B489" s="543"/>
      <c r="C489" s="450" t="s">
        <v>62</v>
      </c>
      <c r="D489" s="438">
        <f t="shared" si="141"/>
        <v>13624.86</v>
      </c>
      <c r="E489" s="438">
        <f t="shared" si="141"/>
        <v>5686.7199999999993</v>
      </c>
      <c r="F489" s="438">
        <f t="shared" si="141"/>
        <v>8414</v>
      </c>
      <c r="G489" s="438">
        <f t="shared" si="141"/>
        <v>6506.71</v>
      </c>
      <c r="H489" s="438">
        <f t="shared" si="141"/>
        <v>2698.26</v>
      </c>
      <c r="I489" s="438">
        <f t="shared" si="141"/>
        <v>2809.88</v>
      </c>
      <c r="J489" s="438">
        <f t="shared" si="141"/>
        <v>9479.66</v>
      </c>
      <c r="K489" s="451">
        <f t="shared" si="142"/>
        <v>49220.09</v>
      </c>
      <c r="L489" s="452">
        <f>K489/K490</f>
        <v>0.32333168186165134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32093.86</v>
      </c>
      <c r="E490" s="551">
        <f t="shared" si="141"/>
        <v>19643.62</v>
      </c>
      <c r="F490" s="551">
        <f t="shared" si="141"/>
        <v>22996.579999999994</v>
      </c>
      <c r="G490" s="551">
        <f t="shared" si="141"/>
        <v>19146.330000000005</v>
      </c>
      <c r="H490" s="551">
        <f t="shared" si="141"/>
        <v>6094.74</v>
      </c>
      <c r="I490" s="551">
        <f t="shared" si="141"/>
        <v>8096.3899999999994</v>
      </c>
      <c r="J490" s="551">
        <f t="shared" si="141"/>
        <v>44156.34</v>
      </c>
      <c r="K490" s="550">
        <f>D490+E490+F490+G490+H490+I490+J490</f>
        <v>152227.85999999999</v>
      </c>
      <c r="L490" s="452">
        <f>SUM(L486:L489)</f>
        <v>1.0000000000000002</v>
      </c>
      <c r="M490" s="148"/>
    </row>
    <row r="491" spans="2:13" ht="15.6">
      <c r="B491" s="544"/>
      <c r="C491" s="547" t="s">
        <v>193</v>
      </c>
      <c r="D491" s="548">
        <f t="shared" ref="D491:J491" si="143">D26+D57+D88+D119+D150+D181+D212+D243+D274+D305+D336+D367+D398+D429+D460</f>
        <v>32105.68</v>
      </c>
      <c r="E491" s="548">
        <f t="shared" si="143"/>
        <v>19643.62</v>
      </c>
      <c r="F491" s="548">
        <f t="shared" si="143"/>
        <v>22975.46</v>
      </c>
      <c r="G491" s="548">
        <f t="shared" si="143"/>
        <v>19216.88</v>
      </c>
      <c r="H491" s="548">
        <f t="shared" si="143"/>
        <v>6094.74</v>
      </c>
      <c r="I491" s="548">
        <f t="shared" si="143"/>
        <v>8096.3900000000012</v>
      </c>
      <c r="J491" s="548">
        <f t="shared" si="143"/>
        <v>44165.549999999996</v>
      </c>
      <c r="K491" s="549">
        <f t="shared" ref="K491" si="144">D491+E491+F491+G491+H491+I491+J491</f>
        <v>152298.32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45">D491-D490</f>
        <v>11.819999999999709</v>
      </c>
      <c r="E492" s="461">
        <f>E491-E490</f>
        <v>0</v>
      </c>
      <c r="F492" s="461">
        <f t="shared" ref="F492:H492" si="146">F491-F490</f>
        <v>-21.119999999995343</v>
      </c>
      <c r="G492" s="461">
        <f t="shared" si="146"/>
        <v>70.549999999995634</v>
      </c>
      <c r="H492" s="461">
        <f t="shared" si="146"/>
        <v>0</v>
      </c>
      <c r="I492" s="461">
        <f>I491-I490</f>
        <v>0</v>
      </c>
      <c r="J492" s="461">
        <f t="shared" ref="J492" si="147">J491-J490</f>
        <v>9.2099999999991269</v>
      </c>
      <c r="K492" s="542">
        <f>D492+E492+F492+G492+H492+I492+J492</f>
        <v>70.459999999999127</v>
      </c>
      <c r="L492" s="452"/>
      <c r="M492" s="148"/>
    </row>
    <row r="493" spans="2:13" ht="15.6">
      <c r="B493" s="543"/>
      <c r="C493" s="402" t="s">
        <v>65</v>
      </c>
      <c r="D493" s="462">
        <f>D491/K491</f>
        <v>0.21080784082188167</v>
      </c>
      <c r="E493" s="462">
        <f>E491/K491</f>
        <v>0.12898119952997511</v>
      </c>
      <c r="F493" s="462">
        <f>F491/K491</f>
        <v>0.15085826291452195</v>
      </c>
      <c r="G493" s="462">
        <f>G491/K491</f>
        <v>0.12617919882504286</v>
      </c>
      <c r="H493" s="462">
        <f>H491/K491</f>
        <v>4.001843224534584E-2</v>
      </c>
      <c r="I493" s="462">
        <f>I491/K491</f>
        <v>5.3161387466388342E-2</v>
      </c>
      <c r="J493" s="462">
        <f>J491/K491</f>
        <v>0.28999367819684413</v>
      </c>
      <c r="K493" s="520">
        <f>D493+E493+F493+G493+H493+I493+J493</f>
        <v>1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365.47636000002967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596">
        <v>1584346.2520000001</v>
      </c>
      <c r="E503" s="596">
        <v>1584908.173</v>
      </c>
      <c r="F503" s="526">
        <f t="shared" ref="F503:F506" si="148">E503-D503</f>
        <v>561.92099999985658</v>
      </c>
      <c r="G503" s="592">
        <v>6.48</v>
      </c>
      <c r="H503" s="410">
        <f>F503*G503</f>
        <v>3641.2480799990708</v>
      </c>
      <c r="I503" s="531">
        <f>F503+F507+F508</f>
        <v>889.44999999989523</v>
      </c>
      <c r="J503" s="411">
        <f>I503/I507</f>
        <v>0.48720141145716461</v>
      </c>
      <c r="K503" s="186"/>
      <c r="L503" s="359"/>
      <c r="M503" s="401"/>
    </row>
    <row r="504" spans="2:13" ht="15.6">
      <c r="B504" s="396"/>
      <c r="C504" s="412" t="s">
        <v>43</v>
      </c>
      <c r="D504" s="596">
        <v>611708.18200000003</v>
      </c>
      <c r="E504" s="596">
        <v>612070.79200000002</v>
      </c>
      <c r="F504" s="527">
        <f t="shared" si="148"/>
        <v>362.60999999998603</v>
      </c>
      <c r="G504" s="593">
        <v>6.48</v>
      </c>
      <c r="H504" s="413">
        <f>G504*F504</f>
        <v>2349.7127999999097</v>
      </c>
      <c r="I504" s="532">
        <f>F504</f>
        <v>362.60999999998603</v>
      </c>
      <c r="J504" s="414">
        <f>I504/I507</f>
        <v>0.1986217368131952</v>
      </c>
      <c r="K504" s="186"/>
      <c r="L504" s="359"/>
      <c r="M504" s="401"/>
    </row>
    <row r="505" spans="2:13" ht="15.6">
      <c r="B505" s="396"/>
      <c r="C505" s="415" t="s">
        <v>44</v>
      </c>
      <c r="D505" s="597">
        <v>363097.04300000001</v>
      </c>
      <c r="E505" s="597">
        <v>363393.84299999999</v>
      </c>
      <c r="F505" s="528">
        <f t="shared" si="148"/>
        <v>296.79999999998836</v>
      </c>
      <c r="G505" s="594">
        <v>4.58</v>
      </c>
      <c r="H505" s="416">
        <f>G505*F505</f>
        <v>1359.3439999999466</v>
      </c>
      <c r="I505" s="533">
        <f>F505</f>
        <v>296.79999999998836</v>
      </c>
      <c r="J505" s="417">
        <f>I505/I507</f>
        <v>0.16257392649446042</v>
      </c>
      <c r="K505" s="186"/>
      <c r="L505" s="359"/>
      <c r="M505" s="401"/>
    </row>
    <row r="506" spans="2:13" ht="15.6">
      <c r="B506" s="397"/>
      <c r="C506" s="183" t="s">
        <v>139</v>
      </c>
      <c r="D506" s="597">
        <v>421214.022</v>
      </c>
      <c r="E506" s="597">
        <v>421490.79300000001</v>
      </c>
      <c r="F506" s="529">
        <f t="shared" si="148"/>
        <v>276.77100000000792</v>
      </c>
      <c r="G506" s="595">
        <v>6.28</v>
      </c>
      <c r="H506" s="418">
        <f>G506*F506</f>
        <v>1738.1218800000497</v>
      </c>
      <c r="I506" s="534">
        <f>F506</f>
        <v>276.77100000000792</v>
      </c>
      <c r="J506" s="419">
        <f>I506/I507</f>
        <v>0.15160292523517976</v>
      </c>
      <c r="K506" s="186"/>
      <c r="L506" s="359"/>
      <c r="M506" s="401"/>
    </row>
    <row r="507" spans="2:13" ht="16.2" thickBot="1">
      <c r="B507" s="397"/>
      <c r="C507" s="420" t="s">
        <v>45</v>
      </c>
      <c r="D507" s="597">
        <v>375505.13199999998</v>
      </c>
      <c r="E507" s="597">
        <v>375724.50199999998</v>
      </c>
      <c r="F507" s="526">
        <f>E507-D507</f>
        <v>219.36999999999534</v>
      </c>
      <c r="G507" s="884">
        <v>6.48</v>
      </c>
      <c r="H507" s="421">
        <f>G507*F507</f>
        <v>1421.5175999999699</v>
      </c>
      <c r="I507" s="535">
        <f t="shared" ref="I507:J507" si="149">SUM(I503:I506)</f>
        <v>1825.6309999998775</v>
      </c>
      <c r="J507" s="422">
        <f t="shared" si="149"/>
        <v>1</v>
      </c>
      <c r="K507" s="186"/>
      <c r="L507" s="359"/>
      <c r="M507" s="401"/>
    </row>
    <row r="508" spans="2:13" ht="15.6">
      <c r="B508" s="397"/>
      <c r="C508" s="420" t="s">
        <v>46</v>
      </c>
      <c r="D508" s="597">
        <v>341152.38199999998</v>
      </c>
      <c r="E508" s="597">
        <v>341260.54100000003</v>
      </c>
      <c r="F508" s="526">
        <f t="shared" ref="F508" si="150">E508-D508</f>
        <v>108.15900000004331</v>
      </c>
      <c r="G508" s="885"/>
      <c r="H508" s="423">
        <f>G507*F508</f>
        <v>700.87032000028069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1825.6309999998775</v>
      </c>
      <c r="G509" s="525">
        <f>H509/F509</f>
        <v>6.1407889546134893</v>
      </c>
      <c r="H509" s="428">
        <f>SUM(H503:H508)</f>
        <v>11210.814679999226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 t="s">
        <v>254</v>
      </c>
      <c r="E511" s="433"/>
      <c r="F511" s="434" t="s">
        <v>1</v>
      </c>
      <c r="G511" s="554" t="s">
        <v>65</v>
      </c>
      <c r="H511" s="861" t="s">
        <v>243</v>
      </c>
      <c r="I511" s="862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>
        <v>1526</v>
      </c>
      <c r="E512" s="438"/>
      <c r="F512" s="438">
        <f>D512+E512</f>
        <v>1526</v>
      </c>
      <c r="G512" s="439">
        <f>F512/F515</f>
        <v>0.42542514636186229</v>
      </c>
      <c r="H512" s="590">
        <v>7.0000000000000001E-3</v>
      </c>
      <c r="I512" s="586">
        <f>F512*H512</f>
        <v>10.682</v>
      </c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>
        <v>1754</v>
      </c>
      <c r="E513" s="438"/>
      <c r="F513" s="438">
        <f t="shared" ref="F513:F514" si="151">D513+E513</f>
        <v>1754</v>
      </c>
      <c r="G513" s="439">
        <f>F513/F515</f>
        <v>0.488988012266518</v>
      </c>
      <c r="H513" s="590">
        <v>2.5000000000000001E-2</v>
      </c>
      <c r="I513" s="586">
        <f>F513*H513</f>
        <v>43.85</v>
      </c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>
        <v>307</v>
      </c>
      <c r="E514" s="438"/>
      <c r="F514" s="438">
        <f t="shared" si="151"/>
        <v>307</v>
      </c>
      <c r="G514" s="439">
        <f>F514/F515</f>
        <v>8.5586841371619732E-2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SUM(D512:D514)</f>
        <v>3587</v>
      </c>
      <c r="E515" s="442">
        <f>SUM(E512:E514)</f>
        <v>0</v>
      </c>
      <c r="F515" s="443">
        <f>D515+E515</f>
        <v>3587</v>
      </c>
      <c r="G515" s="444">
        <f>SUM(G512:G514)</f>
        <v>1</v>
      </c>
      <c r="H515" s="585" t="s">
        <v>21</v>
      </c>
      <c r="I515" s="591">
        <f>SUM(I512:I514)</f>
        <v>54.532000000000004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63</v>
      </c>
      <c r="E518" s="447" t="s">
        <v>68</v>
      </c>
      <c r="F518" s="447" t="s">
        <v>249</v>
      </c>
      <c r="G518" s="448" t="s">
        <v>197</v>
      </c>
      <c r="H518" s="447" t="s">
        <v>130</v>
      </c>
      <c r="I518" s="448" t="s">
        <v>64</v>
      </c>
      <c r="J518" s="447" t="s">
        <v>260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/>
      <c r="E519" s="438">
        <v>277.85000000000002</v>
      </c>
      <c r="F519" s="438">
        <v>242</v>
      </c>
      <c r="G519" s="438"/>
      <c r="H519" s="438"/>
      <c r="I519" s="438"/>
      <c r="J519" s="438">
        <v>618</v>
      </c>
      <c r="K519" s="550">
        <f>D519+E519+F519+G519+H519+I519+J519</f>
        <v>1137.8499999999999</v>
      </c>
      <c r="L519" s="452">
        <f>K519/K523</f>
        <v>0.10252397196707987</v>
      </c>
      <c r="M519" s="401"/>
    </row>
    <row r="520" spans="2:13" ht="15.6">
      <c r="B520" s="396"/>
      <c r="C520" s="450" t="s">
        <v>148</v>
      </c>
      <c r="D520" s="438"/>
      <c r="E520" s="438">
        <v>1221</v>
      </c>
      <c r="F520" s="438">
        <v>215</v>
      </c>
      <c r="G520" s="438"/>
      <c r="H520" s="438">
        <v>316</v>
      </c>
      <c r="I520" s="438"/>
      <c r="J520" s="438">
        <v>1769</v>
      </c>
      <c r="K520" s="550">
        <f t="shared" ref="K520:K522" si="152">D520+E520+F520+G520+H520+I520+J520</f>
        <v>3521</v>
      </c>
      <c r="L520" s="452">
        <f>K520/K523</f>
        <v>0.31725350907069316</v>
      </c>
      <c r="M520" s="401"/>
    </row>
    <row r="521" spans="2:13" ht="15.6">
      <c r="B521" s="396"/>
      <c r="C521" s="450" t="s">
        <v>61</v>
      </c>
      <c r="D521" s="438"/>
      <c r="E521" s="438">
        <v>1688</v>
      </c>
      <c r="F521" s="438">
        <v>100</v>
      </c>
      <c r="G521" s="438">
        <v>775</v>
      </c>
      <c r="H521" s="438"/>
      <c r="I521" s="438"/>
      <c r="J521" s="438">
        <v>727.7</v>
      </c>
      <c r="K521" s="550">
        <f t="shared" si="152"/>
        <v>3290.7</v>
      </c>
      <c r="L521" s="452">
        <f>K521/K523</f>
        <v>0.29650273283127804</v>
      </c>
      <c r="M521" s="401"/>
    </row>
    <row r="522" spans="2:13" ht="15.6">
      <c r="B522" s="396"/>
      <c r="C522" s="450" t="s">
        <v>62</v>
      </c>
      <c r="D522" s="438"/>
      <c r="E522" s="438">
        <v>996.36</v>
      </c>
      <c r="F522" s="438">
        <v>553.64</v>
      </c>
      <c r="G522" s="438">
        <v>861.7</v>
      </c>
      <c r="H522" s="438">
        <v>55.43</v>
      </c>
      <c r="I522" s="438"/>
      <c r="J522" s="438">
        <v>681.7</v>
      </c>
      <c r="K522" s="550">
        <f t="shared" si="152"/>
        <v>3148.83</v>
      </c>
      <c r="L522" s="452">
        <f>K522/K523</f>
        <v>0.28371978613094878</v>
      </c>
      <c r="M522" s="401"/>
    </row>
    <row r="523" spans="2:13" ht="15.6">
      <c r="B523" s="397"/>
      <c r="C523" s="450" t="s">
        <v>199</v>
      </c>
      <c r="D523" s="552">
        <f>SUM(D519:D522)</f>
        <v>0</v>
      </c>
      <c r="E523" s="552">
        <f t="shared" ref="E523" si="153">SUM(E519:E522)</f>
        <v>4183.21</v>
      </c>
      <c r="F523" s="552">
        <f>SUM(F519:F522)</f>
        <v>1110.6399999999999</v>
      </c>
      <c r="G523" s="552">
        <f>SUM(G519:G522)</f>
        <v>1636.7</v>
      </c>
      <c r="H523" s="552">
        <f>SUM(H519:H522)</f>
        <v>371.43</v>
      </c>
      <c r="I523" s="552">
        <f>SUM(I519:I522)</f>
        <v>0</v>
      </c>
      <c r="J523" s="552">
        <f t="shared" ref="J523" si="154">SUM(J519:J522)</f>
        <v>3796.3999999999996</v>
      </c>
      <c r="K523" s="550">
        <f>D523+E523+F523+G523+H523+I523+J523</f>
        <v>11098.380000000001</v>
      </c>
      <c r="L523" s="452">
        <f>SUM(L519:L522)</f>
        <v>0.99999999999999978</v>
      </c>
      <c r="M523" s="401"/>
    </row>
    <row r="524" spans="2:13" ht="15.6">
      <c r="B524" s="397"/>
      <c r="C524" s="547" t="s">
        <v>193</v>
      </c>
      <c r="D524" s="553"/>
      <c r="E524" s="553">
        <v>4183.2110000000002</v>
      </c>
      <c r="F524" s="548">
        <v>1110.6400000000001</v>
      </c>
      <c r="G524" s="548">
        <v>1645.04</v>
      </c>
      <c r="H524" s="548">
        <v>371.43</v>
      </c>
      <c r="I524" s="548"/>
      <c r="J524" s="548">
        <v>3893.84</v>
      </c>
      <c r="K524" s="549">
        <f t="shared" ref="K524" si="155">D524+E524+F524+G524+H524+I524+J524</f>
        <v>11204.161</v>
      </c>
      <c r="L524" s="452"/>
      <c r="M524" s="401"/>
    </row>
    <row r="525" spans="2:13" ht="15.6">
      <c r="B525" s="397"/>
      <c r="C525" s="460" t="s">
        <v>147</v>
      </c>
      <c r="D525" s="461">
        <f t="shared" ref="D525:J525" si="156">D524-D523</f>
        <v>0</v>
      </c>
      <c r="E525" s="461">
        <f t="shared" si="156"/>
        <v>1.0000000002037268E-3</v>
      </c>
      <c r="F525" s="461">
        <f t="shared" si="156"/>
        <v>0</v>
      </c>
      <c r="G525" s="461">
        <f t="shared" si="156"/>
        <v>8.3399999999999181</v>
      </c>
      <c r="H525" s="461">
        <f t="shared" si="156"/>
        <v>0</v>
      </c>
      <c r="I525" s="461">
        <f t="shared" si="156"/>
        <v>0</v>
      </c>
      <c r="J525" s="461">
        <f t="shared" si="156"/>
        <v>97.440000000000509</v>
      </c>
      <c r="K525" s="542">
        <f>D525+E525+F525+G525+H525+I525+J525</f>
        <v>105.78100000000063</v>
      </c>
      <c r="L525" s="452"/>
      <c r="M525" s="401"/>
    </row>
    <row r="526" spans="2:13" ht="15.6">
      <c r="B526" s="396"/>
      <c r="C526" s="402" t="s">
        <v>65</v>
      </c>
      <c r="D526" s="462">
        <f>D524/K524</f>
        <v>0</v>
      </c>
      <c r="E526" s="462">
        <f>E524/K524</f>
        <v>0.37336227139185169</v>
      </c>
      <c r="F526" s="462">
        <f>F524/K524</f>
        <v>9.9127458093470816E-2</v>
      </c>
      <c r="G526" s="462">
        <f>G524/K524</f>
        <v>0.14682402368191602</v>
      </c>
      <c r="H526" s="462">
        <f>H524/K524</f>
        <v>3.3151076640187516E-2</v>
      </c>
      <c r="I526" s="462">
        <f>I524/K524</f>
        <v>0</v>
      </c>
      <c r="J526" s="462">
        <f>J524/K524</f>
        <v>0.34753517019257402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6.6536799992263695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1584908.173</v>
      </c>
      <c r="E534" s="596">
        <v>1585422.0819999999</v>
      </c>
      <c r="F534" s="526">
        <f t="shared" ref="F534:F537" si="157">E534-D534</f>
        <v>513.9089999999851</v>
      </c>
      <c r="G534" s="592">
        <v>6.48</v>
      </c>
      <c r="H534" s="410">
        <f>F534*G534</f>
        <v>3330.1303199999038</v>
      </c>
      <c r="I534" s="531">
        <f>F534+F538+F539</f>
        <v>756.68999999994412</v>
      </c>
      <c r="J534" s="411">
        <f>I534/I538</f>
        <v>0.58363606913943789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612070.79200000002</v>
      </c>
      <c r="E535" s="596">
        <v>612262.28200000001</v>
      </c>
      <c r="F535" s="527">
        <f t="shared" si="157"/>
        <v>191.48999999999069</v>
      </c>
      <c r="G535" s="593">
        <v>6.48</v>
      </c>
      <c r="H535" s="413">
        <f>G535*F535</f>
        <v>1240.8551999999397</v>
      </c>
      <c r="I535" s="532">
        <f>F535</f>
        <v>191.48999999999069</v>
      </c>
      <c r="J535" s="414">
        <f>I535/I538</f>
        <v>0.14769650831848416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363393.84299999999</v>
      </c>
      <c r="E536" s="597">
        <v>363654.663</v>
      </c>
      <c r="F536" s="528">
        <f t="shared" si="157"/>
        <v>260.82000000000698</v>
      </c>
      <c r="G536" s="594">
        <v>4.58</v>
      </c>
      <c r="H536" s="416">
        <f>G536*F536</f>
        <v>1194.555600000032</v>
      </c>
      <c r="I536" s="533">
        <f>F536</f>
        <v>260.82000000000698</v>
      </c>
      <c r="J536" s="417">
        <f>I536/I538</f>
        <v>0.20117083555083787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421490.79300000001</v>
      </c>
      <c r="E537" s="597">
        <v>421578.30300000001</v>
      </c>
      <c r="F537" s="529">
        <f t="shared" si="157"/>
        <v>87.510000000009313</v>
      </c>
      <c r="G537" s="595">
        <v>6.28</v>
      </c>
      <c r="H537" s="418">
        <f>G537*F537</f>
        <v>549.56280000005847</v>
      </c>
      <c r="I537" s="534">
        <f>F537</f>
        <v>87.510000000009313</v>
      </c>
      <c r="J537" s="419">
        <f>I537/I538</f>
        <v>6.7496586991240032E-2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375724.50199999998</v>
      </c>
      <c r="E538" s="597">
        <v>375949.51199999999</v>
      </c>
      <c r="F538" s="526">
        <f>E538-D538</f>
        <v>225.01000000000931</v>
      </c>
      <c r="G538" s="884">
        <v>6.48</v>
      </c>
      <c r="H538" s="421">
        <f>G538*F538</f>
        <v>1458.0648000000604</v>
      </c>
      <c r="I538" s="535">
        <f t="shared" ref="I538:J538" si="158">SUM(I534:I537)</f>
        <v>1296.5099999999511</v>
      </c>
      <c r="J538" s="422">
        <f t="shared" si="158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341260.54100000003</v>
      </c>
      <c r="E539" s="597">
        <v>341278.31199999998</v>
      </c>
      <c r="F539" s="526">
        <f t="shared" ref="F539" si="159">E539-D539</f>
        <v>17.770999999949709</v>
      </c>
      <c r="G539" s="885"/>
      <c r="H539" s="423">
        <f>G538*F539</f>
        <v>115.15607999967412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1296.5099999999511</v>
      </c>
      <c r="G540" s="525">
        <f>H540/F540</f>
        <v>6.0842760950551611</v>
      </c>
      <c r="H540" s="428">
        <f>SUM(H534:H539)</f>
        <v>7888.3247999996693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254</v>
      </c>
      <c r="E542" s="433"/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>
        <v>667</v>
      </c>
      <c r="E543" s="438"/>
      <c r="F543" s="438">
        <f>D543+E543</f>
        <v>667</v>
      </c>
      <c r="G543" s="439">
        <f>F543/F546</f>
        <v>8.0043201728069127E-2</v>
      </c>
      <c r="H543" s="590">
        <v>7.0000000000000001E-3</v>
      </c>
      <c r="I543" s="586">
        <f>F543*H543</f>
        <v>4.6690000000000005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>
        <v>6999</v>
      </c>
      <c r="E544" s="438"/>
      <c r="F544" s="438">
        <f t="shared" ref="F544:F545" si="160">D544+E544</f>
        <v>6999</v>
      </c>
      <c r="G544" s="439">
        <f>F544/F546</f>
        <v>0.83991359654386177</v>
      </c>
      <c r="H544" s="590">
        <v>2.5000000000000001E-2</v>
      </c>
      <c r="I544" s="586">
        <f>F544*H544</f>
        <v>174.97500000000002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>
        <v>667</v>
      </c>
      <c r="E545" s="438"/>
      <c r="F545" s="438">
        <f t="shared" si="160"/>
        <v>667</v>
      </c>
      <c r="G545" s="439">
        <f>F545/F546</f>
        <v>8.0043201728069127E-2</v>
      </c>
      <c r="H545" s="584"/>
      <c r="I545" s="586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8333</v>
      </c>
      <c r="E546" s="442">
        <f>SUM(E543:E545)</f>
        <v>0</v>
      </c>
      <c r="F546" s="443">
        <f>D546+E546</f>
        <v>8333</v>
      </c>
      <c r="G546" s="444">
        <f>SUM(G543:G545)</f>
        <v>1</v>
      </c>
      <c r="H546" s="585" t="s">
        <v>21</v>
      </c>
      <c r="I546" s="591">
        <f>SUM(I543:I545)</f>
        <v>179.64400000000003</v>
      </c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63</v>
      </c>
      <c r="E549" s="447" t="s">
        <v>68</v>
      </c>
      <c r="F549" s="447" t="s">
        <v>249</v>
      </c>
      <c r="G549" s="448" t="s">
        <v>197</v>
      </c>
      <c r="H549" s="447" t="s">
        <v>130</v>
      </c>
      <c r="I549" s="448" t="s">
        <v>64</v>
      </c>
      <c r="J549" s="447" t="s">
        <v>260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58</v>
      </c>
      <c r="D550" s="438">
        <v>62</v>
      </c>
      <c r="E550" s="438"/>
      <c r="F550" s="438">
        <v>329</v>
      </c>
      <c r="G550" s="438">
        <v>435</v>
      </c>
      <c r="H550" s="438"/>
      <c r="I550" s="438"/>
      <c r="J550" s="438">
        <v>222.46</v>
      </c>
      <c r="K550" s="550">
        <f>D550+E550+F550+G550+H550+I550+J550</f>
        <v>1048.46</v>
      </c>
      <c r="L550" s="452">
        <f>K550/K554</f>
        <v>0.1336949674707798</v>
      </c>
      <c r="M550" s="401"/>
    </row>
    <row r="551" spans="2:13" ht="15.6">
      <c r="B551" s="396"/>
      <c r="C551" s="450" t="s">
        <v>148</v>
      </c>
      <c r="D551" s="438">
        <v>459</v>
      </c>
      <c r="E551" s="438"/>
      <c r="F551" s="438">
        <v>396</v>
      </c>
      <c r="G551" s="438">
        <v>718</v>
      </c>
      <c r="H551" s="438">
        <v>150</v>
      </c>
      <c r="I551" s="438"/>
      <c r="J551" s="438">
        <v>508</v>
      </c>
      <c r="K551" s="550">
        <f t="shared" ref="K551:K553" si="161">D551+E551+F551+G551+H551+I551+J551</f>
        <v>2231</v>
      </c>
      <c r="L551" s="452">
        <f>K551/K554</f>
        <v>0.28448722166540424</v>
      </c>
      <c r="M551" s="401"/>
    </row>
    <row r="552" spans="2:13" ht="15.6">
      <c r="B552" s="396"/>
      <c r="C552" s="450" t="s">
        <v>61</v>
      </c>
      <c r="D552" s="438">
        <v>426</v>
      </c>
      <c r="E552" s="438"/>
      <c r="F552" s="438">
        <v>195</v>
      </c>
      <c r="G552" s="438"/>
      <c r="H552" s="438"/>
      <c r="I552" s="438"/>
      <c r="J552" s="438">
        <v>487.84</v>
      </c>
      <c r="K552" s="550">
        <f t="shared" si="161"/>
        <v>1108.8399999999999</v>
      </c>
      <c r="L552" s="452">
        <f>K552/K554</f>
        <v>0.14139435718129395</v>
      </c>
      <c r="M552" s="401"/>
    </row>
    <row r="553" spans="2:13" ht="15.6">
      <c r="B553" s="396"/>
      <c r="C553" s="450" t="s">
        <v>62</v>
      </c>
      <c r="D553" s="438">
        <v>722</v>
      </c>
      <c r="E553" s="438"/>
      <c r="F553" s="438">
        <v>899</v>
      </c>
      <c r="G553" s="438">
        <v>768.28</v>
      </c>
      <c r="H553" s="438">
        <v>146.30000000000001</v>
      </c>
      <c r="I553" s="438"/>
      <c r="J553" s="438">
        <v>918.3</v>
      </c>
      <c r="K553" s="550">
        <f t="shared" si="161"/>
        <v>3453.88</v>
      </c>
      <c r="L553" s="452">
        <f>K553/K554</f>
        <v>0.44042345368252195</v>
      </c>
      <c r="M553" s="401"/>
    </row>
    <row r="554" spans="2:13" ht="15.6">
      <c r="B554" s="397"/>
      <c r="C554" s="450" t="s">
        <v>199</v>
      </c>
      <c r="D554" s="552">
        <f>SUM(D550:D553)</f>
        <v>1669</v>
      </c>
      <c r="E554" s="552">
        <f t="shared" ref="E554" si="162">SUM(E550:E553)</f>
        <v>0</v>
      </c>
      <c r="F554" s="552">
        <f>SUM(F550:F553)</f>
        <v>1819</v>
      </c>
      <c r="G554" s="552">
        <f>SUM(G550:G553)</f>
        <v>1921.28</v>
      </c>
      <c r="H554" s="552">
        <f>SUM(H550:H553)</f>
        <v>296.3</v>
      </c>
      <c r="I554" s="552">
        <f>SUM(I550:I553)</f>
        <v>0</v>
      </c>
      <c r="J554" s="552">
        <f t="shared" ref="J554" si="163">SUM(J550:J553)</f>
        <v>2136.6</v>
      </c>
      <c r="K554" s="550">
        <f>D554+E554+F554+G554+H554+I554+J554</f>
        <v>7842.18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>
        <v>1676.06</v>
      </c>
      <c r="E555" s="553"/>
      <c r="F555" s="548">
        <v>1853.47</v>
      </c>
      <c r="G555" s="548">
        <v>1921.28</v>
      </c>
      <c r="H555" s="548">
        <v>296.3</v>
      </c>
      <c r="I555" s="548"/>
      <c r="J555" s="548">
        <v>2136.6</v>
      </c>
      <c r="K555" s="549">
        <f t="shared" ref="K555" si="164">D555+E555+F555+G555+H555+I555+J555</f>
        <v>7883.7099999999991</v>
      </c>
      <c r="L555" s="452"/>
      <c r="M555" s="401"/>
    </row>
    <row r="556" spans="2:13" ht="15.6">
      <c r="B556" s="397"/>
      <c r="C556" s="460" t="s">
        <v>147</v>
      </c>
      <c r="D556" s="461">
        <f t="shared" ref="D556:J556" si="165">D555-D554</f>
        <v>7.0599999999999454</v>
      </c>
      <c r="E556" s="461">
        <f t="shared" si="165"/>
        <v>0</v>
      </c>
      <c r="F556" s="461">
        <f t="shared" si="165"/>
        <v>34.470000000000027</v>
      </c>
      <c r="G556" s="461">
        <f t="shared" si="165"/>
        <v>0</v>
      </c>
      <c r="H556" s="461">
        <f t="shared" si="165"/>
        <v>0</v>
      </c>
      <c r="I556" s="461">
        <f t="shared" si="165"/>
        <v>0</v>
      </c>
      <c r="J556" s="461">
        <f t="shared" si="165"/>
        <v>0</v>
      </c>
      <c r="K556" s="542">
        <f>D556+E556+F556+G556+H556+I556+J556</f>
        <v>41.529999999999973</v>
      </c>
      <c r="L556" s="452"/>
      <c r="M556" s="401"/>
    </row>
    <row r="557" spans="2:13" ht="15.6">
      <c r="B557" s="396"/>
      <c r="C557" s="402" t="s">
        <v>65</v>
      </c>
      <c r="D557" s="462">
        <f>D555/K555</f>
        <v>0.21259787587316126</v>
      </c>
      <c r="E557" s="462">
        <f>E555/K555</f>
        <v>0</v>
      </c>
      <c r="F557" s="462">
        <f>F555/K555</f>
        <v>0.23510124040584957</v>
      </c>
      <c r="G557" s="462">
        <f>G555/K555</f>
        <v>0.2437025207675067</v>
      </c>
      <c r="H557" s="462">
        <f>H555/K555</f>
        <v>3.7583827918581489E-2</v>
      </c>
      <c r="I557" s="462">
        <f>I555/K555</f>
        <v>0</v>
      </c>
      <c r="J557" s="462">
        <f>J555/K555</f>
        <v>0.27101453503490108</v>
      </c>
      <c r="K557" s="520">
        <f>D557+E557+F557+G557+H557+I557+J557</f>
        <v>1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4.6147999996701401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596">
        <v>1585422.0819999999</v>
      </c>
      <c r="E565" s="596">
        <v>1586111.922</v>
      </c>
      <c r="F565" s="526">
        <f t="shared" ref="F565:F568" si="166">E565-D565</f>
        <v>689.84000000008382</v>
      </c>
      <c r="G565" s="592">
        <v>6.48</v>
      </c>
      <c r="H565" s="410">
        <f>F565*G565</f>
        <v>4470.1632000005438</v>
      </c>
      <c r="I565" s="531">
        <f>F565+F569+F570</f>
        <v>815.77900000009686</v>
      </c>
      <c r="J565" s="411">
        <f>I565/I569</f>
        <v>0.4410169275282379</v>
      </c>
      <c r="K565" s="186"/>
      <c r="L565" s="359"/>
      <c r="M565" s="401"/>
    </row>
    <row r="566" spans="2:13" ht="15.6">
      <c r="B566" s="396"/>
      <c r="C566" s="412" t="s">
        <v>43</v>
      </c>
      <c r="D566" s="596">
        <v>612262.28200000001</v>
      </c>
      <c r="E566" s="596">
        <v>612516.05200000003</v>
      </c>
      <c r="F566" s="527">
        <f t="shared" si="166"/>
        <v>253.77000000001863</v>
      </c>
      <c r="G566" s="593">
        <v>6.48</v>
      </c>
      <c r="H566" s="413">
        <f>G566*F566</f>
        <v>1644.4296000001209</v>
      </c>
      <c r="I566" s="532">
        <f>F566</f>
        <v>253.77000000001863</v>
      </c>
      <c r="J566" s="414">
        <f>I566/I569</f>
        <v>0.13719017736278558</v>
      </c>
      <c r="K566" s="186"/>
      <c r="L566" s="359"/>
      <c r="M566" s="401"/>
    </row>
    <row r="567" spans="2:13" ht="15.6">
      <c r="B567" s="396"/>
      <c r="C567" s="415" t="s">
        <v>44</v>
      </c>
      <c r="D567" s="597">
        <v>363654.663</v>
      </c>
      <c r="E567" s="597">
        <v>363892.74300000002</v>
      </c>
      <c r="F567" s="528">
        <f t="shared" si="166"/>
        <v>238.0800000000163</v>
      </c>
      <c r="G567" s="594">
        <v>4.58</v>
      </c>
      <c r="H567" s="416">
        <f>G567*F567</f>
        <v>1090.4064000000747</v>
      </c>
      <c r="I567" s="533">
        <f>F567</f>
        <v>238.0800000000163</v>
      </c>
      <c r="J567" s="417">
        <f>I567/I569</f>
        <v>0.12870803257489785</v>
      </c>
      <c r="K567" s="186"/>
      <c r="L567" s="359"/>
      <c r="M567" s="401"/>
    </row>
    <row r="568" spans="2:13" ht="15.6">
      <c r="B568" s="397"/>
      <c r="C568" s="183" t="s">
        <v>139</v>
      </c>
      <c r="D568" s="597">
        <v>421578.30300000001</v>
      </c>
      <c r="E568" s="597">
        <v>422120.44199999998</v>
      </c>
      <c r="F568" s="529">
        <f t="shared" si="166"/>
        <v>542.13899999996647</v>
      </c>
      <c r="G568" s="595">
        <v>6.28</v>
      </c>
      <c r="H568" s="418">
        <f>G568*F568</f>
        <v>3404.6329199997895</v>
      </c>
      <c r="I568" s="534">
        <f>F568</f>
        <v>542.13899999996647</v>
      </c>
      <c r="J568" s="419">
        <f>I568/I569</f>
        <v>0.29308486253407867</v>
      </c>
      <c r="K568" s="186"/>
      <c r="L568" s="359"/>
      <c r="M568" s="401"/>
    </row>
    <row r="569" spans="2:13" ht="16.2" thickBot="1">
      <c r="B569" s="397"/>
      <c r="C569" s="420" t="s">
        <v>45</v>
      </c>
      <c r="D569" s="597">
        <v>375949.51199999999</v>
      </c>
      <c r="E569" s="597">
        <v>376046.43199999997</v>
      </c>
      <c r="F569" s="526">
        <f>E569-D569</f>
        <v>96.919999999983702</v>
      </c>
      <c r="G569" s="884">
        <v>6.48</v>
      </c>
      <c r="H569" s="421">
        <f>G569*F569</f>
        <v>628.0415999998944</v>
      </c>
      <c r="I569" s="535">
        <f t="shared" ref="I569:J569" si="167">SUM(I565:I568)</f>
        <v>1849.7680000000983</v>
      </c>
      <c r="J569" s="422">
        <f t="shared" si="167"/>
        <v>1</v>
      </c>
      <c r="K569" s="186"/>
      <c r="L569" s="359"/>
      <c r="M569" s="401"/>
    </row>
    <row r="570" spans="2:13" ht="15.6">
      <c r="B570" s="397"/>
      <c r="C570" s="420" t="s">
        <v>46</v>
      </c>
      <c r="D570" s="597">
        <v>341278.31199999998</v>
      </c>
      <c r="E570" s="597">
        <v>341307.33100000001</v>
      </c>
      <c r="F570" s="526">
        <f t="shared" ref="F570" si="168">E570-D570</f>
        <v>29.019000000029337</v>
      </c>
      <c r="G570" s="885"/>
      <c r="H570" s="423">
        <f>G569*F570</f>
        <v>188.0431200001901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1849.7680000000983</v>
      </c>
      <c r="G571" s="525">
        <f>H571/F571</f>
        <v>6.1768377656008786</v>
      </c>
      <c r="H571" s="428">
        <f>SUM(H565:H570)</f>
        <v>11425.716840000612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 t="s">
        <v>254</v>
      </c>
      <c r="E573" s="433"/>
      <c r="F573" s="434" t="s">
        <v>1</v>
      </c>
      <c r="G573" s="554" t="s">
        <v>65</v>
      </c>
      <c r="H573" s="861" t="s">
        <v>243</v>
      </c>
      <c r="I573" s="862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>
        <v>1374</v>
      </c>
      <c r="E574" s="438"/>
      <c r="F574" s="438">
        <f>D574+E574</f>
        <v>1374</v>
      </c>
      <c r="G574" s="439">
        <f>F574/F577</f>
        <v>0.45968551354968218</v>
      </c>
      <c r="H574" s="590">
        <v>7.0000000000000001E-3</v>
      </c>
      <c r="I574" s="586">
        <f>F574*H574</f>
        <v>9.6180000000000003</v>
      </c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>
        <v>811</v>
      </c>
      <c r="E575" s="438"/>
      <c r="F575" s="438">
        <f t="shared" ref="F575:F576" si="169">D575+E575</f>
        <v>811</v>
      </c>
      <c r="G575" s="439">
        <f>F575/F577</f>
        <v>0.27132820341251257</v>
      </c>
      <c r="H575" s="590">
        <v>2.5000000000000001E-2</v>
      </c>
      <c r="I575" s="586">
        <f>F575*H575</f>
        <v>20.275000000000002</v>
      </c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>
        <v>804</v>
      </c>
      <c r="E576" s="438"/>
      <c r="F576" s="438">
        <f t="shared" si="169"/>
        <v>804</v>
      </c>
      <c r="G576" s="439">
        <f>F576/F577</f>
        <v>0.26898628303780531</v>
      </c>
      <c r="H576" s="584"/>
      <c r="I576" s="586"/>
      <c r="J576" s="431"/>
      <c r="K576" s="184"/>
      <c r="L576" s="188"/>
      <c r="M576" s="401"/>
    </row>
    <row r="577" spans="2:13" ht="16.2" thickBot="1">
      <c r="B577" s="397"/>
      <c r="C577" s="441" t="s">
        <v>1</v>
      </c>
      <c r="D577" s="442">
        <f>SUM(D574:D576)</f>
        <v>2989</v>
      </c>
      <c r="E577" s="442">
        <f>SUM(E574:E576)</f>
        <v>0</v>
      </c>
      <c r="F577" s="443">
        <f>D577+E577</f>
        <v>2989</v>
      </c>
      <c r="G577" s="444">
        <f>SUM(G574:G576)</f>
        <v>1</v>
      </c>
      <c r="H577" s="585" t="s">
        <v>21</v>
      </c>
      <c r="I577" s="591">
        <f>SUM(I574:I576)</f>
        <v>29.893000000000001</v>
      </c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63</v>
      </c>
      <c r="E580" s="447" t="s">
        <v>68</v>
      </c>
      <c r="F580" s="447" t="s">
        <v>249</v>
      </c>
      <c r="G580" s="448" t="s">
        <v>197</v>
      </c>
      <c r="H580" s="447" t="s">
        <v>130</v>
      </c>
      <c r="I580" s="448" t="s">
        <v>64</v>
      </c>
      <c r="J580" s="447" t="s">
        <v>260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58</v>
      </c>
      <c r="D581" s="438"/>
      <c r="E581" s="438">
        <v>296</v>
      </c>
      <c r="F581" s="438">
        <v>40</v>
      </c>
      <c r="G581" s="438"/>
      <c r="H581" s="438"/>
      <c r="I581" s="438">
        <v>50</v>
      </c>
      <c r="J581" s="438">
        <v>380.11</v>
      </c>
      <c r="K581" s="550">
        <f>D581+E581+F581+G581+H581+I581+J581</f>
        <v>766.11</v>
      </c>
      <c r="L581" s="452">
        <f>K581/K585</f>
        <v>6.7082119140351379E-2</v>
      </c>
      <c r="M581" s="401"/>
    </row>
    <row r="582" spans="2:13" ht="15.6">
      <c r="B582" s="396"/>
      <c r="C582" s="450" t="s">
        <v>148</v>
      </c>
      <c r="D582" s="438"/>
      <c r="E582" s="438">
        <v>710</v>
      </c>
      <c r="F582" s="438">
        <v>392</v>
      </c>
      <c r="G582" s="438"/>
      <c r="H582" s="438">
        <v>57</v>
      </c>
      <c r="I582" s="438">
        <v>207</v>
      </c>
      <c r="J582" s="438">
        <v>849.12</v>
      </c>
      <c r="K582" s="550">
        <f t="shared" ref="K582:K584" si="170">D582+E582+F582+G582+H582+I582+J582</f>
        <v>2215.12</v>
      </c>
      <c r="L582" s="452">
        <f>K582/K585</f>
        <v>0.1939603239093278</v>
      </c>
      <c r="M582" s="401"/>
    </row>
    <row r="583" spans="2:13" ht="15.6">
      <c r="B583" s="396"/>
      <c r="C583" s="450" t="s">
        <v>61</v>
      </c>
      <c r="D583" s="438"/>
      <c r="E583" s="438">
        <v>1526</v>
      </c>
      <c r="F583" s="438">
        <v>196</v>
      </c>
      <c r="G583" s="438"/>
      <c r="H583" s="438">
        <v>1467</v>
      </c>
      <c r="I583" s="438">
        <v>978.8</v>
      </c>
      <c r="J583" s="438">
        <v>712.11</v>
      </c>
      <c r="K583" s="550">
        <f t="shared" si="170"/>
        <v>4879.91</v>
      </c>
      <c r="L583" s="452">
        <f>K583/K585</f>
        <v>0.42729464961192526</v>
      </c>
      <c r="M583" s="401"/>
    </row>
    <row r="584" spans="2:13" ht="15.6">
      <c r="B584" s="396"/>
      <c r="C584" s="450" t="s">
        <v>62</v>
      </c>
      <c r="D584" s="438"/>
      <c r="E584" s="438">
        <v>740.51</v>
      </c>
      <c r="F584" s="438">
        <v>555.04999999999995</v>
      </c>
      <c r="G584" s="438"/>
      <c r="H584" s="438">
        <v>304.52999999999997</v>
      </c>
      <c r="I584" s="438">
        <v>465.87</v>
      </c>
      <c r="J584" s="438">
        <v>1493.38</v>
      </c>
      <c r="K584" s="550">
        <f t="shared" si="170"/>
        <v>3559.34</v>
      </c>
      <c r="L584" s="452">
        <f>K584/K585</f>
        <v>0.31166290733839563</v>
      </c>
      <c r="M584" s="401"/>
    </row>
    <row r="585" spans="2:13" ht="15.6">
      <c r="B585" s="397"/>
      <c r="C585" s="450" t="s">
        <v>199</v>
      </c>
      <c r="D585" s="552">
        <f>SUM(D581:D584)</f>
        <v>0</v>
      </c>
      <c r="E585" s="552">
        <f t="shared" ref="E585" si="171">SUM(E581:E584)</f>
        <v>3272.51</v>
      </c>
      <c r="F585" s="552">
        <f>SUM(F581:F584)</f>
        <v>1183.05</v>
      </c>
      <c r="G585" s="552">
        <f>SUM(G581:G584)</f>
        <v>0</v>
      </c>
      <c r="H585" s="552">
        <f>SUM(H581:H584)</f>
        <v>1828.53</v>
      </c>
      <c r="I585" s="552">
        <f>SUM(I581:I584)</f>
        <v>1701.67</v>
      </c>
      <c r="J585" s="552">
        <f t="shared" ref="J585" si="172">SUM(J581:J584)</f>
        <v>3434.7200000000003</v>
      </c>
      <c r="K585" s="550">
        <f>D585+E585+F585+G585+H585+I585+J585</f>
        <v>11420.48</v>
      </c>
      <c r="L585" s="452">
        <f>SUM(L581:L584)</f>
        <v>1</v>
      </c>
      <c r="M585" s="401"/>
    </row>
    <row r="586" spans="2:13" ht="15.6">
      <c r="B586" s="397"/>
      <c r="C586" s="547" t="s">
        <v>193</v>
      </c>
      <c r="D586" s="553"/>
      <c r="E586" s="553">
        <v>3272.51</v>
      </c>
      <c r="F586" s="548">
        <v>1183.05</v>
      </c>
      <c r="G586" s="548"/>
      <c r="H586" s="548">
        <v>1828.53</v>
      </c>
      <c r="I586" s="548">
        <v>1701.67</v>
      </c>
      <c r="J586" s="548">
        <v>3434.72</v>
      </c>
      <c r="K586" s="549">
        <f t="shared" ref="K586" si="173">D586+E586+F586+G586+H586+I586+J586</f>
        <v>11420.48</v>
      </c>
      <c r="L586" s="452"/>
      <c r="M586" s="401"/>
    </row>
    <row r="587" spans="2:13" ht="15.6">
      <c r="B587" s="397"/>
      <c r="C587" s="460" t="s">
        <v>147</v>
      </c>
      <c r="D587" s="461">
        <f t="shared" ref="D587:J587" si="174">D586-D585</f>
        <v>0</v>
      </c>
      <c r="E587" s="461">
        <f t="shared" si="174"/>
        <v>0</v>
      </c>
      <c r="F587" s="461">
        <f t="shared" si="174"/>
        <v>0</v>
      </c>
      <c r="G587" s="461">
        <f t="shared" si="174"/>
        <v>0</v>
      </c>
      <c r="H587" s="461">
        <f t="shared" si="174"/>
        <v>0</v>
      </c>
      <c r="I587" s="461">
        <f t="shared" si="174"/>
        <v>0</v>
      </c>
      <c r="J587" s="461">
        <f t="shared" si="174"/>
        <v>0</v>
      </c>
      <c r="K587" s="542">
        <f>D587+E587+F587+G587+H587+I587+J587</f>
        <v>0</v>
      </c>
      <c r="L587" s="452"/>
      <c r="M587" s="401"/>
    </row>
    <row r="588" spans="2:13" ht="15.6">
      <c r="B588" s="396"/>
      <c r="C588" s="402" t="s">
        <v>65</v>
      </c>
      <c r="D588" s="462">
        <f>D586/K586</f>
        <v>0</v>
      </c>
      <c r="E588" s="462">
        <f>E586/K586</f>
        <v>0.28654750063044637</v>
      </c>
      <c r="F588" s="462">
        <f>F586/K586</f>
        <v>0.10359021687354647</v>
      </c>
      <c r="G588" s="462">
        <f>G586/K586</f>
        <v>0</v>
      </c>
      <c r="H588" s="462">
        <f>H586/K586</f>
        <v>0.16010973269074505</v>
      </c>
      <c r="I588" s="462">
        <f>I586/K586</f>
        <v>0.14900161814564714</v>
      </c>
      <c r="J588" s="462">
        <f>J586/K586</f>
        <v>0.30075093165961503</v>
      </c>
      <c r="K588" s="520">
        <f>D588+E588+F588+G588+H588+I588+J588</f>
        <v>1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5.2368400006125739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596">
        <v>1586111.922</v>
      </c>
      <c r="E596" s="596">
        <v>1586607.963</v>
      </c>
      <c r="F596" s="526">
        <f t="shared" ref="F596:F599" si="175">E596-D596</f>
        <v>496.04099999996834</v>
      </c>
      <c r="G596" s="592">
        <v>6.48</v>
      </c>
      <c r="H596" s="410">
        <f>F596*G596</f>
        <v>3214.3456799997948</v>
      </c>
      <c r="I596" s="531">
        <f>F596+F600+F601</f>
        <v>596.04099999996834</v>
      </c>
      <c r="J596" s="411">
        <f>I596/I600</f>
        <v>0.32843488399771559</v>
      </c>
      <c r="K596" s="186"/>
      <c r="L596" s="359"/>
      <c r="M596" s="401"/>
    </row>
    <row r="597" spans="2:13" ht="15.6">
      <c r="B597" s="396"/>
      <c r="C597" s="412" t="s">
        <v>43</v>
      </c>
      <c r="D597" s="596">
        <v>612516.05200000003</v>
      </c>
      <c r="E597" s="596">
        <v>612926.51199999999</v>
      </c>
      <c r="F597" s="527">
        <f t="shared" si="175"/>
        <v>410.45999999996275</v>
      </c>
      <c r="G597" s="593">
        <v>6.48</v>
      </c>
      <c r="H597" s="413">
        <f>G597*F597</f>
        <v>2659.780799999759</v>
      </c>
      <c r="I597" s="532">
        <f>F597</f>
        <v>410.45999999996275</v>
      </c>
      <c r="J597" s="414">
        <f>I597/I600</f>
        <v>0.22617468007351385</v>
      </c>
      <c r="K597" s="186"/>
      <c r="L597" s="359"/>
      <c r="M597" s="401"/>
    </row>
    <row r="598" spans="2:13" ht="15.6">
      <c r="B598" s="396"/>
      <c r="C598" s="415" t="s">
        <v>44</v>
      </c>
      <c r="D598" s="597">
        <v>363892.74300000002</v>
      </c>
      <c r="E598" s="597">
        <v>364267.853</v>
      </c>
      <c r="F598" s="528">
        <f t="shared" si="175"/>
        <v>375.10999999998603</v>
      </c>
      <c r="G598" s="594">
        <v>4.58</v>
      </c>
      <c r="H598" s="416">
        <f>G598*F598</f>
        <v>1718.0037999999361</v>
      </c>
      <c r="I598" s="533">
        <f>F598</f>
        <v>375.10999999998603</v>
      </c>
      <c r="J598" s="417">
        <f>I598/I600</f>
        <v>0.20669586376840696</v>
      </c>
      <c r="K598" s="186"/>
      <c r="L598" s="359"/>
      <c r="M598" s="401"/>
    </row>
    <row r="599" spans="2:13" ht="15.6">
      <c r="B599" s="397"/>
      <c r="C599" s="183" t="s">
        <v>139</v>
      </c>
      <c r="D599" s="597">
        <v>422120.44199999998</v>
      </c>
      <c r="E599" s="597">
        <v>422553.62300000002</v>
      </c>
      <c r="F599" s="529">
        <f t="shared" si="175"/>
        <v>433.18100000004051</v>
      </c>
      <c r="G599" s="595">
        <v>6.28</v>
      </c>
      <c r="H599" s="418">
        <f>G599*F599</f>
        <v>2720.3766800002545</v>
      </c>
      <c r="I599" s="534">
        <f>F599</f>
        <v>433.18100000004051</v>
      </c>
      <c r="J599" s="419">
        <f>I599/I600</f>
        <v>0.23869457216036363</v>
      </c>
      <c r="K599" s="186"/>
      <c r="L599" s="359"/>
      <c r="M599" s="401"/>
    </row>
    <row r="600" spans="2:13" ht="16.2" thickBot="1">
      <c r="B600" s="397"/>
      <c r="C600" s="420" t="s">
        <v>45</v>
      </c>
      <c r="D600" s="597">
        <v>376046.43199999997</v>
      </c>
      <c r="E600" s="597">
        <v>376133.75199999998</v>
      </c>
      <c r="F600" s="526">
        <f>E600-D600</f>
        <v>87.320000000006985</v>
      </c>
      <c r="G600" s="884">
        <v>6.48</v>
      </c>
      <c r="H600" s="421">
        <f>G600*F600</f>
        <v>565.83360000004529</v>
      </c>
      <c r="I600" s="535">
        <f t="shared" ref="I600:J600" si="176">SUM(I596:I599)</f>
        <v>1814.7919999999576</v>
      </c>
      <c r="J600" s="422">
        <f t="shared" si="176"/>
        <v>1</v>
      </c>
      <c r="K600" s="186"/>
      <c r="L600" s="359"/>
      <c r="M600" s="401"/>
    </row>
    <row r="601" spans="2:13" ht="15.6">
      <c r="B601" s="397"/>
      <c r="C601" s="420" t="s">
        <v>46</v>
      </c>
      <c r="D601" s="597">
        <v>341307.33100000001</v>
      </c>
      <c r="E601" s="597">
        <v>341320.011</v>
      </c>
      <c r="F601" s="526">
        <f t="shared" ref="F601" si="177">E601-D601</f>
        <v>12.679999999993015</v>
      </c>
      <c r="G601" s="885"/>
      <c r="H601" s="423">
        <f>G600*F601</f>
        <v>82.166399999954749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1814.7919999999576</v>
      </c>
      <c r="G602" s="525">
        <f>H602/F602</f>
        <v>6.0395389444079539</v>
      </c>
      <c r="H602" s="428">
        <f>SUM(H596:H601)</f>
        <v>10960.506959999744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 t="s">
        <v>254</v>
      </c>
      <c r="E604" s="433"/>
      <c r="F604" s="434" t="s">
        <v>1</v>
      </c>
      <c r="G604" s="554" t="s">
        <v>65</v>
      </c>
      <c r="H604" s="861" t="s">
        <v>243</v>
      </c>
      <c r="I604" s="862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>
        <v>1101</v>
      </c>
      <c r="E605" s="438"/>
      <c r="F605" s="438">
        <f>D605+E605</f>
        <v>1101</v>
      </c>
      <c r="G605" s="439">
        <f>F605/F608</f>
        <v>0.29227501990974253</v>
      </c>
      <c r="H605" s="590">
        <v>7.0000000000000001E-3</v>
      </c>
      <c r="I605" s="586">
        <f>F605*H605</f>
        <v>7.7069999999999999</v>
      </c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>
        <v>1187</v>
      </c>
      <c r="E606" s="438"/>
      <c r="F606" s="438">
        <f t="shared" ref="F606:F607" si="178">D606+E606</f>
        <v>1187</v>
      </c>
      <c r="G606" s="439">
        <f>F606/F608</f>
        <v>0.31510485797717014</v>
      </c>
      <c r="H606" s="590">
        <v>2.5000000000000001E-2</v>
      </c>
      <c r="I606" s="586">
        <f>F606*H606</f>
        <v>29.675000000000001</v>
      </c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>
        <v>1479</v>
      </c>
      <c r="E607" s="438"/>
      <c r="F607" s="438">
        <f t="shared" si="178"/>
        <v>1479</v>
      </c>
      <c r="G607" s="439">
        <f>F607/F608</f>
        <v>0.39262012211308733</v>
      </c>
      <c r="H607" s="584"/>
      <c r="I607" s="586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3767</v>
      </c>
      <c r="E608" s="442">
        <f>SUM(E605:E607)</f>
        <v>0</v>
      </c>
      <c r="F608" s="443">
        <f>D608+E608</f>
        <v>3767</v>
      </c>
      <c r="G608" s="444">
        <f>SUM(G605:G607)</f>
        <v>1</v>
      </c>
      <c r="H608" s="585" t="s">
        <v>21</v>
      </c>
      <c r="I608" s="591">
        <f>SUM(I605:I607)</f>
        <v>37.381999999999998</v>
      </c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63</v>
      </c>
      <c r="E611" s="447" t="s">
        <v>68</v>
      </c>
      <c r="F611" s="447" t="s">
        <v>249</v>
      </c>
      <c r="G611" s="448" t="s">
        <v>197</v>
      </c>
      <c r="H611" s="447" t="s">
        <v>130</v>
      </c>
      <c r="I611" s="448" t="s">
        <v>64</v>
      </c>
      <c r="J611" s="447" t="s">
        <v>260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58</v>
      </c>
      <c r="D612" s="438">
        <v>361</v>
      </c>
      <c r="E612" s="438">
        <v>505</v>
      </c>
      <c r="F612" s="438">
        <v>195</v>
      </c>
      <c r="G612" s="438">
        <v>388.8</v>
      </c>
      <c r="H612" s="438"/>
      <c r="I612" s="438"/>
      <c r="J612" s="438"/>
      <c r="K612" s="550">
        <f>D612+E612+F612+G612+H612+I612+J612</f>
        <v>1449.8</v>
      </c>
      <c r="L612" s="452">
        <f>K612/K616</f>
        <v>0.13238526321364358</v>
      </c>
      <c r="M612" s="401"/>
    </row>
    <row r="613" spans="2:13" ht="15.6">
      <c r="B613" s="396"/>
      <c r="C613" s="450" t="s">
        <v>148</v>
      </c>
      <c r="D613" s="438">
        <v>783</v>
      </c>
      <c r="E613" s="438">
        <v>497.97</v>
      </c>
      <c r="F613" s="438">
        <v>360</v>
      </c>
      <c r="G613" s="438">
        <v>387.85</v>
      </c>
      <c r="H613" s="438">
        <v>191</v>
      </c>
      <c r="I613" s="438"/>
      <c r="J613" s="438"/>
      <c r="K613" s="550">
        <f t="shared" ref="K613:K615" si="179">D613+E613+F613+G613+H613+I613+J613</f>
        <v>2219.8200000000002</v>
      </c>
      <c r="L613" s="452">
        <f>K613/K616</f>
        <v>0.20269792729128866</v>
      </c>
      <c r="M613" s="401"/>
    </row>
    <row r="614" spans="2:13" ht="15.6">
      <c r="B614" s="396"/>
      <c r="C614" s="450" t="s">
        <v>61</v>
      </c>
      <c r="D614" s="438">
        <v>633</v>
      </c>
      <c r="E614" s="438">
        <v>718.44</v>
      </c>
      <c r="F614" s="438">
        <v>3063</v>
      </c>
      <c r="G614" s="438">
        <v>268</v>
      </c>
      <c r="H614" s="438"/>
      <c r="I614" s="438"/>
      <c r="J614" s="438"/>
      <c r="K614" s="550">
        <f t="shared" si="179"/>
        <v>4682.4400000000005</v>
      </c>
      <c r="L614" s="452">
        <f>K614/K616</f>
        <v>0.4275665966906424</v>
      </c>
      <c r="M614" s="401"/>
    </row>
    <row r="615" spans="2:13" ht="15.6">
      <c r="B615" s="396"/>
      <c r="C615" s="450" t="s">
        <v>62</v>
      </c>
      <c r="D615" s="438">
        <v>711.41</v>
      </c>
      <c r="E615" s="438">
        <v>633.12</v>
      </c>
      <c r="F615" s="438">
        <v>551.09</v>
      </c>
      <c r="G615" s="438">
        <v>459.17</v>
      </c>
      <c r="H615" s="438">
        <v>144.41999999999999</v>
      </c>
      <c r="I615" s="438">
        <v>100.1</v>
      </c>
      <c r="J615" s="438"/>
      <c r="K615" s="550">
        <f t="shared" si="179"/>
        <v>2599.31</v>
      </c>
      <c r="L615" s="452">
        <f>K615/K616</f>
        <v>0.23735021280442536</v>
      </c>
      <c r="M615" s="401"/>
    </row>
    <row r="616" spans="2:13" ht="15.6">
      <c r="B616" s="397"/>
      <c r="C616" s="450" t="s">
        <v>199</v>
      </c>
      <c r="D616" s="552">
        <f>SUM(D612:D615)</f>
        <v>2488.41</v>
      </c>
      <c r="E616" s="552">
        <f t="shared" ref="E616" si="180">SUM(E612:E615)</f>
        <v>2354.5300000000002</v>
      </c>
      <c r="F616" s="552">
        <f>SUM(F612:F615)</f>
        <v>4169.09</v>
      </c>
      <c r="G616" s="552">
        <f>SUM(G612:G615)</f>
        <v>1503.8200000000002</v>
      </c>
      <c r="H616" s="552">
        <f>SUM(H612:H615)</f>
        <v>335.41999999999996</v>
      </c>
      <c r="I616" s="552">
        <f>SUM(I612:I615)</f>
        <v>100.1</v>
      </c>
      <c r="J616" s="552">
        <f t="shared" ref="J616" si="181">SUM(J612:J615)</f>
        <v>0</v>
      </c>
      <c r="K616" s="550">
        <f>D616+E616+F616+G616+H616+I616+J616</f>
        <v>10951.37</v>
      </c>
      <c r="L616" s="452">
        <f>SUM(L612:L615)</f>
        <v>1</v>
      </c>
      <c r="M616" s="401"/>
    </row>
    <row r="617" spans="2:13" ht="15.6">
      <c r="B617" s="397"/>
      <c r="C617" s="547" t="s">
        <v>193</v>
      </c>
      <c r="D617" s="553">
        <v>2488.41</v>
      </c>
      <c r="E617" s="553">
        <v>2354.5300000000002</v>
      </c>
      <c r="F617" s="548">
        <v>4169.09</v>
      </c>
      <c r="G617" s="548">
        <v>1503.82</v>
      </c>
      <c r="H617" s="548">
        <v>335.42</v>
      </c>
      <c r="I617" s="548">
        <v>100.1</v>
      </c>
      <c r="J617" s="548"/>
      <c r="K617" s="549">
        <f t="shared" ref="K617" si="182">D617+E617+F617+G617+H617+I617+J617</f>
        <v>10951.37</v>
      </c>
      <c r="L617" s="452"/>
      <c r="M617" s="401"/>
    </row>
    <row r="618" spans="2:13" ht="15.6">
      <c r="B618" s="397"/>
      <c r="C618" s="460" t="s">
        <v>147</v>
      </c>
      <c r="D618" s="461">
        <f t="shared" ref="D618:J618" si="183">D617-D616</f>
        <v>0</v>
      </c>
      <c r="E618" s="461">
        <f t="shared" si="183"/>
        <v>0</v>
      </c>
      <c r="F618" s="461">
        <f t="shared" si="183"/>
        <v>0</v>
      </c>
      <c r="G618" s="461">
        <f t="shared" si="183"/>
        <v>0</v>
      </c>
      <c r="H618" s="461">
        <f t="shared" si="183"/>
        <v>0</v>
      </c>
      <c r="I618" s="461">
        <f t="shared" si="183"/>
        <v>0</v>
      </c>
      <c r="J618" s="461">
        <f t="shared" si="183"/>
        <v>0</v>
      </c>
      <c r="K618" s="542">
        <f>D618+E618+F618+G618+H618+I618+J618</f>
        <v>0</v>
      </c>
      <c r="L618" s="452"/>
      <c r="M618" s="401"/>
    </row>
    <row r="619" spans="2:13" ht="15.6">
      <c r="B619" s="396"/>
      <c r="C619" s="402" t="s">
        <v>65</v>
      </c>
      <c r="D619" s="462">
        <f>D617/K617</f>
        <v>0.22722362590251263</v>
      </c>
      <c r="E619" s="462">
        <f>E617/K617</f>
        <v>0.2149986713991035</v>
      </c>
      <c r="F619" s="462">
        <f>F617/K617</f>
        <v>0.38069118292962434</v>
      </c>
      <c r="G619" s="462">
        <f>G617/K617</f>
        <v>0.13731797939435886</v>
      </c>
      <c r="H619" s="462">
        <f>H617/K617</f>
        <v>3.0628131457525406E-2</v>
      </c>
      <c r="I619" s="462">
        <f>I617/K617</f>
        <v>9.1404089168752398E-3</v>
      </c>
      <c r="J619" s="462">
        <f>J617/K617</f>
        <v>0</v>
      </c>
      <c r="K619" s="520">
        <f>D619+E619+F619+G619+H619+I619+J619</f>
        <v>1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9.1369599997433397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6.4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.6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596">
        <v>1586607.963</v>
      </c>
      <c r="E627" s="596">
        <v>1587314.162</v>
      </c>
      <c r="F627" s="526">
        <f t="shared" ref="F627:F630" si="184">E627-D627</f>
        <v>706.19900000002235</v>
      </c>
      <c r="G627" s="592">
        <v>6.48</v>
      </c>
      <c r="H627" s="410">
        <f>F627*G627</f>
        <v>4576.169520000145</v>
      </c>
      <c r="I627" s="531">
        <f>F627+F631+F632</f>
        <v>970.59000000002561</v>
      </c>
      <c r="J627" s="411">
        <f>I627/I631</f>
        <v>0.60420946475928661</v>
      </c>
      <c r="K627" s="186"/>
      <c r="L627" s="359"/>
      <c r="M627" s="401"/>
    </row>
    <row r="628" spans="2:13" ht="15.6">
      <c r="B628" s="396"/>
      <c r="C628" s="412" t="s">
        <v>43</v>
      </c>
      <c r="D628" s="596">
        <v>612926.51199999999</v>
      </c>
      <c r="E628" s="596">
        <v>613042.66200000001</v>
      </c>
      <c r="F628" s="527">
        <f t="shared" si="184"/>
        <v>116.15000000002328</v>
      </c>
      <c r="G628" s="593">
        <v>6.48</v>
      </c>
      <c r="H628" s="413">
        <f>G628*F628</f>
        <v>752.65200000015091</v>
      </c>
      <c r="I628" s="532">
        <f>F628</f>
        <v>116.15000000002328</v>
      </c>
      <c r="J628" s="414">
        <f>I628/I631</f>
        <v>7.2305432089557226E-2</v>
      </c>
      <c r="K628" s="186"/>
      <c r="L628" s="359"/>
      <c r="M628" s="401"/>
    </row>
    <row r="629" spans="2:13" ht="15.6">
      <c r="B629" s="396"/>
      <c r="C629" s="415" t="s">
        <v>44</v>
      </c>
      <c r="D629" s="597">
        <v>364267.853</v>
      </c>
      <c r="E629" s="597">
        <v>364722.77299999999</v>
      </c>
      <c r="F629" s="528">
        <f t="shared" si="184"/>
        <v>454.9199999999837</v>
      </c>
      <c r="G629" s="594">
        <v>4.58</v>
      </c>
      <c r="H629" s="416">
        <f>G629*F629</f>
        <v>2083.5335999999252</v>
      </c>
      <c r="I629" s="533">
        <f>F629</f>
        <v>454.9199999999837</v>
      </c>
      <c r="J629" s="417">
        <f>I629/I631</f>
        <v>0.2831957569192734</v>
      </c>
      <c r="K629" s="186"/>
      <c r="L629" s="359"/>
      <c r="M629" s="401"/>
    </row>
    <row r="630" spans="2:13" ht="15.6">
      <c r="B630" s="397"/>
      <c r="C630" s="183" t="s">
        <v>139</v>
      </c>
      <c r="D630" s="597">
        <v>422553.62300000002</v>
      </c>
      <c r="E630" s="597">
        <v>422618.34299999999</v>
      </c>
      <c r="F630" s="529">
        <f t="shared" si="184"/>
        <v>64.71999999997206</v>
      </c>
      <c r="G630" s="595">
        <v>6.28</v>
      </c>
      <c r="H630" s="418">
        <f>G630*F630</f>
        <v>406.44159999982458</v>
      </c>
      <c r="I630" s="534">
        <f>F630</f>
        <v>64.71999999997206</v>
      </c>
      <c r="J630" s="419">
        <f>I630/I631</f>
        <v>4.0289346231882787E-2</v>
      </c>
      <c r="K630" s="186"/>
      <c r="L630" s="359"/>
      <c r="M630" s="401"/>
    </row>
    <row r="631" spans="2:13" ht="16.2" thickBot="1">
      <c r="B631" s="397"/>
      <c r="C631" s="420" t="s">
        <v>45</v>
      </c>
      <c r="D631" s="597">
        <v>376133.75199999998</v>
      </c>
      <c r="E631" s="597">
        <v>376333.212</v>
      </c>
      <c r="F631" s="526">
        <f>E631-D631</f>
        <v>199.46000000002095</v>
      </c>
      <c r="G631" s="884">
        <v>6.48</v>
      </c>
      <c r="H631" s="421">
        <f>G631*F631</f>
        <v>1292.5008000001358</v>
      </c>
      <c r="I631" s="535">
        <f t="shared" ref="I631:J631" si="185">SUM(I627:I630)</f>
        <v>1606.3800000000047</v>
      </c>
      <c r="J631" s="422">
        <f t="shared" si="185"/>
        <v>1</v>
      </c>
      <c r="K631" s="186"/>
      <c r="L631" s="359"/>
      <c r="M631" s="401"/>
    </row>
    <row r="632" spans="2:13" ht="15.6">
      <c r="B632" s="397"/>
      <c r="C632" s="420" t="s">
        <v>46</v>
      </c>
      <c r="D632" s="597">
        <v>341320.011</v>
      </c>
      <c r="E632" s="597">
        <v>341384.94199999998</v>
      </c>
      <c r="F632" s="526">
        <f t="shared" ref="F632" si="186">E632-D632</f>
        <v>64.930999999982305</v>
      </c>
      <c r="G632" s="885"/>
      <c r="H632" s="423">
        <f>G631*F632</f>
        <v>420.75287999988535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1606.3800000000047</v>
      </c>
      <c r="G633" s="525">
        <f>H633/F633</f>
        <v>5.9338701926070048</v>
      </c>
      <c r="H633" s="428">
        <f>SUM(H627:H632)</f>
        <v>9532.0504000000674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 t="s">
        <v>254</v>
      </c>
      <c r="E635" s="433"/>
      <c r="F635" s="434" t="s">
        <v>1</v>
      </c>
      <c r="G635" s="554" t="s">
        <v>65</v>
      </c>
      <c r="H635" s="861" t="s">
        <v>243</v>
      </c>
      <c r="I635" s="862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>
        <v>2074</v>
      </c>
      <c r="E636" s="438"/>
      <c r="F636" s="438">
        <f>D636+E636</f>
        <v>2074</v>
      </c>
      <c r="G636" s="439">
        <f>F636/F639</f>
        <v>0.43136439267886856</v>
      </c>
      <c r="H636" s="590">
        <v>7.0000000000000001E-3</v>
      </c>
      <c r="I636" s="586">
        <f>F636*H636</f>
        <v>14.518000000000001</v>
      </c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>
        <v>1262</v>
      </c>
      <c r="E637" s="438"/>
      <c r="F637" s="438">
        <f t="shared" ref="F637:F638" si="187">D637+E637</f>
        <v>1262</v>
      </c>
      <c r="G637" s="439">
        <f>F637/F639</f>
        <v>0.2624792013311148</v>
      </c>
      <c r="H637" s="590">
        <v>2.5000000000000001E-2</v>
      </c>
      <c r="I637" s="586">
        <f>F637*H637</f>
        <v>31.55</v>
      </c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>
        <v>1472</v>
      </c>
      <c r="E638" s="438"/>
      <c r="F638" s="438">
        <f t="shared" si="187"/>
        <v>1472</v>
      </c>
      <c r="G638" s="439">
        <f>F638/F639</f>
        <v>0.30615640599001664</v>
      </c>
      <c r="H638" s="584"/>
      <c r="I638" s="586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4808</v>
      </c>
      <c r="E639" s="442">
        <f>SUM(E636:E638)</f>
        <v>0</v>
      </c>
      <c r="F639" s="443">
        <f>D639+E639</f>
        <v>4808</v>
      </c>
      <c r="G639" s="444">
        <f>SUM(G636:G638)</f>
        <v>1</v>
      </c>
      <c r="H639" s="585" t="s">
        <v>21</v>
      </c>
      <c r="I639" s="591">
        <f>SUM(I636:I638)</f>
        <v>46.067999999999998</v>
      </c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63</v>
      </c>
      <c r="E642" s="447" t="s">
        <v>68</v>
      </c>
      <c r="F642" s="447" t="s">
        <v>249</v>
      </c>
      <c r="G642" s="448" t="s">
        <v>197</v>
      </c>
      <c r="H642" s="447" t="s">
        <v>130</v>
      </c>
      <c r="I642" s="448" t="s">
        <v>64</v>
      </c>
      <c r="J642" s="447" t="s">
        <v>260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58</v>
      </c>
      <c r="D643" s="438">
        <v>512</v>
      </c>
      <c r="E643" s="438">
        <v>173</v>
      </c>
      <c r="F643" s="438"/>
      <c r="G643" s="438">
        <v>155</v>
      </c>
      <c r="H643" s="438"/>
      <c r="I643" s="438"/>
      <c r="J643" s="438">
        <v>507.64</v>
      </c>
      <c r="K643" s="550">
        <f>D643+E643+F643+G643+H643+I643+J643</f>
        <v>1347.6399999999999</v>
      </c>
      <c r="L643" s="452">
        <f>K643/K647</f>
        <v>0.1414623854116259</v>
      </c>
      <c r="M643" s="401"/>
    </row>
    <row r="644" spans="2:13" ht="15.6">
      <c r="B644" s="396"/>
      <c r="C644" s="450" t="s">
        <v>148</v>
      </c>
      <c r="D644" s="438">
        <v>358</v>
      </c>
      <c r="E644" s="438">
        <v>828</v>
      </c>
      <c r="F644" s="438"/>
      <c r="G644" s="438">
        <v>765</v>
      </c>
      <c r="H644" s="438">
        <v>575</v>
      </c>
      <c r="I644" s="438"/>
      <c r="J644" s="438">
        <v>935.61</v>
      </c>
      <c r="K644" s="550">
        <f t="shared" ref="K644:K646" si="188">D644+E644+F644+G644+H644+I644+J644</f>
        <v>3461.61</v>
      </c>
      <c r="L644" s="452">
        <f>K644/K647</f>
        <v>0.36336678041965093</v>
      </c>
      <c r="M644" s="401"/>
    </row>
    <row r="645" spans="2:13" ht="15.6">
      <c r="B645" s="396"/>
      <c r="C645" s="450" t="s">
        <v>61</v>
      </c>
      <c r="D645" s="438">
        <v>80</v>
      </c>
      <c r="E645" s="438">
        <v>150</v>
      </c>
      <c r="F645" s="438">
        <v>420.3</v>
      </c>
      <c r="G645" s="438">
        <v>449</v>
      </c>
      <c r="H645" s="438"/>
      <c r="I645" s="438"/>
      <c r="J645" s="438">
        <v>30</v>
      </c>
      <c r="K645" s="550">
        <f t="shared" si="188"/>
        <v>1129.3</v>
      </c>
      <c r="L645" s="452">
        <f>K645/K647</f>
        <v>0.11854313603436313</v>
      </c>
      <c r="M645" s="401"/>
    </row>
    <row r="646" spans="2:13" ht="15.6">
      <c r="B646" s="396"/>
      <c r="C646" s="450" t="s">
        <v>62</v>
      </c>
      <c r="D646" s="438">
        <v>674.39</v>
      </c>
      <c r="E646" s="438">
        <v>620.27</v>
      </c>
      <c r="F646" s="438">
        <v>1679.03</v>
      </c>
      <c r="G646" s="438">
        <v>135.05000000000001</v>
      </c>
      <c r="H646" s="438">
        <v>190.18</v>
      </c>
      <c r="I646" s="438"/>
      <c r="J646" s="438">
        <v>289.02</v>
      </c>
      <c r="K646" s="550">
        <f t="shared" si="188"/>
        <v>3587.9399999999996</v>
      </c>
      <c r="L646" s="452">
        <f>K646/K647</f>
        <v>0.37662769813436003</v>
      </c>
      <c r="M646" s="401"/>
    </row>
    <row r="647" spans="2:13" ht="15.6">
      <c r="B647" s="397"/>
      <c r="C647" s="450" t="s">
        <v>199</v>
      </c>
      <c r="D647" s="552">
        <f>SUM(D643:D646)</f>
        <v>1624.3899999999999</v>
      </c>
      <c r="E647" s="552">
        <f t="shared" ref="E647" si="189">SUM(E643:E646)</f>
        <v>1771.27</v>
      </c>
      <c r="F647" s="552">
        <f>SUM(F643:F646)</f>
        <v>2099.33</v>
      </c>
      <c r="G647" s="552">
        <f>SUM(G643:G646)</f>
        <v>1504.05</v>
      </c>
      <c r="H647" s="552">
        <f>SUM(H643:H646)</f>
        <v>765.18000000000006</v>
      </c>
      <c r="I647" s="552">
        <f>SUM(I643:I646)</f>
        <v>0</v>
      </c>
      <c r="J647" s="552">
        <f t="shared" ref="J647" si="190">SUM(J643:J646)</f>
        <v>1762.27</v>
      </c>
      <c r="K647" s="550">
        <f>D647+E647+F647+G647+H647+I647+J647</f>
        <v>9526.49</v>
      </c>
      <c r="L647" s="452">
        <f>SUM(L643:L646)</f>
        <v>1</v>
      </c>
      <c r="M647" s="401"/>
    </row>
    <row r="648" spans="2:13" ht="15.6">
      <c r="B648" s="397"/>
      <c r="C648" s="547" t="s">
        <v>193</v>
      </c>
      <c r="D648" s="553">
        <v>1624.39</v>
      </c>
      <c r="E648" s="553">
        <v>1771.27</v>
      </c>
      <c r="F648" s="548">
        <v>2099.33</v>
      </c>
      <c r="G648" s="548">
        <v>1504.05</v>
      </c>
      <c r="H648" s="548">
        <v>765.18</v>
      </c>
      <c r="I648" s="548"/>
      <c r="J648" s="548">
        <v>1762.27</v>
      </c>
      <c r="K648" s="549">
        <f t="shared" ref="K648" si="191">D648+E648+F648+G648+H648+I648+J648</f>
        <v>9526.49</v>
      </c>
      <c r="L648" s="452"/>
      <c r="M648" s="401"/>
    </row>
    <row r="649" spans="2:13" ht="15.6">
      <c r="B649" s="397"/>
      <c r="C649" s="460" t="s">
        <v>147</v>
      </c>
      <c r="D649" s="461">
        <f t="shared" ref="D649:J649" si="192">D648-D647</f>
        <v>0</v>
      </c>
      <c r="E649" s="461">
        <f t="shared" si="192"/>
        <v>0</v>
      </c>
      <c r="F649" s="461">
        <f t="shared" si="192"/>
        <v>0</v>
      </c>
      <c r="G649" s="461">
        <f t="shared" si="192"/>
        <v>0</v>
      </c>
      <c r="H649" s="461">
        <f t="shared" si="192"/>
        <v>0</v>
      </c>
      <c r="I649" s="461">
        <f t="shared" si="192"/>
        <v>0</v>
      </c>
      <c r="J649" s="461">
        <f t="shared" si="192"/>
        <v>0</v>
      </c>
      <c r="K649" s="542">
        <f>D649+E649+F649+G649+H649+I649+J649</f>
        <v>0</v>
      </c>
      <c r="L649" s="452"/>
      <c r="M649" s="401"/>
    </row>
    <row r="650" spans="2:13" ht="15.6">
      <c r="B650" s="396"/>
      <c r="C650" s="402" t="s">
        <v>65</v>
      </c>
      <c r="D650" s="462">
        <f>D648/K648</f>
        <v>0.17051295912765355</v>
      </c>
      <c r="E650" s="462">
        <f>E648/K648</f>
        <v>0.18593101971450135</v>
      </c>
      <c r="F650" s="462">
        <f>F648/K648</f>
        <v>0.22036762753123132</v>
      </c>
      <c r="G650" s="462">
        <f>G648/K648</f>
        <v>0.1578808144447745</v>
      </c>
      <c r="H650" s="462">
        <f>H648/K648</f>
        <v>8.0321293571924177E-2</v>
      </c>
      <c r="I650" s="462">
        <f>I648/K648</f>
        <v>0</v>
      </c>
      <c r="J650" s="462">
        <f>J648/K648</f>
        <v>0.18498628560991509</v>
      </c>
      <c r="K650" s="520">
        <f>D650+E650+F650+G650+H650+I650+J650</f>
        <v>1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5.5604000000676024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596">
        <v>1587314.162</v>
      </c>
      <c r="E658" s="596">
        <v>1587907.3929999999</v>
      </c>
      <c r="F658" s="526">
        <f t="shared" ref="F658:F661" si="193">E658-D658</f>
        <v>593.23099999991246</v>
      </c>
      <c r="G658" s="592">
        <v>6.48</v>
      </c>
      <c r="H658" s="410">
        <f>F658*G658</f>
        <v>3844.1368799994329</v>
      </c>
      <c r="I658" s="531">
        <f>F658+F662+F663</f>
        <v>854.29999999993015</v>
      </c>
      <c r="J658" s="411">
        <f>I658/I662</f>
        <v>0.56739237278002852</v>
      </c>
      <c r="K658" s="186"/>
      <c r="L658" s="359"/>
      <c r="M658" s="401"/>
    </row>
    <row r="659" spans="2:13" ht="15.6">
      <c r="B659" s="396"/>
      <c r="C659" s="412" t="s">
        <v>43</v>
      </c>
      <c r="D659" s="596">
        <v>613042.66200000001</v>
      </c>
      <c r="E659" s="596">
        <v>613372.652</v>
      </c>
      <c r="F659" s="527">
        <f t="shared" si="193"/>
        <v>329.98999999999069</v>
      </c>
      <c r="G659" s="593">
        <v>6.48</v>
      </c>
      <c r="H659" s="413">
        <f>G659*F659</f>
        <v>2138.33519999994</v>
      </c>
      <c r="I659" s="532">
        <f>F659</f>
        <v>329.98999999999069</v>
      </c>
      <c r="J659" s="414">
        <f>I659/I662</f>
        <v>0.21916634565573173</v>
      </c>
      <c r="K659" s="186"/>
      <c r="L659" s="359"/>
      <c r="M659" s="401"/>
    </row>
    <row r="660" spans="2:13" ht="15.6">
      <c r="B660" s="396"/>
      <c r="C660" s="415" t="s">
        <v>44</v>
      </c>
      <c r="D660" s="597">
        <v>364722.77299999999</v>
      </c>
      <c r="E660" s="597">
        <v>364934.08299999998</v>
      </c>
      <c r="F660" s="528">
        <f t="shared" si="193"/>
        <v>211.30999999999767</v>
      </c>
      <c r="G660" s="594">
        <v>4.58</v>
      </c>
      <c r="H660" s="416">
        <f>G660*F660</f>
        <v>967.79979999998932</v>
      </c>
      <c r="I660" s="533">
        <f>F660</f>
        <v>211.30999999999767</v>
      </c>
      <c r="J660" s="417">
        <f>I660/I662</f>
        <v>0.14034376950972294</v>
      </c>
      <c r="K660" s="186"/>
      <c r="L660" s="359"/>
      <c r="M660" s="401"/>
    </row>
    <row r="661" spans="2:13" ht="15.6">
      <c r="B661" s="397"/>
      <c r="C661" s="183" t="s">
        <v>139</v>
      </c>
      <c r="D661" s="597">
        <v>422618.34299999999</v>
      </c>
      <c r="E661" s="597">
        <v>422728.40299999999</v>
      </c>
      <c r="F661" s="529">
        <f t="shared" si="193"/>
        <v>110.05999999999767</v>
      </c>
      <c r="G661" s="595">
        <v>6.28</v>
      </c>
      <c r="H661" s="418">
        <f>G661*F661</f>
        <v>691.17679999998541</v>
      </c>
      <c r="I661" s="534">
        <f>F661</f>
        <v>110.05999999999767</v>
      </c>
      <c r="J661" s="419">
        <f>I661/I662</f>
        <v>7.3097512054516825E-2</v>
      </c>
      <c r="K661" s="186"/>
      <c r="L661" s="359"/>
      <c r="M661" s="401"/>
    </row>
    <row r="662" spans="2:13" ht="16.2" thickBot="1">
      <c r="B662" s="397"/>
      <c r="C662" s="420" t="s">
        <v>45</v>
      </c>
      <c r="D662" s="597">
        <v>376333.212</v>
      </c>
      <c r="E662" s="597">
        <v>376543.22200000001</v>
      </c>
      <c r="F662" s="526">
        <f>E662-D662</f>
        <v>210.01000000000931</v>
      </c>
      <c r="G662" s="884">
        <v>6.48</v>
      </c>
      <c r="H662" s="421">
        <f>G662*F662</f>
        <v>1360.8648000000605</v>
      </c>
      <c r="I662" s="535">
        <f t="shared" ref="I662:J662" si="194">SUM(I658:I661)</f>
        <v>1505.6599999999162</v>
      </c>
      <c r="J662" s="422">
        <f t="shared" si="194"/>
        <v>1</v>
      </c>
      <c r="K662" s="186"/>
      <c r="L662" s="359"/>
      <c r="M662" s="401"/>
    </row>
    <row r="663" spans="2:13" ht="15.6">
      <c r="B663" s="397"/>
      <c r="C663" s="420" t="s">
        <v>46</v>
      </c>
      <c r="D663" s="597">
        <v>341384.94199999998</v>
      </c>
      <c r="E663" s="597">
        <v>341436.00099999999</v>
      </c>
      <c r="F663" s="526">
        <f t="shared" ref="F663" si="195">E663-D663</f>
        <v>51.059000000008382</v>
      </c>
      <c r="G663" s="885"/>
      <c r="H663" s="423">
        <f>G662*F663</f>
        <v>330.86232000005435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1505.6599999999162</v>
      </c>
      <c r="G664" s="525">
        <f>H664/F664</f>
        <v>6.1987273355206236</v>
      </c>
      <c r="H664" s="428">
        <f>SUM(H658:H663)</f>
        <v>9333.1757999994625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 t="s">
        <v>254</v>
      </c>
      <c r="E666" s="433"/>
      <c r="F666" s="434" t="s">
        <v>1</v>
      </c>
      <c r="G666" s="554" t="s">
        <v>65</v>
      </c>
      <c r="H666" s="861" t="s">
        <v>243</v>
      </c>
      <c r="I666" s="862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>
        <v>2216</v>
      </c>
      <c r="E667" s="438"/>
      <c r="F667" s="438">
        <f>D667+E667</f>
        <v>2216</v>
      </c>
      <c r="G667" s="439">
        <f>F667/F670</f>
        <v>0.48585836439377328</v>
      </c>
      <c r="H667" s="590">
        <v>7.0000000000000001E-3</v>
      </c>
      <c r="I667" s="586">
        <f>F667*H667</f>
        <v>15.512</v>
      </c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>
        <v>1259</v>
      </c>
      <c r="E668" s="438"/>
      <c r="F668" s="438">
        <f t="shared" ref="F668:F669" si="196">D668+E668</f>
        <v>1259</v>
      </c>
      <c r="G668" s="439">
        <f>F668/F670</f>
        <v>0.27603595702696776</v>
      </c>
      <c r="H668" s="590">
        <v>2.5000000000000001E-2</v>
      </c>
      <c r="I668" s="586">
        <f>F668*H668</f>
        <v>31.475000000000001</v>
      </c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>
        <v>1086</v>
      </c>
      <c r="E669" s="438"/>
      <c r="F669" s="438">
        <f t="shared" si="196"/>
        <v>1086</v>
      </c>
      <c r="G669" s="439">
        <f>F669/F670</f>
        <v>0.23810567857925893</v>
      </c>
      <c r="H669" s="584"/>
      <c r="I669" s="586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4561</v>
      </c>
      <c r="E670" s="442">
        <f>SUM(E667:E669)</f>
        <v>0</v>
      </c>
      <c r="F670" s="443">
        <f>D670+E670</f>
        <v>4561</v>
      </c>
      <c r="G670" s="444">
        <f>SUM(G667:G669)</f>
        <v>0.99999999999999989</v>
      </c>
      <c r="H670" s="585" t="s">
        <v>21</v>
      </c>
      <c r="I670" s="591">
        <f>SUM(I667:I669)</f>
        <v>46.987000000000002</v>
      </c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5.6">
      <c r="B673" s="396"/>
      <c r="C673" s="446"/>
      <c r="D673" s="447" t="s">
        <v>63</v>
      </c>
      <c r="E673" s="447" t="s">
        <v>68</v>
      </c>
      <c r="F673" s="447" t="s">
        <v>249</v>
      </c>
      <c r="G673" s="448" t="s">
        <v>197</v>
      </c>
      <c r="H673" s="447" t="s">
        <v>130</v>
      </c>
      <c r="I673" s="448" t="s">
        <v>64</v>
      </c>
      <c r="J673" s="447" t="s">
        <v>260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58</v>
      </c>
      <c r="D674" s="438">
        <v>266</v>
      </c>
      <c r="E674" s="438">
        <v>197</v>
      </c>
      <c r="F674" s="438">
        <v>446.48</v>
      </c>
      <c r="G674" s="438">
        <v>100</v>
      </c>
      <c r="H674" s="438"/>
      <c r="I674" s="438"/>
      <c r="J674" s="438">
        <v>77</v>
      </c>
      <c r="K674" s="550">
        <f>D674+E674+F674+G674+H674+I674+J674</f>
        <v>1086.48</v>
      </c>
      <c r="L674" s="452">
        <f>K674/K678</f>
        <v>0.11659937798211216</v>
      </c>
      <c r="M674" s="401"/>
    </row>
    <row r="675" spans="2:13" ht="15.6">
      <c r="B675" s="396"/>
      <c r="C675" s="450" t="s">
        <v>148</v>
      </c>
      <c r="D675" s="438">
        <v>557</v>
      </c>
      <c r="E675" s="438">
        <v>464</v>
      </c>
      <c r="F675" s="438">
        <v>947</v>
      </c>
      <c r="G675" s="438">
        <v>290</v>
      </c>
      <c r="H675" s="438"/>
      <c r="I675" s="438"/>
      <c r="J675" s="438">
        <v>227.67</v>
      </c>
      <c r="K675" s="550">
        <f t="shared" ref="K675:K677" si="197">D675+E675+F675+G675+H675+I675+J675</f>
        <v>2485.67</v>
      </c>
      <c r="L675" s="452">
        <f>K675/K678</f>
        <v>0.2667583166453103</v>
      </c>
      <c r="M675" s="401"/>
    </row>
    <row r="676" spans="2:13" ht="15.6">
      <c r="B676" s="396"/>
      <c r="C676" s="450" t="s">
        <v>61</v>
      </c>
      <c r="D676" s="438">
        <v>604</v>
      </c>
      <c r="E676" s="438">
        <v>356</v>
      </c>
      <c r="F676" s="438">
        <v>150</v>
      </c>
      <c r="G676" s="438"/>
      <c r="H676" s="438"/>
      <c r="I676" s="438"/>
      <c r="J676" s="438">
        <v>1000</v>
      </c>
      <c r="K676" s="550">
        <f t="shared" si="197"/>
        <v>2110</v>
      </c>
      <c r="L676" s="452">
        <f>K676/K678</f>
        <v>0.22644198470497079</v>
      </c>
      <c r="M676" s="401"/>
    </row>
    <row r="677" spans="2:13" ht="15.6">
      <c r="B677" s="396"/>
      <c r="C677" s="450" t="s">
        <v>62</v>
      </c>
      <c r="D677" s="438">
        <v>995.3</v>
      </c>
      <c r="E677" s="438">
        <v>757.37</v>
      </c>
      <c r="F677" s="438">
        <v>784</v>
      </c>
      <c r="G677" s="438">
        <v>106.64</v>
      </c>
      <c r="H677" s="438"/>
      <c r="I677" s="438"/>
      <c r="J677" s="438">
        <v>992.6</v>
      </c>
      <c r="K677" s="550">
        <f t="shared" si="197"/>
        <v>3635.91</v>
      </c>
      <c r="L677" s="452">
        <f>K677/K678</f>
        <v>0.39020032066760679</v>
      </c>
      <c r="M677" s="401"/>
    </row>
    <row r="678" spans="2:13" ht="15.6">
      <c r="B678" s="397"/>
      <c r="C678" s="450" t="s">
        <v>199</v>
      </c>
      <c r="D678" s="552">
        <f>SUM(D674:D677)</f>
        <v>2422.3000000000002</v>
      </c>
      <c r="E678" s="552">
        <f t="shared" ref="E678" si="198">SUM(E674:E677)</f>
        <v>1774.37</v>
      </c>
      <c r="F678" s="552">
        <f>SUM(F674:F677)</f>
        <v>2327.48</v>
      </c>
      <c r="G678" s="552">
        <f>SUM(G674:G677)</f>
        <v>496.64</v>
      </c>
      <c r="H678" s="552">
        <f>SUM(H674:H677)</f>
        <v>0</v>
      </c>
      <c r="I678" s="552">
        <f>SUM(I674:I677)</f>
        <v>0</v>
      </c>
      <c r="J678" s="552">
        <f t="shared" ref="J678" si="199">SUM(J674:J677)</f>
        <v>2297.27</v>
      </c>
      <c r="K678" s="550">
        <f>D678+E678+F678+G678+H678+I678+J678</f>
        <v>9318.06</v>
      </c>
      <c r="L678" s="452">
        <f>SUM(L674:L677)</f>
        <v>1</v>
      </c>
      <c r="M678" s="401"/>
    </row>
    <row r="679" spans="2:13" ht="15.6">
      <c r="B679" s="397"/>
      <c r="C679" s="547" t="s">
        <v>193</v>
      </c>
      <c r="D679" s="553">
        <v>2422.3000000000002</v>
      </c>
      <c r="E679" s="553">
        <v>1774.37</v>
      </c>
      <c r="F679" s="548">
        <v>2331.15</v>
      </c>
      <c r="G679" s="548">
        <v>496.64</v>
      </c>
      <c r="H679" s="548"/>
      <c r="I679" s="548"/>
      <c r="J679" s="548">
        <v>2297.27</v>
      </c>
      <c r="K679" s="549">
        <f t="shared" ref="K679" si="200">D679+E679+F679+G679+H679+I679+J679</f>
        <v>9321.73</v>
      </c>
      <c r="L679" s="452"/>
      <c r="M679" s="401"/>
    </row>
    <row r="680" spans="2:13" ht="15.6">
      <c r="B680" s="397"/>
      <c r="C680" s="460" t="s">
        <v>147</v>
      </c>
      <c r="D680" s="461">
        <f t="shared" ref="D680:J680" si="201">D679-D678</f>
        <v>0</v>
      </c>
      <c r="E680" s="461">
        <f t="shared" si="201"/>
        <v>0</v>
      </c>
      <c r="F680" s="461">
        <f t="shared" si="201"/>
        <v>3.6700000000000728</v>
      </c>
      <c r="G680" s="461">
        <f t="shared" si="201"/>
        <v>0</v>
      </c>
      <c r="H680" s="461">
        <f t="shared" si="201"/>
        <v>0</v>
      </c>
      <c r="I680" s="461">
        <f t="shared" si="201"/>
        <v>0</v>
      </c>
      <c r="J680" s="461">
        <f t="shared" si="201"/>
        <v>0</v>
      </c>
      <c r="K680" s="542">
        <f>D680+E680+F680+G680+H680+I680+J680</f>
        <v>3.6700000000000728</v>
      </c>
      <c r="L680" s="452"/>
      <c r="M680" s="401"/>
    </row>
    <row r="681" spans="2:13" ht="15.6">
      <c r="B681" s="396"/>
      <c r="C681" s="402" t="s">
        <v>65</v>
      </c>
      <c r="D681" s="462">
        <f>D679/K679</f>
        <v>0.25985519855220013</v>
      </c>
      <c r="E681" s="462">
        <f>E679/K679</f>
        <v>0.19034771442639939</v>
      </c>
      <c r="F681" s="462">
        <f>F679/K679</f>
        <v>0.25007697069106272</v>
      </c>
      <c r="G681" s="462">
        <f>G679/K679</f>
        <v>5.3277664124577732E-2</v>
      </c>
      <c r="H681" s="462">
        <f>H679/K679</f>
        <v>0</v>
      </c>
      <c r="I681" s="462">
        <f>I679/K679</f>
        <v>0</v>
      </c>
      <c r="J681" s="462">
        <f>J679/K679</f>
        <v>0.24644245220576011</v>
      </c>
      <c r="K681" s="520">
        <f>D681+E681+F681+G681+H681+I681+J681</f>
        <v>1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11.445799999462906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596">
        <v>1587907.3929999999</v>
      </c>
      <c r="E689" s="596">
        <v>1588545.723</v>
      </c>
      <c r="F689" s="526">
        <f t="shared" ref="F689:F692" si="202">E689-D689</f>
        <v>638.33000000007451</v>
      </c>
      <c r="G689" s="592">
        <v>6.48</v>
      </c>
      <c r="H689" s="410">
        <f>F689*G689</f>
        <v>4136.3784000004835</v>
      </c>
      <c r="I689" s="531">
        <f>F689+F693+F694</f>
        <v>833.43200000008801</v>
      </c>
      <c r="J689" s="411">
        <f>I689/I693</f>
        <v>0.58555448841127333</v>
      </c>
      <c r="K689" s="186"/>
      <c r="L689" s="359"/>
      <c r="M689" s="401"/>
    </row>
    <row r="690" spans="2:13" ht="15.6">
      <c r="B690" s="396"/>
      <c r="C690" s="412" t="s">
        <v>43</v>
      </c>
      <c r="D690" s="596">
        <v>613372.652</v>
      </c>
      <c r="E690" s="596">
        <v>613645.29200000002</v>
      </c>
      <c r="F690" s="527">
        <f t="shared" si="202"/>
        <v>272.64000000001397</v>
      </c>
      <c r="G690" s="593">
        <v>6.48</v>
      </c>
      <c r="H690" s="413">
        <f>G690*F690</f>
        <v>1766.7072000000906</v>
      </c>
      <c r="I690" s="532">
        <f>F690</f>
        <v>272.64000000001397</v>
      </c>
      <c r="J690" s="414">
        <f>I690/I693</f>
        <v>0.19155201110641407</v>
      </c>
      <c r="K690" s="186"/>
      <c r="L690" s="359"/>
      <c r="M690" s="401"/>
    </row>
    <row r="691" spans="2:13" ht="15.6">
      <c r="B691" s="396"/>
      <c r="C691" s="415" t="s">
        <v>44</v>
      </c>
      <c r="D691" s="597">
        <v>364934.08299999998</v>
      </c>
      <c r="E691" s="597">
        <v>365242.71299999999</v>
      </c>
      <c r="F691" s="528">
        <f t="shared" si="202"/>
        <v>308.63000000000466</v>
      </c>
      <c r="G691" s="594">
        <v>4.58</v>
      </c>
      <c r="H691" s="416">
        <f>G691*F691</f>
        <v>1413.5254000000214</v>
      </c>
      <c r="I691" s="533">
        <f>F691</f>
        <v>308.63000000000466</v>
      </c>
      <c r="J691" s="417">
        <f>I691/I693</f>
        <v>0.21683794449739743</v>
      </c>
      <c r="K691" s="186"/>
      <c r="L691" s="359"/>
      <c r="M691" s="401"/>
    </row>
    <row r="692" spans="2:13" ht="15.6">
      <c r="B692" s="397"/>
      <c r="C692" s="183" t="s">
        <v>139</v>
      </c>
      <c r="D692" s="597">
        <v>422728.40299999999</v>
      </c>
      <c r="E692" s="597">
        <v>422737.022</v>
      </c>
      <c r="F692" s="529">
        <f t="shared" si="202"/>
        <v>8.6190000000060536</v>
      </c>
      <c r="G692" s="595">
        <v>6.28</v>
      </c>
      <c r="H692" s="418">
        <f>G692*F692</f>
        <v>54.127320000038019</v>
      </c>
      <c r="I692" s="534">
        <f>F692</f>
        <v>8.6190000000060536</v>
      </c>
      <c r="J692" s="419">
        <f>I692/I693</f>
        <v>6.055555984915118E-3</v>
      </c>
      <c r="K692" s="186"/>
      <c r="L692" s="359"/>
      <c r="M692" s="401"/>
    </row>
    <row r="693" spans="2:13" ht="16.2" thickBot="1">
      <c r="B693" s="397"/>
      <c r="C693" s="420" t="s">
        <v>45</v>
      </c>
      <c r="D693" s="597">
        <v>376543.22200000001</v>
      </c>
      <c r="E693" s="597">
        <v>376704.342</v>
      </c>
      <c r="F693" s="526">
        <f>E693-D693</f>
        <v>161.11999999999534</v>
      </c>
      <c r="G693" s="884">
        <v>6.48</v>
      </c>
      <c r="H693" s="421">
        <f>G693*F693</f>
        <v>1044.0575999999699</v>
      </c>
      <c r="I693" s="535">
        <f t="shared" ref="I693:J693" si="203">SUM(I689:I692)</f>
        <v>1423.3210000001127</v>
      </c>
      <c r="J693" s="422">
        <f t="shared" si="203"/>
        <v>1</v>
      </c>
      <c r="K693" s="186"/>
      <c r="L693" s="359"/>
      <c r="M693" s="401"/>
    </row>
    <row r="694" spans="2:13" ht="15.6">
      <c r="B694" s="397"/>
      <c r="C694" s="420" t="s">
        <v>46</v>
      </c>
      <c r="D694" s="597">
        <v>341436.00099999999</v>
      </c>
      <c r="E694" s="597">
        <v>341469.98300000001</v>
      </c>
      <c r="F694" s="526">
        <f t="shared" ref="F694" si="204">E694-D694</f>
        <v>33.982000000018161</v>
      </c>
      <c r="G694" s="885"/>
      <c r="H694" s="423">
        <f>G693*F694</f>
        <v>220.2033600001177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1423.3210000001127</v>
      </c>
      <c r="G695" s="525">
        <f>H695/F695</f>
        <v>6.0667967942579617</v>
      </c>
      <c r="H695" s="428">
        <f>SUM(H689:H694)</f>
        <v>8634.9992800007203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5.6">
      <c r="B697" s="397"/>
      <c r="C697" s="432"/>
      <c r="D697" s="433" t="s">
        <v>254</v>
      </c>
      <c r="E697" s="433"/>
      <c r="F697" s="434" t="s">
        <v>1</v>
      </c>
      <c r="G697" s="554" t="s">
        <v>65</v>
      </c>
      <c r="H697" s="861" t="s">
        <v>243</v>
      </c>
      <c r="I697" s="862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>
        <v>1656</v>
      </c>
      <c r="E698" s="438"/>
      <c r="F698" s="438">
        <f>D698+E698</f>
        <v>1656</v>
      </c>
      <c r="G698" s="439">
        <f>F698/F701</f>
        <v>0.41608040201005025</v>
      </c>
      <c r="H698" s="590">
        <v>7.0000000000000001E-3</v>
      </c>
      <c r="I698" s="586">
        <f>F698*H698</f>
        <v>11.592000000000001</v>
      </c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>
        <v>1668</v>
      </c>
      <c r="E699" s="438"/>
      <c r="F699" s="438">
        <f t="shared" ref="F699:F700" si="205">D699+E699</f>
        <v>1668</v>
      </c>
      <c r="G699" s="439">
        <f>F699/F701</f>
        <v>0.4190954773869347</v>
      </c>
      <c r="H699" s="590">
        <v>2.5000000000000001E-2</v>
      </c>
      <c r="I699" s="586">
        <f>F699*H699</f>
        <v>41.7</v>
      </c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>
        <v>656</v>
      </c>
      <c r="E700" s="438"/>
      <c r="F700" s="438">
        <f t="shared" si="205"/>
        <v>656</v>
      </c>
      <c r="G700" s="439">
        <f>F700/F701</f>
        <v>0.16482412060301507</v>
      </c>
      <c r="H700" s="584"/>
      <c r="I700" s="586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3980</v>
      </c>
      <c r="E701" s="442">
        <f>SUM(E698:E700)</f>
        <v>0</v>
      </c>
      <c r="F701" s="443">
        <f>D701+E701</f>
        <v>3980</v>
      </c>
      <c r="G701" s="444">
        <f>SUM(G698:G700)</f>
        <v>1</v>
      </c>
      <c r="H701" s="585" t="s">
        <v>21</v>
      </c>
      <c r="I701" s="591">
        <f>SUM(I698:I700)</f>
        <v>53.292000000000002</v>
      </c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63</v>
      </c>
      <c r="E704" s="447" t="s">
        <v>68</v>
      </c>
      <c r="F704" s="447" t="s">
        <v>249</v>
      </c>
      <c r="G704" s="448" t="s">
        <v>197</v>
      </c>
      <c r="H704" s="447" t="s">
        <v>130</v>
      </c>
      <c r="I704" s="448" t="s">
        <v>64</v>
      </c>
      <c r="J704" s="447" t="s">
        <v>260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58</v>
      </c>
      <c r="D705" s="438">
        <v>142</v>
      </c>
      <c r="E705" s="438">
        <v>30</v>
      </c>
      <c r="F705" s="438"/>
      <c r="G705" s="438">
        <v>192</v>
      </c>
      <c r="H705" s="438"/>
      <c r="I705" s="438"/>
      <c r="J705" s="438">
        <v>212</v>
      </c>
      <c r="K705" s="550">
        <f>D705+E705+F705+G705+H705+I705+J705</f>
        <v>576</v>
      </c>
      <c r="L705" s="452">
        <f>K705/K709</f>
        <v>6.7310164302241335E-2</v>
      </c>
      <c r="M705" s="401"/>
    </row>
    <row r="706" spans="2:13" ht="15.6">
      <c r="B706" s="396"/>
      <c r="C706" s="450" t="s">
        <v>148</v>
      </c>
      <c r="D706" s="438">
        <v>1021</v>
      </c>
      <c r="E706" s="438">
        <v>1093.5</v>
      </c>
      <c r="F706" s="438"/>
      <c r="G706" s="438">
        <v>238.5</v>
      </c>
      <c r="H706" s="438">
        <v>137</v>
      </c>
      <c r="I706" s="438"/>
      <c r="J706" s="438">
        <v>914.5</v>
      </c>
      <c r="K706" s="550">
        <f t="shared" ref="K706:K708" si="206">D706+E706+F706+G706+H706+I706+J706</f>
        <v>3404.5</v>
      </c>
      <c r="L706" s="452">
        <f>K706/K709</f>
        <v>0.39784280272045247</v>
      </c>
      <c r="M706" s="401"/>
    </row>
    <row r="707" spans="2:13" ht="15.6">
      <c r="B707" s="396"/>
      <c r="C707" s="450" t="s">
        <v>61</v>
      </c>
      <c r="D707" s="438">
        <v>36</v>
      </c>
      <c r="E707" s="438">
        <v>187.2</v>
      </c>
      <c r="F707" s="438"/>
      <c r="G707" s="438">
        <v>217</v>
      </c>
      <c r="H707" s="438">
        <v>19</v>
      </c>
      <c r="I707" s="438"/>
      <c r="J707" s="438">
        <v>323.02999999999997</v>
      </c>
      <c r="K707" s="550">
        <f t="shared" si="206"/>
        <v>782.23</v>
      </c>
      <c r="L707" s="452">
        <f>K707/K709</f>
        <v>9.1409773996774732E-2</v>
      </c>
      <c r="M707" s="401"/>
    </row>
    <row r="708" spans="2:13" ht="15.6">
      <c r="B708" s="396"/>
      <c r="C708" s="450" t="s">
        <v>62</v>
      </c>
      <c r="D708" s="438">
        <v>1007</v>
      </c>
      <c r="E708" s="438">
        <v>922</v>
      </c>
      <c r="F708" s="438"/>
      <c r="G708" s="438">
        <v>692</v>
      </c>
      <c r="H708" s="438">
        <v>243.14</v>
      </c>
      <c r="I708" s="438"/>
      <c r="J708" s="438">
        <v>930.53</v>
      </c>
      <c r="K708" s="550">
        <f t="shared" si="206"/>
        <v>3794.67</v>
      </c>
      <c r="L708" s="452">
        <f>K708/K709</f>
        <v>0.44343725898053149</v>
      </c>
      <c r="M708" s="401"/>
    </row>
    <row r="709" spans="2:13" ht="15.6">
      <c r="B709" s="397"/>
      <c r="C709" s="450" t="s">
        <v>199</v>
      </c>
      <c r="D709" s="552">
        <f>SUM(D705:D708)</f>
        <v>2206</v>
      </c>
      <c r="E709" s="552">
        <f t="shared" ref="E709" si="207">SUM(E705:E708)</f>
        <v>2232.6999999999998</v>
      </c>
      <c r="F709" s="552">
        <f>SUM(F705:F708)</f>
        <v>0</v>
      </c>
      <c r="G709" s="552">
        <f>SUM(G705:G708)</f>
        <v>1339.5</v>
      </c>
      <c r="H709" s="552">
        <f>SUM(H705:H708)</f>
        <v>399.14</v>
      </c>
      <c r="I709" s="552">
        <f>SUM(I705:I708)</f>
        <v>0</v>
      </c>
      <c r="J709" s="552">
        <f t="shared" ref="J709" si="208">SUM(J705:J708)</f>
        <v>2380.06</v>
      </c>
      <c r="K709" s="550">
        <f>D709+E709+F709+G709+H709+I709+J709</f>
        <v>8557.4</v>
      </c>
      <c r="L709" s="452">
        <f>SUM(L705:L708)</f>
        <v>1</v>
      </c>
      <c r="M709" s="401"/>
    </row>
    <row r="710" spans="2:13" ht="15.6">
      <c r="B710" s="397"/>
      <c r="C710" s="547" t="s">
        <v>193</v>
      </c>
      <c r="D710" s="553">
        <v>2213.7600000000002</v>
      </c>
      <c r="E710" s="553">
        <v>2259.02</v>
      </c>
      <c r="F710" s="548"/>
      <c r="G710" s="548">
        <v>1377.42</v>
      </c>
      <c r="H710" s="548">
        <v>399.14</v>
      </c>
      <c r="I710" s="548"/>
      <c r="J710" s="548">
        <v>2380.06</v>
      </c>
      <c r="K710" s="549">
        <f t="shared" ref="K710" si="209">D710+E710+F710+G710+H710+I710+J710</f>
        <v>8629.4000000000015</v>
      </c>
      <c r="L710" s="452"/>
      <c r="M710" s="401"/>
    </row>
    <row r="711" spans="2:13" ht="15.6">
      <c r="B711" s="397"/>
      <c r="C711" s="460" t="s">
        <v>147</v>
      </c>
      <c r="D711" s="461">
        <f t="shared" ref="D711:J711" si="210">D710-D709</f>
        <v>7.7600000000002183</v>
      </c>
      <c r="E711" s="461">
        <f t="shared" si="210"/>
        <v>26.320000000000164</v>
      </c>
      <c r="F711" s="461">
        <f t="shared" si="210"/>
        <v>0</v>
      </c>
      <c r="G711" s="461">
        <f t="shared" si="210"/>
        <v>37.920000000000073</v>
      </c>
      <c r="H711" s="461">
        <f t="shared" si="210"/>
        <v>0</v>
      </c>
      <c r="I711" s="461">
        <f t="shared" si="210"/>
        <v>0</v>
      </c>
      <c r="J711" s="461">
        <f t="shared" si="210"/>
        <v>0</v>
      </c>
      <c r="K711" s="542">
        <f>D711+E711+F711+G711+H711+I711+J711</f>
        <v>72.000000000000455</v>
      </c>
      <c r="L711" s="452"/>
      <c r="M711" s="401"/>
    </row>
    <row r="712" spans="2:13" ht="15.6">
      <c r="B712" s="396"/>
      <c r="C712" s="402" t="s">
        <v>65</v>
      </c>
      <c r="D712" s="462">
        <f>D710/K710</f>
        <v>0.25653695506060675</v>
      </c>
      <c r="E712" s="462">
        <f>E710/K710</f>
        <v>0.2617818156534637</v>
      </c>
      <c r="F712" s="462">
        <f>F710/K710</f>
        <v>0</v>
      </c>
      <c r="G712" s="462">
        <f>G710/K710</f>
        <v>0.15961944051730129</v>
      </c>
      <c r="H712" s="462">
        <f>H710/K710</f>
        <v>4.625350545808514E-2</v>
      </c>
      <c r="I712" s="462">
        <f>I710/K710</f>
        <v>0</v>
      </c>
      <c r="J712" s="462">
        <f>J710/K710</f>
        <v>0.27580828331054297</v>
      </c>
      <c r="K712" s="520">
        <f>D712+E712+F712+G712+H712+I712+J712</f>
        <v>0.99999999999999978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5.5992800007188634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596">
        <v>1588545.723</v>
      </c>
      <c r="E720" s="596">
        <v>1589093.3330000001</v>
      </c>
      <c r="F720" s="526">
        <f t="shared" ref="F720:F723" si="211">E720-D720</f>
        <v>547.61000000010245</v>
      </c>
      <c r="G720" s="592">
        <v>6.48</v>
      </c>
      <c r="H720" s="410">
        <f>F720*G720</f>
        <v>3548.5128000006639</v>
      </c>
      <c r="I720" s="531">
        <f>F720+F724+F725</f>
        <v>749.87000000011176</v>
      </c>
      <c r="J720" s="411">
        <f>I720/I724</f>
        <v>0.66707291036547456</v>
      </c>
      <c r="K720" s="186"/>
      <c r="L720" s="359"/>
      <c r="M720" s="401"/>
    </row>
    <row r="721" spans="2:13" ht="15.6">
      <c r="B721" s="396"/>
      <c r="C721" s="412" t="s">
        <v>43</v>
      </c>
      <c r="D721" s="596">
        <v>613645.29200000002</v>
      </c>
      <c r="E721" s="596">
        <v>614011.33100000001</v>
      </c>
      <c r="F721" s="527">
        <f t="shared" si="211"/>
        <v>366.03899999998976</v>
      </c>
      <c r="G721" s="593">
        <v>6.48</v>
      </c>
      <c r="H721" s="413">
        <f>G721*F721</f>
        <v>2371.9327199999339</v>
      </c>
      <c r="I721" s="532">
        <f>F721</f>
        <v>366.03899999998976</v>
      </c>
      <c r="J721" s="414">
        <f>I721/I724</f>
        <v>0.32562270931924825</v>
      </c>
      <c r="K721" s="186"/>
      <c r="L721" s="359"/>
      <c r="M721" s="401"/>
    </row>
    <row r="722" spans="2:13" ht="15.6">
      <c r="B722" s="396"/>
      <c r="C722" s="415" t="s">
        <v>44</v>
      </c>
      <c r="D722" s="597">
        <v>365242.71299999999</v>
      </c>
      <c r="E722" s="597">
        <v>365242.71299999999</v>
      </c>
      <c r="F722" s="528">
        <f t="shared" si="211"/>
        <v>0</v>
      </c>
      <c r="G722" s="594">
        <v>4.58</v>
      </c>
      <c r="H722" s="416">
        <f>G722*F722</f>
        <v>0</v>
      </c>
      <c r="I722" s="533">
        <f>F722</f>
        <v>0</v>
      </c>
      <c r="J722" s="417">
        <f>I722/I724</f>
        <v>0</v>
      </c>
      <c r="K722" s="186"/>
      <c r="L722" s="359"/>
      <c r="M722" s="401"/>
    </row>
    <row r="723" spans="2:13" ht="15.6">
      <c r="B723" s="397"/>
      <c r="C723" s="183" t="s">
        <v>139</v>
      </c>
      <c r="D723" s="597">
        <v>422737.022</v>
      </c>
      <c r="E723" s="597">
        <v>422745.23300000001</v>
      </c>
      <c r="F723" s="529">
        <f t="shared" si="211"/>
        <v>8.2110000000102445</v>
      </c>
      <c r="G723" s="595">
        <v>6.28</v>
      </c>
      <c r="H723" s="418">
        <f>G723*F723</f>
        <v>51.565080000064334</v>
      </c>
      <c r="I723" s="534">
        <f>F723</f>
        <v>8.2110000000102445</v>
      </c>
      <c r="J723" s="419">
        <f>I723/I724</f>
        <v>7.3043803152772193E-3</v>
      </c>
      <c r="K723" s="186"/>
      <c r="L723" s="359"/>
      <c r="M723" s="401"/>
    </row>
    <row r="724" spans="2:13" ht="16.2" thickBot="1">
      <c r="B724" s="397"/>
      <c r="C724" s="420" t="s">
        <v>45</v>
      </c>
      <c r="D724" s="597">
        <v>376704.342</v>
      </c>
      <c r="E724" s="597">
        <v>376892.67300000001</v>
      </c>
      <c r="F724" s="526">
        <f>E724-D724</f>
        <v>188.33100000000559</v>
      </c>
      <c r="G724" s="884">
        <v>6.48</v>
      </c>
      <c r="H724" s="421">
        <f>G724*F724</f>
        <v>1220.3848800000362</v>
      </c>
      <c r="I724" s="535">
        <f t="shared" ref="I724:J724" si="212">SUM(I720:I723)</f>
        <v>1124.1200000001118</v>
      </c>
      <c r="J724" s="422">
        <f t="shared" si="212"/>
        <v>1</v>
      </c>
      <c r="K724" s="186"/>
      <c r="L724" s="359"/>
      <c r="M724" s="401"/>
    </row>
    <row r="725" spans="2:13" ht="15.6">
      <c r="B725" s="397"/>
      <c r="C725" s="420" t="s">
        <v>46</v>
      </c>
      <c r="D725" s="597">
        <v>341469.98300000001</v>
      </c>
      <c r="E725" s="597">
        <v>341483.91200000001</v>
      </c>
      <c r="F725" s="526">
        <f t="shared" ref="F725" si="213">E725-D725</f>
        <v>13.929000000003725</v>
      </c>
      <c r="G725" s="885"/>
      <c r="H725" s="423">
        <f>G724*F725</f>
        <v>90.259920000024152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1124.1200000001118</v>
      </c>
      <c r="G726" s="525">
        <f>H726/F726</f>
        <v>6.4785391239369439</v>
      </c>
      <c r="H726" s="428">
        <f>SUM(H720:H725)</f>
        <v>7282.6554000007218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 t="s">
        <v>254</v>
      </c>
      <c r="E728" s="433"/>
      <c r="F728" s="434" t="s">
        <v>1</v>
      </c>
      <c r="G728" s="554" t="s">
        <v>65</v>
      </c>
      <c r="H728" s="861" t="s">
        <v>243</v>
      </c>
      <c r="I728" s="862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>
        <v>1710</v>
      </c>
      <c r="E729" s="438"/>
      <c r="F729" s="438">
        <f>D729+E729</f>
        <v>1710</v>
      </c>
      <c r="G729" s="439">
        <f>F729/F732</f>
        <v>0.43981481481481483</v>
      </c>
      <c r="H729" s="590">
        <v>7.0000000000000001E-3</v>
      </c>
      <c r="I729" s="586">
        <f>F729*H729</f>
        <v>11.97</v>
      </c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>
        <v>1151</v>
      </c>
      <c r="E730" s="438"/>
      <c r="F730" s="438">
        <f t="shared" ref="F730:F731" si="214">D730+E730</f>
        <v>1151</v>
      </c>
      <c r="G730" s="439">
        <f>F730/F732</f>
        <v>0.29603909465020578</v>
      </c>
      <c r="H730" s="590">
        <v>2.5000000000000001E-2</v>
      </c>
      <c r="I730" s="586">
        <f>F730*H730</f>
        <v>28.775000000000002</v>
      </c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>
        <v>1027</v>
      </c>
      <c r="E731" s="438"/>
      <c r="F731" s="438">
        <f t="shared" si="214"/>
        <v>1027</v>
      </c>
      <c r="G731" s="439">
        <f>F731/F732</f>
        <v>0.26414609053497945</v>
      </c>
      <c r="H731" s="584"/>
      <c r="I731" s="586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3888</v>
      </c>
      <c r="E732" s="442">
        <f>SUM(E729:E731)</f>
        <v>0</v>
      </c>
      <c r="F732" s="443">
        <f>D732+E732</f>
        <v>3888</v>
      </c>
      <c r="G732" s="444">
        <f>SUM(G729:G731)</f>
        <v>1</v>
      </c>
      <c r="H732" s="585" t="s">
        <v>21</v>
      </c>
      <c r="I732" s="591">
        <f>SUM(I729:I731)</f>
        <v>40.745000000000005</v>
      </c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63</v>
      </c>
      <c r="E735" s="447" t="s">
        <v>68</v>
      </c>
      <c r="F735" s="447" t="s">
        <v>249</v>
      </c>
      <c r="G735" s="448" t="s">
        <v>197</v>
      </c>
      <c r="H735" s="447" t="s">
        <v>130</v>
      </c>
      <c r="I735" s="448" t="s">
        <v>64</v>
      </c>
      <c r="J735" s="447" t="s">
        <v>260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58</v>
      </c>
      <c r="D736" s="438"/>
      <c r="E736" s="438">
        <v>355</v>
      </c>
      <c r="F736" s="438">
        <v>45</v>
      </c>
      <c r="G736" s="438"/>
      <c r="H736" s="438"/>
      <c r="I736" s="438"/>
      <c r="J736" s="438">
        <v>340</v>
      </c>
      <c r="K736" s="550">
        <f>D736+E736+F736+G736+H736+I736+J736</f>
        <v>740</v>
      </c>
      <c r="L736" s="452">
        <f>K736/K740</f>
        <v>0.10175513863450103</v>
      </c>
      <c r="M736" s="401"/>
    </row>
    <row r="737" spans="2:13" ht="15.6">
      <c r="B737" s="396"/>
      <c r="C737" s="450" t="s">
        <v>148</v>
      </c>
      <c r="D737" s="438"/>
      <c r="E737" s="438">
        <v>710.61</v>
      </c>
      <c r="F737" s="438">
        <v>535</v>
      </c>
      <c r="G737" s="438">
        <v>878.53</v>
      </c>
      <c r="H737" s="438"/>
      <c r="I737" s="438"/>
      <c r="J737" s="438">
        <v>633.04</v>
      </c>
      <c r="K737" s="550">
        <f t="shared" ref="K737:K739" si="215">D737+E737+F737+G737+H737+I737+J737</f>
        <v>2757.1800000000003</v>
      </c>
      <c r="L737" s="452">
        <f>K737/K740</f>
        <v>0.37913139613550484</v>
      </c>
      <c r="M737" s="401"/>
    </row>
    <row r="738" spans="2:13" ht="15.6">
      <c r="B738" s="396"/>
      <c r="C738" s="450" t="s">
        <v>61</v>
      </c>
      <c r="D738" s="438"/>
      <c r="E738" s="438">
        <v>123.77</v>
      </c>
      <c r="F738" s="438">
        <v>544.66</v>
      </c>
      <c r="G738" s="438">
        <v>287.26</v>
      </c>
      <c r="H738" s="438"/>
      <c r="I738" s="438"/>
      <c r="J738" s="438">
        <v>1171.6400000000001</v>
      </c>
      <c r="K738" s="550">
        <f t="shared" si="215"/>
        <v>2127.33</v>
      </c>
      <c r="L738" s="452">
        <f>K738/K740</f>
        <v>0.29252264739369332</v>
      </c>
      <c r="M738" s="401"/>
    </row>
    <row r="739" spans="2:13" ht="15.6">
      <c r="B739" s="396"/>
      <c r="C739" s="450" t="s">
        <v>62</v>
      </c>
      <c r="D739" s="438"/>
      <c r="E739" s="438">
        <v>279</v>
      </c>
      <c r="F739" s="438">
        <v>608.51</v>
      </c>
      <c r="G739" s="438">
        <v>493.5</v>
      </c>
      <c r="H739" s="438"/>
      <c r="I739" s="438"/>
      <c r="J739" s="438">
        <v>266.83999999999997</v>
      </c>
      <c r="K739" s="550">
        <f t="shared" si="215"/>
        <v>1647.85</v>
      </c>
      <c r="L739" s="452">
        <f>K739/K740</f>
        <v>0.2265908178363007</v>
      </c>
      <c r="M739" s="401"/>
    </row>
    <row r="740" spans="2:13" ht="15.6">
      <c r="B740" s="397"/>
      <c r="C740" s="450" t="s">
        <v>199</v>
      </c>
      <c r="D740" s="552">
        <f>SUM(D736:D739)</f>
        <v>0</v>
      </c>
      <c r="E740" s="552">
        <f t="shared" ref="E740" si="216">SUM(E736:E739)</f>
        <v>1468.38</v>
      </c>
      <c r="F740" s="552">
        <f>SUM(F736:F739)</f>
        <v>1733.1699999999998</v>
      </c>
      <c r="G740" s="552">
        <f>SUM(G736:G739)</f>
        <v>1659.29</v>
      </c>
      <c r="H740" s="552">
        <f>SUM(H736:H739)</f>
        <v>0</v>
      </c>
      <c r="I740" s="552">
        <f>SUM(I736:I739)</f>
        <v>0</v>
      </c>
      <c r="J740" s="552">
        <f t="shared" ref="J740" si="217">SUM(J736:J739)</f>
        <v>2411.5200000000004</v>
      </c>
      <c r="K740" s="550">
        <f>D740+E740+F740+G740+H740+I740+J740</f>
        <v>7272.3600000000006</v>
      </c>
      <c r="L740" s="452">
        <f>SUM(L736:L739)</f>
        <v>1</v>
      </c>
      <c r="M740" s="401"/>
    </row>
    <row r="741" spans="2:13" ht="15.6">
      <c r="B741" s="397"/>
      <c r="C741" s="547" t="s">
        <v>193</v>
      </c>
      <c r="D741" s="553"/>
      <c r="E741" s="553">
        <v>1473.86</v>
      </c>
      <c r="F741" s="548">
        <v>1733.17</v>
      </c>
      <c r="G741" s="548">
        <v>1659.29</v>
      </c>
      <c r="H741" s="548"/>
      <c r="I741" s="548"/>
      <c r="J741" s="548">
        <v>2411.52</v>
      </c>
      <c r="K741" s="549">
        <f t="shared" ref="K741" si="218">D741+E741+F741+G741+H741+I741+J741</f>
        <v>7277.84</v>
      </c>
      <c r="L741" s="452"/>
      <c r="M741" s="401"/>
    </row>
    <row r="742" spans="2:13" ht="15.6">
      <c r="B742" s="397"/>
      <c r="C742" s="460" t="s">
        <v>147</v>
      </c>
      <c r="D742" s="461">
        <f t="shared" ref="D742:J742" si="219">D741-D740</f>
        <v>0</v>
      </c>
      <c r="E742" s="461">
        <f t="shared" si="219"/>
        <v>5.4799999999997908</v>
      </c>
      <c r="F742" s="461">
        <f t="shared" si="219"/>
        <v>0</v>
      </c>
      <c r="G742" s="461">
        <f t="shared" si="219"/>
        <v>0</v>
      </c>
      <c r="H742" s="461">
        <f t="shared" si="219"/>
        <v>0</v>
      </c>
      <c r="I742" s="461">
        <f t="shared" si="219"/>
        <v>0</v>
      </c>
      <c r="J742" s="461">
        <f t="shared" si="219"/>
        <v>0</v>
      </c>
      <c r="K742" s="542">
        <f>D742+E742+F742+G742+H742+I742+J742</f>
        <v>5.4799999999997908</v>
      </c>
      <c r="L742" s="452"/>
      <c r="M742" s="401"/>
    </row>
    <row r="743" spans="2:13" ht="15.6">
      <c r="B743" s="396"/>
      <c r="C743" s="402" t="s">
        <v>65</v>
      </c>
      <c r="D743" s="462">
        <f>D741/K741</f>
        <v>0</v>
      </c>
      <c r="E743" s="462">
        <f>E741/K741</f>
        <v>0.20251338309168654</v>
      </c>
      <c r="F743" s="462">
        <f>F741/K741</f>
        <v>0.23814346014751631</v>
      </c>
      <c r="G743" s="462">
        <f>G741/K741</f>
        <v>0.22799209655612104</v>
      </c>
      <c r="H743" s="462">
        <f>H741/K741</f>
        <v>0</v>
      </c>
      <c r="I743" s="462">
        <f>I741/K741</f>
        <v>0</v>
      </c>
      <c r="J743" s="462">
        <f>J741/K741</f>
        <v>0.33135106020467608</v>
      </c>
      <c r="K743" s="520">
        <f>D743+E743+F743+G743+H743+I743+J743</f>
        <v>1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4.8154000007216382</v>
      </c>
      <c r="M744" s="401"/>
    </row>
    <row r="745" spans="2:13" ht="15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596">
        <v>1589093.3330000001</v>
      </c>
      <c r="E751" s="596">
        <v>1589518.223</v>
      </c>
      <c r="F751" s="526">
        <f t="shared" ref="F751:F754" si="220">E751-D751</f>
        <v>424.88999999989755</v>
      </c>
      <c r="G751" s="592">
        <v>6.48</v>
      </c>
      <c r="H751" s="410">
        <f>F751*G751</f>
        <v>2753.2871999993363</v>
      </c>
      <c r="I751" s="531">
        <f>F751+F755+F756</f>
        <v>549.39899999985937</v>
      </c>
      <c r="J751" s="411">
        <f>I751/I755</f>
        <v>0.47718265428336321</v>
      </c>
      <c r="K751" s="186"/>
      <c r="L751" s="359"/>
      <c r="M751" s="401"/>
    </row>
    <row r="752" spans="2:13" ht="15.6">
      <c r="B752" s="396"/>
      <c r="C752" s="412" t="s">
        <v>43</v>
      </c>
      <c r="D752" s="596">
        <v>614011.33100000001</v>
      </c>
      <c r="E752" s="596">
        <v>614326.74199999997</v>
      </c>
      <c r="F752" s="527">
        <f t="shared" si="220"/>
        <v>315.41099999996368</v>
      </c>
      <c r="G752" s="593">
        <v>6.48</v>
      </c>
      <c r="H752" s="413">
        <f>G752*F752</f>
        <v>2043.8632799997647</v>
      </c>
      <c r="I752" s="532">
        <f>F752</f>
        <v>315.41099999996368</v>
      </c>
      <c r="J752" s="414">
        <f>I752/I755</f>
        <v>0.27395145999572457</v>
      </c>
      <c r="K752" s="186"/>
      <c r="L752" s="359"/>
      <c r="M752" s="401"/>
    </row>
    <row r="753" spans="2:13" ht="15.6">
      <c r="B753" s="396"/>
      <c r="C753" s="415" t="s">
        <v>44</v>
      </c>
      <c r="D753" s="597">
        <v>365242.71299999999</v>
      </c>
      <c r="E753" s="597">
        <v>365524.26299999998</v>
      </c>
      <c r="F753" s="528">
        <f t="shared" si="220"/>
        <v>281.54999999998836</v>
      </c>
      <c r="G753" s="594">
        <v>4.58</v>
      </c>
      <c r="H753" s="416">
        <f>G753*F753</f>
        <v>1289.4989999999466</v>
      </c>
      <c r="I753" s="533">
        <f>F753</f>
        <v>281.54999999998836</v>
      </c>
      <c r="J753" s="417">
        <f>I753/I755</f>
        <v>0.24454135576058522</v>
      </c>
      <c r="K753" s="186"/>
      <c r="L753" s="359"/>
      <c r="M753" s="401"/>
    </row>
    <row r="754" spans="2:13" ht="15.6">
      <c r="B754" s="397"/>
      <c r="C754" s="183" t="s">
        <v>139</v>
      </c>
      <c r="D754" s="597">
        <v>422745.23300000001</v>
      </c>
      <c r="E754" s="597">
        <v>422750.212</v>
      </c>
      <c r="F754" s="529">
        <f t="shared" si="220"/>
        <v>4.9789999999920838</v>
      </c>
      <c r="G754" s="595">
        <v>6.28</v>
      </c>
      <c r="H754" s="418">
        <f>G754*F754</f>
        <v>31.268119999950287</v>
      </c>
      <c r="I754" s="534">
        <f>F754</f>
        <v>4.9789999999920838</v>
      </c>
      <c r="J754" s="419">
        <f>I754/I755</f>
        <v>4.3245299603270051E-3</v>
      </c>
      <c r="K754" s="186"/>
      <c r="L754" s="359"/>
      <c r="M754" s="401"/>
    </row>
    <row r="755" spans="2:13" ht="16.2" thickBot="1">
      <c r="B755" s="397"/>
      <c r="C755" s="420" t="s">
        <v>45</v>
      </c>
      <c r="D755" s="597">
        <v>376892.67300000001</v>
      </c>
      <c r="E755" s="597">
        <v>377017.18199999997</v>
      </c>
      <c r="F755" s="526">
        <f>E755-D755</f>
        <v>124.50899999996182</v>
      </c>
      <c r="G755" s="884">
        <v>6.48</v>
      </c>
      <c r="H755" s="421">
        <f>G755*F755</f>
        <v>806.81831999975259</v>
      </c>
      <c r="I755" s="535">
        <f t="shared" ref="I755:J755" si="221">SUM(I751:I754)</f>
        <v>1151.3389999998035</v>
      </c>
      <c r="J755" s="422">
        <f t="shared" si="221"/>
        <v>0.99999999999999989</v>
      </c>
      <c r="K755" s="186"/>
      <c r="L755" s="359"/>
      <c r="M755" s="401"/>
    </row>
    <row r="756" spans="2:13" ht="15.6">
      <c r="B756" s="397"/>
      <c r="C756" s="420" t="s">
        <v>46</v>
      </c>
      <c r="D756" s="597">
        <v>341483.91200000001</v>
      </c>
      <c r="E756" s="597">
        <v>341483.91200000001</v>
      </c>
      <c r="F756" s="526">
        <f t="shared" ref="F756" si="222">E756-D756</f>
        <v>0</v>
      </c>
      <c r="G756" s="885"/>
      <c r="H756" s="423">
        <f>G755*F756</f>
        <v>0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1151.3389999998035</v>
      </c>
      <c r="G757" s="525">
        <f>H757/F757</f>
        <v>6.0145065180628228</v>
      </c>
      <c r="H757" s="428">
        <f>SUM(H751:H756)</f>
        <v>6924.7359199987504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 t="s">
        <v>254</v>
      </c>
      <c r="E759" s="433"/>
      <c r="F759" s="434" t="s">
        <v>1</v>
      </c>
      <c r="G759" s="554" t="s">
        <v>65</v>
      </c>
      <c r="H759" s="861" t="s">
        <v>243</v>
      </c>
      <c r="I759" s="862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>
        <v>1577</v>
      </c>
      <c r="E760" s="438"/>
      <c r="F760" s="438">
        <f>D760+E760</f>
        <v>1577</v>
      </c>
      <c r="G760" s="439">
        <f>F760/F763</f>
        <v>0.51977587343441001</v>
      </c>
      <c r="H760" s="590">
        <v>7.0000000000000001E-3</v>
      </c>
      <c r="I760" s="586">
        <f>F760*H760</f>
        <v>11.039</v>
      </c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>
        <v>977</v>
      </c>
      <c r="E761" s="438"/>
      <c r="F761" s="438">
        <f t="shared" ref="F761:F762" si="223">D761+E761</f>
        <v>977</v>
      </c>
      <c r="G761" s="439">
        <f>F761/F763</f>
        <v>0.32201713909030982</v>
      </c>
      <c r="H761" s="590">
        <v>2.5000000000000001E-2</v>
      </c>
      <c r="I761" s="586">
        <f>F761*H761</f>
        <v>24.425000000000001</v>
      </c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>
        <v>480</v>
      </c>
      <c r="E762" s="438"/>
      <c r="F762" s="438">
        <f t="shared" si="223"/>
        <v>480</v>
      </c>
      <c r="G762" s="439">
        <f>F762/F763</f>
        <v>0.15820698747528017</v>
      </c>
      <c r="H762" s="584"/>
      <c r="I762" s="586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3034</v>
      </c>
      <c r="E763" s="442">
        <f>SUM(E760:E762)</f>
        <v>0</v>
      </c>
      <c r="F763" s="443">
        <f>D763+E763</f>
        <v>3034</v>
      </c>
      <c r="G763" s="444">
        <f>SUM(G760:G762)</f>
        <v>1</v>
      </c>
      <c r="H763" s="585" t="s">
        <v>21</v>
      </c>
      <c r="I763" s="591">
        <f>SUM(I760:I762)</f>
        <v>35.463999999999999</v>
      </c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63</v>
      </c>
      <c r="E766" s="447" t="s">
        <v>68</v>
      </c>
      <c r="F766" s="447" t="s">
        <v>249</v>
      </c>
      <c r="G766" s="448" t="s">
        <v>197</v>
      </c>
      <c r="H766" s="447" t="s">
        <v>130</v>
      </c>
      <c r="I766" s="448" t="s">
        <v>64</v>
      </c>
      <c r="J766" s="447" t="s">
        <v>260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58</v>
      </c>
      <c r="D767" s="438">
        <v>41</v>
      </c>
      <c r="E767" s="438"/>
      <c r="F767" s="438">
        <v>80</v>
      </c>
      <c r="G767" s="438">
        <v>195</v>
      </c>
      <c r="H767" s="438"/>
      <c r="I767" s="438"/>
      <c r="J767" s="438">
        <v>114.4</v>
      </c>
      <c r="K767" s="550">
        <f>D767+E767+F767+G767+H767+I767+J767</f>
        <v>430.4</v>
      </c>
      <c r="L767" s="452">
        <f>K767/K771</f>
        <v>6.2288344091001181E-2</v>
      </c>
      <c r="M767" s="401"/>
    </row>
    <row r="768" spans="2:13" ht="15.6">
      <c r="B768" s="396"/>
      <c r="C768" s="450" t="s">
        <v>148</v>
      </c>
      <c r="D768" s="438">
        <v>522</v>
      </c>
      <c r="E768" s="438"/>
      <c r="F768" s="438">
        <v>346</v>
      </c>
      <c r="G768" s="438">
        <v>585</v>
      </c>
      <c r="H768" s="438">
        <v>275</v>
      </c>
      <c r="I768" s="438"/>
      <c r="J768" s="438">
        <v>866</v>
      </c>
      <c r="K768" s="550">
        <f t="shared" ref="K768:K770" si="224">D768+E768+F768+G768+H768+I768+J768</f>
        <v>2594</v>
      </c>
      <c r="L768" s="452">
        <f>K768/K771</f>
        <v>0.37540883961909172</v>
      </c>
      <c r="M768" s="401"/>
    </row>
    <row r="769" spans="2:13" ht="15.6">
      <c r="B769" s="396"/>
      <c r="C769" s="450" t="s">
        <v>61</v>
      </c>
      <c r="D769" s="438">
        <v>170</v>
      </c>
      <c r="E769" s="438"/>
      <c r="F769" s="438">
        <v>180</v>
      </c>
      <c r="G769" s="438">
        <v>194.8</v>
      </c>
      <c r="H769" s="438">
        <v>30</v>
      </c>
      <c r="I769" s="438"/>
      <c r="J769" s="438">
        <v>870</v>
      </c>
      <c r="K769" s="550">
        <f t="shared" si="224"/>
        <v>1444.8</v>
      </c>
      <c r="L769" s="452">
        <f>K769/K771</f>
        <v>0.20909432979246867</v>
      </c>
      <c r="M769" s="401"/>
    </row>
    <row r="770" spans="2:13" ht="15.6">
      <c r="B770" s="396"/>
      <c r="C770" s="450" t="s">
        <v>62</v>
      </c>
      <c r="D770" s="438">
        <v>501.88</v>
      </c>
      <c r="E770" s="438"/>
      <c r="F770" s="438">
        <v>710.86</v>
      </c>
      <c r="G770" s="438">
        <v>396.59</v>
      </c>
      <c r="H770" s="438">
        <v>177</v>
      </c>
      <c r="I770" s="438"/>
      <c r="J770" s="438">
        <v>654.27</v>
      </c>
      <c r="K770" s="550">
        <f t="shared" si="224"/>
        <v>2440.6</v>
      </c>
      <c r="L770" s="452">
        <f>K770/K771</f>
        <v>0.35320848649743841</v>
      </c>
      <c r="M770" s="401"/>
    </row>
    <row r="771" spans="2:13" ht="15.6">
      <c r="B771" s="397"/>
      <c r="C771" s="450" t="s">
        <v>199</v>
      </c>
      <c r="D771" s="552">
        <f>SUM(D767:D770)</f>
        <v>1234.8800000000001</v>
      </c>
      <c r="E771" s="552">
        <f t="shared" ref="E771" si="225">SUM(E767:E770)</f>
        <v>0</v>
      </c>
      <c r="F771" s="552">
        <f>SUM(F767:F770)</f>
        <v>1316.8600000000001</v>
      </c>
      <c r="G771" s="552">
        <f>SUM(G767:G770)</f>
        <v>1371.3899999999999</v>
      </c>
      <c r="H771" s="552">
        <f>SUM(H767:H770)</f>
        <v>482</v>
      </c>
      <c r="I771" s="552">
        <f>SUM(I767:I770)</f>
        <v>0</v>
      </c>
      <c r="J771" s="552">
        <f t="shared" ref="J771" si="226">SUM(J767:J770)</f>
        <v>2504.67</v>
      </c>
      <c r="K771" s="550">
        <f>D771+E771+F771+G771+H771+I771+J771</f>
        <v>6909.8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>
        <v>1234.8800000000001</v>
      </c>
      <c r="E772" s="553"/>
      <c r="F772" s="548">
        <v>1316.86</v>
      </c>
      <c r="G772" s="548">
        <v>1371.39</v>
      </c>
      <c r="H772" s="548">
        <v>492.59</v>
      </c>
      <c r="I772" s="548"/>
      <c r="J772" s="548">
        <v>2504.67</v>
      </c>
      <c r="K772" s="549">
        <f t="shared" ref="K772" si="227">D772+E772+F772+G772+H772+I772+J772</f>
        <v>6920.39</v>
      </c>
      <c r="L772" s="452"/>
      <c r="M772" s="401"/>
    </row>
    <row r="773" spans="2:13" ht="15.6">
      <c r="B773" s="397"/>
      <c r="C773" s="460" t="s">
        <v>147</v>
      </c>
      <c r="D773" s="461">
        <f t="shared" ref="D773:J773" si="228">D772-D771</f>
        <v>0</v>
      </c>
      <c r="E773" s="461">
        <f t="shared" si="228"/>
        <v>0</v>
      </c>
      <c r="F773" s="461">
        <f t="shared" si="228"/>
        <v>0</v>
      </c>
      <c r="G773" s="461">
        <f t="shared" si="228"/>
        <v>0</v>
      </c>
      <c r="H773" s="461">
        <f t="shared" si="228"/>
        <v>10.589999999999975</v>
      </c>
      <c r="I773" s="461">
        <f t="shared" si="228"/>
        <v>0</v>
      </c>
      <c r="J773" s="461">
        <f t="shared" si="228"/>
        <v>0</v>
      </c>
      <c r="K773" s="542">
        <f>D773+E773+F773+G773+H773+I773+J773</f>
        <v>10.589999999999975</v>
      </c>
      <c r="L773" s="452"/>
      <c r="M773" s="401"/>
    </row>
    <row r="774" spans="2:13" ht="15.6">
      <c r="B774" s="396"/>
      <c r="C774" s="402" t="s">
        <v>65</v>
      </c>
      <c r="D774" s="462">
        <f>D772/K772</f>
        <v>0.17844081041675397</v>
      </c>
      <c r="E774" s="462">
        <f>E772/K772</f>
        <v>0</v>
      </c>
      <c r="F774" s="462">
        <f>F772/K772</f>
        <v>0.19028696359598229</v>
      </c>
      <c r="G774" s="462">
        <f>G772/K772</f>
        <v>0.19816657731717433</v>
      </c>
      <c r="H774" s="462">
        <f>H772/K772</f>
        <v>7.1179514449330156E-2</v>
      </c>
      <c r="I774" s="462">
        <f>I772/K772</f>
        <v>0</v>
      </c>
      <c r="J774" s="462">
        <f>J772/K772</f>
        <v>0.36192613422075925</v>
      </c>
      <c r="K774" s="520">
        <f>D774+E774+F774+G774+H774+I774+J774</f>
        <v>1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4.3459199987501052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596">
        <v>1589518.223</v>
      </c>
      <c r="E782" s="596">
        <v>1589978.003</v>
      </c>
      <c r="F782" s="526">
        <f t="shared" ref="F782:F785" si="229">E782-D782</f>
        <v>459.78000000002794</v>
      </c>
      <c r="G782" s="592">
        <v>6.48</v>
      </c>
      <c r="H782" s="410">
        <f>F782*G782</f>
        <v>2979.3744000001811</v>
      </c>
      <c r="I782" s="531">
        <f>F782+F786+F787</f>
        <v>629.56000000005588</v>
      </c>
      <c r="J782" s="411">
        <f>I782/I786</f>
        <v>0.31675146109385366</v>
      </c>
      <c r="K782" s="186"/>
      <c r="L782" s="359"/>
      <c r="M782" s="401"/>
    </row>
    <row r="783" spans="2:13" ht="15.6">
      <c r="B783" s="396"/>
      <c r="C783" s="412" t="s">
        <v>43</v>
      </c>
      <c r="D783" s="596">
        <v>614326.74199999997</v>
      </c>
      <c r="E783" s="596">
        <v>614589.26300000004</v>
      </c>
      <c r="F783" s="527">
        <f t="shared" si="229"/>
        <v>262.52100000006612</v>
      </c>
      <c r="G783" s="593">
        <v>6.48</v>
      </c>
      <c r="H783" s="413">
        <f>G783*F783</f>
        <v>1701.1360800004286</v>
      </c>
      <c r="I783" s="532">
        <f>F783</f>
        <v>262.52100000006612</v>
      </c>
      <c r="J783" s="414">
        <f>I783/I786</f>
        <v>0.13208258199033154</v>
      </c>
      <c r="K783" s="186"/>
      <c r="L783" s="359"/>
      <c r="M783" s="401"/>
    </row>
    <row r="784" spans="2:13" ht="15.6">
      <c r="B784" s="396"/>
      <c r="C784" s="415" t="s">
        <v>44</v>
      </c>
      <c r="D784" s="597">
        <v>365524.26299999998</v>
      </c>
      <c r="E784" s="597">
        <v>365859.47399999999</v>
      </c>
      <c r="F784" s="528">
        <f t="shared" si="229"/>
        <v>335.21100000001024</v>
      </c>
      <c r="G784" s="594">
        <v>4.58</v>
      </c>
      <c r="H784" s="416">
        <f>G784*F784</f>
        <v>1535.2663800000469</v>
      </c>
      <c r="I784" s="533">
        <f>F784</f>
        <v>335.21100000001024</v>
      </c>
      <c r="J784" s="417">
        <f>I784/I786</f>
        <v>0.16865521002720249</v>
      </c>
      <c r="K784" s="186"/>
      <c r="L784" s="359"/>
      <c r="M784" s="401"/>
    </row>
    <row r="785" spans="2:13" ht="15.6">
      <c r="B785" s="397"/>
      <c r="C785" s="183" t="s">
        <v>139</v>
      </c>
      <c r="D785" s="597">
        <v>422750.212</v>
      </c>
      <c r="E785" s="597">
        <v>423510.47200000001</v>
      </c>
      <c r="F785" s="529">
        <f t="shared" si="229"/>
        <v>760.26000000000931</v>
      </c>
      <c r="G785" s="595">
        <v>6.28</v>
      </c>
      <c r="H785" s="418">
        <f>G785*F785</f>
        <v>4774.4328000000587</v>
      </c>
      <c r="I785" s="534">
        <f>F785</f>
        <v>760.26000000000931</v>
      </c>
      <c r="J785" s="419">
        <f>I785/I786</f>
        <v>0.38251074688861231</v>
      </c>
      <c r="K785" s="186"/>
      <c r="L785" s="359"/>
      <c r="M785" s="401"/>
    </row>
    <row r="786" spans="2:13" ht="16.2" thickBot="1">
      <c r="B786" s="397"/>
      <c r="C786" s="420" t="s">
        <v>45</v>
      </c>
      <c r="D786" s="597">
        <v>377017.18199999997</v>
      </c>
      <c r="E786" s="597">
        <v>377138.41200000001</v>
      </c>
      <c r="F786" s="526">
        <f>E786-D786</f>
        <v>121.23000000003958</v>
      </c>
      <c r="G786" s="884">
        <v>6.48</v>
      </c>
      <c r="H786" s="421">
        <f>G786*F786</f>
        <v>785.57040000025654</v>
      </c>
      <c r="I786" s="535">
        <f t="shared" ref="I786:J786" si="230">SUM(I782:I785)</f>
        <v>1987.5520000001416</v>
      </c>
      <c r="J786" s="422">
        <f t="shared" si="230"/>
        <v>1</v>
      </c>
      <c r="K786" s="186"/>
      <c r="L786" s="359"/>
      <c r="M786" s="401"/>
    </row>
    <row r="787" spans="2:13" ht="15.6">
      <c r="B787" s="397"/>
      <c r="C787" s="420" t="s">
        <v>46</v>
      </c>
      <c r="D787" s="597">
        <v>341483.91200000001</v>
      </c>
      <c r="E787" s="597">
        <v>341532.462</v>
      </c>
      <c r="F787" s="526">
        <f t="shared" ref="F787" si="231">E787-D787</f>
        <v>48.549999999988358</v>
      </c>
      <c r="G787" s="885"/>
      <c r="H787" s="423">
        <f>G786*F787</f>
        <v>314.60399999992461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1987.5520000001416</v>
      </c>
      <c r="G788" s="525">
        <f>H788/F788</f>
        <v>6.0830529515705933</v>
      </c>
      <c r="H788" s="428">
        <f>SUM(H782:H787)</f>
        <v>12090.384060000897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 t="s">
        <v>254</v>
      </c>
      <c r="E790" s="433"/>
      <c r="F790" s="434" t="s">
        <v>1</v>
      </c>
      <c r="G790" s="554" t="s">
        <v>65</v>
      </c>
      <c r="H790" s="861" t="s">
        <v>243</v>
      </c>
      <c r="I790" s="862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>
        <v>1198</v>
      </c>
      <c r="E791" s="438"/>
      <c r="F791" s="438">
        <f>D791+E791</f>
        <v>1198</v>
      </c>
      <c r="G791" s="439">
        <f>F791/F794</f>
        <v>0.32903048613018404</v>
      </c>
      <c r="H791" s="590">
        <v>7.0000000000000001E-3</v>
      </c>
      <c r="I791" s="586">
        <f>F791*H791</f>
        <v>8.386000000000001</v>
      </c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>
        <v>925</v>
      </c>
      <c r="E792" s="438"/>
      <c r="F792" s="438">
        <f t="shared" ref="F792:F793" si="232">D792+E792</f>
        <v>925</v>
      </c>
      <c r="G792" s="439">
        <f>F792/F794</f>
        <v>0.25405108486679484</v>
      </c>
      <c r="H792" s="590">
        <v>2.5000000000000001E-2</v>
      </c>
      <c r="I792" s="586">
        <f>F792*H792</f>
        <v>23.125</v>
      </c>
      <c r="J792" s="431"/>
      <c r="K792" s="184"/>
      <c r="L792" s="188"/>
      <c r="M792" s="401"/>
    </row>
    <row r="793" spans="2:13" ht="15.6">
      <c r="B793" s="397"/>
      <c r="C793" s="437" t="s">
        <v>58</v>
      </c>
      <c r="D793" s="438">
        <v>1518</v>
      </c>
      <c r="E793" s="438"/>
      <c r="F793" s="438">
        <f t="shared" si="232"/>
        <v>1518</v>
      </c>
      <c r="G793" s="439">
        <f>F793/F794</f>
        <v>0.41691842900302117</v>
      </c>
      <c r="H793" s="584"/>
      <c r="I793" s="586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3641</v>
      </c>
      <c r="E794" s="442">
        <f>SUM(E791:E793)</f>
        <v>0</v>
      </c>
      <c r="F794" s="443">
        <f>D794+E794</f>
        <v>3641</v>
      </c>
      <c r="G794" s="444">
        <f>SUM(G791:G793)</f>
        <v>1</v>
      </c>
      <c r="H794" s="585" t="s">
        <v>21</v>
      </c>
      <c r="I794" s="591">
        <f>SUM(I791:I793)</f>
        <v>31.511000000000003</v>
      </c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63</v>
      </c>
      <c r="E797" s="447" t="s">
        <v>68</v>
      </c>
      <c r="F797" s="447" t="s">
        <v>249</v>
      </c>
      <c r="G797" s="448" t="s">
        <v>197</v>
      </c>
      <c r="H797" s="447" t="s">
        <v>130</v>
      </c>
      <c r="I797" s="448" t="s">
        <v>64</v>
      </c>
      <c r="J797" s="447" t="s">
        <v>260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58</v>
      </c>
      <c r="D798" s="438">
        <v>537</v>
      </c>
      <c r="E798" s="438"/>
      <c r="F798" s="438">
        <v>275</v>
      </c>
      <c r="G798" s="438"/>
      <c r="H798" s="438"/>
      <c r="I798" s="438">
        <v>239</v>
      </c>
      <c r="J798" s="438">
        <v>467.65</v>
      </c>
      <c r="K798" s="550">
        <f>D798+E798+F798+G798+H798+I798+J798</f>
        <v>1518.65</v>
      </c>
      <c r="L798" s="452">
        <f>K798/K802</f>
        <v>0.12565198541141273</v>
      </c>
      <c r="M798" s="401"/>
    </row>
    <row r="799" spans="2:13" ht="15.6">
      <c r="B799" s="396"/>
      <c r="C799" s="450" t="s">
        <v>148</v>
      </c>
      <c r="D799" s="438">
        <v>989</v>
      </c>
      <c r="E799" s="438"/>
      <c r="F799" s="438">
        <v>315</v>
      </c>
      <c r="G799" s="438"/>
      <c r="H799" s="438"/>
      <c r="I799" s="438">
        <v>10</v>
      </c>
      <c r="J799" s="438">
        <v>809.53</v>
      </c>
      <c r="K799" s="550">
        <f t="shared" ref="K799:K801" si="233">D799+E799+F799+G799+H799+I799+J799</f>
        <v>2123.5299999999997</v>
      </c>
      <c r="L799" s="452">
        <f>K799/K802</f>
        <v>0.1756993122712259</v>
      </c>
      <c r="M799" s="401"/>
    </row>
    <row r="800" spans="2:13" ht="15.6">
      <c r="B800" s="396"/>
      <c r="C800" s="450" t="s">
        <v>61</v>
      </c>
      <c r="D800" s="438">
        <v>341</v>
      </c>
      <c r="E800" s="438"/>
      <c r="F800" s="438">
        <v>3430</v>
      </c>
      <c r="G800" s="438"/>
      <c r="H800" s="438"/>
      <c r="I800" s="438"/>
      <c r="J800" s="438">
        <v>1988.56</v>
      </c>
      <c r="K800" s="550">
        <f t="shared" si="233"/>
        <v>5759.5599999999995</v>
      </c>
      <c r="L800" s="452">
        <f>K800/K802</f>
        <v>0.47654176347160715</v>
      </c>
      <c r="M800" s="401"/>
    </row>
    <row r="801" spans="2:13" ht="15.6">
      <c r="B801" s="396"/>
      <c r="C801" s="450" t="s">
        <v>62</v>
      </c>
      <c r="D801" s="438">
        <v>927.36</v>
      </c>
      <c r="E801" s="438"/>
      <c r="F801" s="438">
        <v>708.73</v>
      </c>
      <c r="G801" s="438"/>
      <c r="H801" s="438">
        <v>75.099999999999994</v>
      </c>
      <c r="I801" s="438">
        <v>592.94000000000005</v>
      </c>
      <c r="J801" s="438">
        <v>380.29</v>
      </c>
      <c r="K801" s="550">
        <f t="shared" si="233"/>
        <v>2684.42</v>
      </c>
      <c r="L801" s="452">
        <f>K801/K802</f>
        <v>0.22210693884575416</v>
      </c>
      <c r="M801" s="401"/>
    </row>
    <row r="802" spans="2:13" ht="15.6">
      <c r="B802" s="397"/>
      <c r="C802" s="450" t="s">
        <v>199</v>
      </c>
      <c r="D802" s="552">
        <f>SUM(D798:D801)</f>
        <v>2794.36</v>
      </c>
      <c r="E802" s="552">
        <f t="shared" ref="E802" si="234">SUM(E798:E801)</f>
        <v>0</v>
      </c>
      <c r="F802" s="552">
        <f>SUM(F798:F801)</f>
        <v>4728.7299999999996</v>
      </c>
      <c r="G802" s="552">
        <f>SUM(G798:G801)</f>
        <v>0</v>
      </c>
      <c r="H802" s="552">
        <f>SUM(H798:H801)</f>
        <v>75.099999999999994</v>
      </c>
      <c r="I802" s="552">
        <f>SUM(I798:I801)</f>
        <v>841.94</v>
      </c>
      <c r="J802" s="552">
        <f t="shared" ref="J802" si="235">SUM(J798:J801)</f>
        <v>3646.0299999999997</v>
      </c>
      <c r="K802" s="550">
        <f>D802+E802+F802+G802+H802+I802+J802</f>
        <v>12086.16</v>
      </c>
      <c r="L802" s="452">
        <f>SUM(L798:L801)</f>
        <v>1</v>
      </c>
      <c r="M802" s="401"/>
    </row>
    <row r="803" spans="2:13" ht="15.6">
      <c r="B803" s="397"/>
      <c r="C803" s="547" t="s">
        <v>193</v>
      </c>
      <c r="D803" s="553">
        <v>2794.36</v>
      </c>
      <c r="E803" s="553"/>
      <c r="F803" s="548">
        <v>4728.7299999999996</v>
      </c>
      <c r="G803" s="548"/>
      <c r="H803" s="548">
        <v>75.099999999999994</v>
      </c>
      <c r="I803" s="548">
        <v>841.94</v>
      </c>
      <c r="J803" s="548">
        <v>3646.03</v>
      </c>
      <c r="K803" s="549">
        <f t="shared" ref="K803" si="236">D803+E803+F803+G803+H803+I803+J803</f>
        <v>12086.160000000002</v>
      </c>
      <c r="L803" s="452"/>
      <c r="M803" s="401"/>
    </row>
    <row r="804" spans="2:13" ht="15.6">
      <c r="B804" s="397"/>
      <c r="C804" s="460" t="s">
        <v>147</v>
      </c>
      <c r="D804" s="461">
        <f t="shared" ref="D804:J804" si="237">D803-D802</f>
        <v>0</v>
      </c>
      <c r="E804" s="461">
        <f t="shared" si="237"/>
        <v>0</v>
      </c>
      <c r="F804" s="461">
        <f t="shared" si="237"/>
        <v>0</v>
      </c>
      <c r="G804" s="461">
        <f t="shared" si="237"/>
        <v>0</v>
      </c>
      <c r="H804" s="461">
        <f t="shared" si="237"/>
        <v>0</v>
      </c>
      <c r="I804" s="461">
        <f t="shared" si="237"/>
        <v>0</v>
      </c>
      <c r="J804" s="461">
        <f t="shared" si="237"/>
        <v>0</v>
      </c>
      <c r="K804" s="542">
        <f>D804+E804+F804+G804+H804+I804+J804</f>
        <v>0</v>
      </c>
      <c r="L804" s="452"/>
      <c r="M804" s="401"/>
    </row>
    <row r="805" spans="2:13" ht="15.6">
      <c r="B805" s="396"/>
      <c r="C805" s="402" t="s">
        <v>65</v>
      </c>
      <c r="D805" s="462">
        <f>D803/K803</f>
        <v>0.23120329368467732</v>
      </c>
      <c r="E805" s="462">
        <f>E803/K803</f>
        <v>0</v>
      </c>
      <c r="F805" s="462">
        <f>F803/K803</f>
        <v>0.3912516465113815</v>
      </c>
      <c r="G805" s="462">
        <f>G803/K803</f>
        <v>0</v>
      </c>
      <c r="H805" s="462">
        <f>H803/K803</f>
        <v>6.2137188321187194E-3</v>
      </c>
      <c r="I805" s="462">
        <f>I803/K803</f>
        <v>6.9661497117363982E-2</v>
      </c>
      <c r="J805" s="462">
        <f>J803/K803</f>
        <v>0.30166984385445827</v>
      </c>
      <c r="K805" s="520">
        <f>D805+E805+F805+G805+H805+I805+J805</f>
        <v>0.99999999999999989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4.2240600008954061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596">
        <v>1589978.003</v>
      </c>
      <c r="E813" s="596">
        <v>1590478.463</v>
      </c>
      <c r="F813" s="526">
        <f t="shared" ref="F813:F816" si="238">E813-D813</f>
        <v>500.45999999996275</v>
      </c>
      <c r="G813" s="592">
        <v>6.48</v>
      </c>
      <c r="H813" s="410">
        <f>F813*G813</f>
        <v>3242.9807999997588</v>
      </c>
      <c r="I813" s="531">
        <f>F813+F817+F818</f>
        <v>720.47999999992317</v>
      </c>
      <c r="J813" s="411">
        <f>I813/I817</f>
        <v>0.5266662816766875</v>
      </c>
      <c r="K813" s="186"/>
      <c r="L813" s="359"/>
      <c r="M813" s="401"/>
    </row>
    <row r="814" spans="2:13" ht="15.6">
      <c r="B814" s="396"/>
      <c r="C814" s="412" t="s">
        <v>43</v>
      </c>
      <c r="D814" s="596">
        <v>614589.26300000004</v>
      </c>
      <c r="E814" s="596">
        <v>614873.68299999996</v>
      </c>
      <c r="F814" s="527">
        <f t="shared" si="238"/>
        <v>284.41999999992549</v>
      </c>
      <c r="G814" s="593">
        <v>6.48</v>
      </c>
      <c r="H814" s="413">
        <f>G814*F814</f>
        <v>1843.0415999995173</v>
      </c>
      <c r="I814" s="532">
        <f>F814</f>
        <v>284.41999999992549</v>
      </c>
      <c r="J814" s="414">
        <f>I814/I817</f>
        <v>0.20790920474469823</v>
      </c>
      <c r="K814" s="186"/>
      <c r="L814" s="359"/>
      <c r="M814" s="401"/>
    </row>
    <row r="815" spans="2:13" ht="15.6">
      <c r="B815" s="396"/>
      <c r="C815" s="415" t="s">
        <v>44</v>
      </c>
      <c r="D815" s="597">
        <v>365859.47399999999</v>
      </c>
      <c r="E815" s="597">
        <v>366145.25300000003</v>
      </c>
      <c r="F815" s="528">
        <f t="shared" si="238"/>
        <v>285.77900000003865</v>
      </c>
      <c r="G815" s="594">
        <v>4.58</v>
      </c>
      <c r="H815" s="416">
        <f>G815*F815</f>
        <v>1308.8678200001771</v>
      </c>
      <c r="I815" s="533">
        <f>F815</f>
        <v>285.77900000003865</v>
      </c>
      <c r="J815" s="417">
        <f>I815/I817</f>
        <v>0.20890262507122817</v>
      </c>
      <c r="K815" s="186"/>
      <c r="L815" s="359"/>
      <c r="M815" s="401"/>
    </row>
    <row r="816" spans="2:13" ht="15.6">
      <c r="B816" s="397"/>
      <c r="C816" s="183" t="s">
        <v>139</v>
      </c>
      <c r="D816" s="597">
        <v>423510.47200000001</v>
      </c>
      <c r="E816" s="597">
        <v>423587.79399999999</v>
      </c>
      <c r="F816" s="529">
        <f t="shared" si="238"/>
        <v>77.321999999985565</v>
      </c>
      <c r="G816" s="595">
        <v>6.28</v>
      </c>
      <c r="H816" s="418">
        <f>G816*F816</f>
        <v>485.58215999990938</v>
      </c>
      <c r="I816" s="534">
        <f>F816</f>
        <v>77.321999999985565</v>
      </c>
      <c r="J816" s="419">
        <f>I816/I817</f>
        <v>5.6521888507386139E-2</v>
      </c>
      <c r="K816" s="186"/>
      <c r="L816" s="359"/>
      <c r="M816" s="401"/>
    </row>
    <row r="817" spans="2:13" ht="16.2" thickBot="1">
      <c r="B817" s="397"/>
      <c r="C817" s="420" t="s">
        <v>45</v>
      </c>
      <c r="D817" s="597">
        <v>377138.41200000001</v>
      </c>
      <c r="E817" s="597">
        <v>377320.19199999998</v>
      </c>
      <c r="F817" s="526">
        <f>E817-D817</f>
        <v>181.77999999996973</v>
      </c>
      <c r="G817" s="884">
        <v>6.48</v>
      </c>
      <c r="H817" s="421">
        <f>G817*F817</f>
        <v>1177.9343999998039</v>
      </c>
      <c r="I817" s="535">
        <f t="shared" ref="I817:J817" si="239">SUM(I813:I816)</f>
        <v>1368.0009999998729</v>
      </c>
      <c r="J817" s="422">
        <f t="shared" si="239"/>
        <v>1</v>
      </c>
      <c r="K817" s="186"/>
      <c r="L817" s="359"/>
      <c r="M817" s="401"/>
    </row>
    <row r="818" spans="2:13" ht="15.6">
      <c r="B818" s="397"/>
      <c r="C818" s="420" t="s">
        <v>46</v>
      </c>
      <c r="D818" s="597">
        <v>341532.462</v>
      </c>
      <c r="E818" s="597">
        <v>341570.70199999999</v>
      </c>
      <c r="F818" s="526">
        <f t="shared" ref="F818" si="240">E818-D818</f>
        <v>38.239999999990687</v>
      </c>
      <c r="G818" s="885"/>
      <c r="H818" s="423">
        <f>G817*F818</f>
        <v>247.79519999993965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1368.0009999998729</v>
      </c>
      <c r="G819" s="525">
        <f>H819/F819</f>
        <v>6.0717806346631891</v>
      </c>
      <c r="H819" s="428">
        <f>SUM(H813:H818)</f>
        <v>8306.2019799991049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 t="s">
        <v>254</v>
      </c>
      <c r="E821" s="433"/>
      <c r="F821" s="434" t="s">
        <v>1</v>
      </c>
      <c r="G821" s="554" t="s">
        <v>65</v>
      </c>
      <c r="H821" s="861" t="s">
        <v>243</v>
      </c>
      <c r="I821" s="862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>
        <v>940</v>
      </c>
      <c r="E822" s="438"/>
      <c r="F822" s="438">
        <f>D822+E822</f>
        <v>940</v>
      </c>
      <c r="G822" s="439">
        <f>F822/F825</f>
        <v>0.23985710640469507</v>
      </c>
      <c r="H822" s="590">
        <v>7.0000000000000001E-3</v>
      </c>
      <c r="I822" s="586">
        <f>F822*H822</f>
        <v>6.58</v>
      </c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>
        <v>1340</v>
      </c>
      <c r="E823" s="438"/>
      <c r="F823" s="438">
        <f t="shared" ref="F823:F824" si="241">D823+E823</f>
        <v>1340</v>
      </c>
      <c r="G823" s="439">
        <f>F823/F825</f>
        <v>0.34192396019392701</v>
      </c>
      <c r="H823" s="590">
        <v>2.5000000000000001E-2</v>
      </c>
      <c r="I823" s="586">
        <f>F823*H823</f>
        <v>33.5</v>
      </c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>
        <v>1639</v>
      </c>
      <c r="E824" s="438"/>
      <c r="F824" s="438">
        <f t="shared" si="241"/>
        <v>1639</v>
      </c>
      <c r="G824" s="439">
        <f>F824/F825</f>
        <v>0.41821893340137789</v>
      </c>
      <c r="H824" s="584"/>
      <c r="I824" s="586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3919</v>
      </c>
      <c r="E825" s="442">
        <f>SUM(E822:E824)</f>
        <v>0</v>
      </c>
      <c r="F825" s="443">
        <f>D825+E825</f>
        <v>3919</v>
      </c>
      <c r="G825" s="444">
        <f>SUM(G822:G824)</f>
        <v>1</v>
      </c>
      <c r="H825" s="585" t="s">
        <v>21</v>
      </c>
      <c r="I825" s="591">
        <f>SUM(I822:I824)</f>
        <v>40.08</v>
      </c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63</v>
      </c>
      <c r="E828" s="447" t="s">
        <v>68</v>
      </c>
      <c r="F828" s="447" t="s">
        <v>249</v>
      </c>
      <c r="G828" s="448" t="s">
        <v>197</v>
      </c>
      <c r="H828" s="447" t="s">
        <v>130</v>
      </c>
      <c r="I828" s="448" t="s">
        <v>64</v>
      </c>
      <c r="J828" s="447" t="s">
        <v>260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58</v>
      </c>
      <c r="D829" s="438">
        <v>779</v>
      </c>
      <c r="E829" s="438"/>
      <c r="F829" s="438">
        <v>545</v>
      </c>
      <c r="G829" s="438">
        <v>75</v>
      </c>
      <c r="H829" s="438"/>
      <c r="I829" s="438">
        <v>200</v>
      </c>
      <c r="J829" s="438"/>
      <c r="K829" s="550">
        <f>D829+E829+F829+G829+H829+I829+J829</f>
        <v>1599</v>
      </c>
      <c r="L829" s="452">
        <f>K829/K833</f>
        <v>0.19284042243991978</v>
      </c>
      <c r="M829" s="401"/>
    </row>
    <row r="830" spans="2:13" ht="15.6">
      <c r="B830" s="396"/>
      <c r="C830" s="450" t="s">
        <v>148</v>
      </c>
      <c r="D830" s="438">
        <v>874</v>
      </c>
      <c r="E830" s="438"/>
      <c r="F830" s="438">
        <v>1016</v>
      </c>
      <c r="G830" s="438">
        <v>45</v>
      </c>
      <c r="H830" s="438">
        <v>155</v>
      </c>
      <c r="I830" s="438">
        <v>250</v>
      </c>
      <c r="J830" s="438"/>
      <c r="K830" s="550">
        <f t="shared" ref="K830:K832" si="242">D830+E830+F830+G830+H830+I830+J830</f>
        <v>2340</v>
      </c>
      <c r="L830" s="452">
        <f>K830/K833</f>
        <v>0.28220549625354113</v>
      </c>
      <c r="M830" s="401"/>
    </row>
    <row r="831" spans="2:13" ht="15.6">
      <c r="B831" s="396"/>
      <c r="C831" s="450" t="s">
        <v>61</v>
      </c>
      <c r="D831" s="438">
        <v>524</v>
      </c>
      <c r="E831" s="438"/>
      <c r="F831" s="438">
        <v>30</v>
      </c>
      <c r="G831" s="438">
        <v>398.86</v>
      </c>
      <c r="H831" s="438"/>
      <c r="I831" s="438">
        <v>337</v>
      </c>
      <c r="J831" s="438"/>
      <c r="K831" s="550">
        <f t="shared" si="242"/>
        <v>1289.8600000000001</v>
      </c>
      <c r="L831" s="452">
        <f>K831/K833</f>
        <v>0.15555794076820198</v>
      </c>
      <c r="M831" s="401"/>
    </row>
    <row r="832" spans="2:13" ht="15.6">
      <c r="B832" s="396"/>
      <c r="C832" s="450" t="s">
        <v>62</v>
      </c>
      <c r="D832" s="438">
        <v>1056</v>
      </c>
      <c r="E832" s="438"/>
      <c r="F832" s="438">
        <v>1090.75</v>
      </c>
      <c r="G832" s="438">
        <v>281.77</v>
      </c>
      <c r="H832" s="438">
        <v>115.32</v>
      </c>
      <c r="I832" s="438">
        <v>519.13</v>
      </c>
      <c r="J832" s="438"/>
      <c r="K832" s="550">
        <f t="shared" si="242"/>
        <v>3062.9700000000003</v>
      </c>
      <c r="L832" s="452">
        <f>K832/K833</f>
        <v>0.36939614053833719</v>
      </c>
      <c r="M832" s="401"/>
    </row>
    <row r="833" spans="2:13" ht="15.6">
      <c r="B833" s="397"/>
      <c r="C833" s="450" t="s">
        <v>199</v>
      </c>
      <c r="D833" s="552">
        <f>SUM(D829:D832)</f>
        <v>3233</v>
      </c>
      <c r="E833" s="552">
        <f t="shared" ref="E833" si="243">SUM(E829:E832)</f>
        <v>0</v>
      </c>
      <c r="F833" s="552">
        <f>SUM(F829:F832)</f>
        <v>2681.75</v>
      </c>
      <c r="G833" s="552">
        <f>SUM(G829:G832)</f>
        <v>800.63</v>
      </c>
      <c r="H833" s="552">
        <f>SUM(H829:H832)</f>
        <v>270.32</v>
      </c>
      <c r="I833" s="552">
        <f>SUM(I829:I832)</f>
        <v>1306.1300000000001</v>
      </c>
      <c r="J833" s="552">
        <f t="shared" ref="J833" si="244">SUM(J829:J832)</f>
        <v>0</v>
      </c>
      <c r="K833" s="550">
        <f>D833+E833+F833+G833+H833+I833+J833</f>
        <v>8291.83</v>
      </c>
      <c r="L833" s="452">
        <f>SUM(L829:L832)</f>
        <v>1</v>
      </c>
      <c r="M833" s="401"/>
    </row>
    <row r="834" spans="2:13" ht="15.6">
      <c r="B834" s="397"/>
      <c r="C834" s="547" t="s">
        <v>193</v>
      </c>
      <c r="D834" s="553">
        <v>3237.06</v>
      </c>
      <c r="E834" s="553"/>
      <c r="F834" s="548">
        <v>2688.04</v>
      </c>
      <c r="G834" s="548">
        <v>800.63</v>
      </c>
      <c r="H834" s="548">
        <v>270.32</v>
      </c>
      <c r="I834" s="548">
        <v>1306.1300000000001</v>
      </c>
      <c r="J834" s="548"/>
      <c r="K834" s="549">
        <f t="shared" ref="K834" si="245">D834+E834+F834+G834+H834+I834+J834</f>
        <v>8302.18</v>
      </c>
      <c r="L834" s="452"/>
      <c r="M834" s="401"/>
    </row>
    <row r="835" spans="2:13" ht="15.6">
      <c r="B835" s="397"/>
      <c r="C835" s="460" t="s">
        <v>147</v>
      </c>
      <c r="D835" s="461">
        <f t="shared" ref="D835:J835" si="246">D834-D833</f>
        <v>4.0599999999999454</v>
      </c>
      <c r="E835" s="461">
        <f t="shared" si="246"/>
        <v>0</v>
      </c>
      <c r="F835" s="461">
        <f t="shared" si="246"/>
        <v>6.2899999999999636</v>
      </c>
      <c r="G835" s="461">
        <f t="shared" si="246"/>
        <v>0</v>
      </c>
      <c r="H835" s="461">
        <f t="shared" si="246"/>
        <v>0</v>
      </c>
      <c r="I835" s="461">
        <f t="shared" si="246"/>
        <v>0</v>
      </c>
      <c r="J835" s="461">
        <f t="shared" si="246"/>
        <v>0</v>
      </c>
      <c r="K835" s="542">
        <f>D835+E835+F835+G835+H835+I835+J835</f>
        <v>10.349999999999909</v>
      </c>
      <c r="L835" s="452"/>
      <c r="M835" s="401"/>
    </row>
    <row r="836" spans="2:13" ht="15.6">
      <c r="B836" s="396"/>
      <c r="C836" s="402" t="s">
        <v>65</v>
      </c>
      <c r="D836" s="462">
        <f>D834/K834</f>
        <v>0.38990482017975997</v>
      </c>
      <c r="E836" s="462">
        <f>E834/K834</f>
        <v>0</v>
      </c>
      <c r="F836" s="462">
        <f>F834/K834</f>
        <v>0.32377520121221171</v>
      </c>
      <c r="G836" s="462">
        <f>G834/K834</f>
        <v>9.6436116778966491E-2</v>
      </c>
      <c r="H836" s="462">
        <f>H834/K834</f>
        <v>3.2560122762936961E-2</v>
      </c>
      <c r="I836" s="462">
        <f>I834/K834</f>
        <v>0.15732373906612482</v>
      </c>
      <c r="J836" s="462">
        <f>J834/K834</f>
        <v>0</v>
      </c>
      <c r="K836" s="520">
        <f>D836+E836+F836+G836+H836+I836+J836</f>
        <v>0.99999999999999989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4.0219799991045875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596">
        <v>1590478.463</v>
      </c>
      <c r="E844" s="596">
        <v>1591322.8219999999</v>
      </c>
      <c r="F844" s="526">
        <f t="shared" ref="F844:F847" si="247">E844-D844</f>
        <v>844.35899999993853</v>
      </c>
      <c r="G844" s="592">
        <v>6.48</v>
      </c>
      <c r="H844" s="410">
        <f>F844*G844</f>
        <v>5471.4463199996017</v>
      </c>
      <c r="I844" s="531">
        <f>F844+F848+F849</f>
        <v>1037.2789999999804</v>
      </c>
      <c r="J844" s="411">
        <f>I844/I848</f>
        <v>0.59634093477886718</v>
      </c>
      <c r="K844" s="186"/>
      <c r="L844" s="359"/>
      <c r="M844" s="401"/>
    </row>
    <row r="845" spans="2:13" ht="15.6">
      <c r="B845" s="396"/>
      <c r="C845" s="412" t="s">
        <v>43</v>
      </c>
      <c r="D845" s="596">
        <v>614873.68299999996</v>
      </c>
      <c r="E845" s="596">
        <v>615141.00100000005</v>
      </c>
      <c r="F845" s="527">
        <f t="shared" si="247"/>
        <v>267.31800000008661</v>
      </c>
      <c r="G845" s="593">
        <v>6.48</v>
      </c>
      <c r="H845" s="413">
        <f>G845*F845</f>
        <v>1732.2206400005614</v>
      </c>
      <c r="I845" s="532">
        <f>F845</f>
        <v>267.31800000008661</v>
      </c>
      <c r="J845" s="414">
        <f>I845/I848</f>
        <v>0.15368349884965554</v>
      </c>
      <c r="K845" s="186"/>
      <c r="L845" s="359"/>
      <c r="M845" s="401"/>
    </row>
    <row r="846" spans="2:13" ht="15.6">
      <c r="B846" s="396"/>
      <c r="C846" s="415" t="s">
        <v>44</v>
      </c>
      <c r="D846" s="597">
        <v>366145.25300000003</v>
      </c>
      <c r="E846" s="597">
        <v>366352.973</v>
      </c>
      <c r="F846" s="528">
        <f t="shared" si="247"/>
        <v>207.71999999997206</v>
      </c>
      <c r="G846" s="594">
        <v>4.58</v>
      </c>
      <c r="H846" s="416">
        <f>G846*F846</f>
        <v>951.35759999987204</v>
      </c>
      <c r="I846" s="533">
        <f>F846</f>
        <v>207.71999999997206</v>
      </c>
      <c r="J846" s="417">
        <f>I846/I848</f>
        <v>0.1194200778886413</v>
      </c>
      <c r="K846" s="186"/>
      <c r="L846" s="359"/>
      <c r="M846" s="401"/>
    </row>
    <row r="847" spans="2:13" ht="15.6">
      <c r="B847" s="397"/>
      <c r="C847" s="183" t="s">
        <v>139</v>
      </c>
      <c r="D847" s="597">
        <v>423587.79399999999</v>
      </c>
      <c r="E847" s="597">
        <v>423814.88299999997</v>
      </c>
      <c r="F847" s="529">
        <f t="shared" si="247"/>
        <v>227.08899999997811</v>
      </c>
      <c r="G847" s="595">
        <v>6.28</v>
      </c>
      <c r="H847" s="418">
        <f>G847*F847</f>
        <v>1426.1189199998626</v>
      </c>
      <c r="I847" s="534">
        <f>F847</f>
        <v>227.08899999997811</v>
      </c>
      <c r="J847" s="419">
        <f>I847/I848</f>
        <v>0.13055548848283602</v>
      </c>
      <c r="K847" s="186"/>
      <c r="L847" s="359"/>
      <c r="M847" s="401"/>
    </row>
    <row r="848" spans="2:13" ht="16.2" thickBot="1">
      <c r="B848" s="397"/>
      <c r="C848" s="420" t="s">
        <v>45</v>
      </c>
      <c r="D848" s="597">
        <v>377320.19199999998</v>
      </c>
      <c r="E848" s="597">
        <v>377412.07199999999</v>
      </c>
      <c r="F848" s="526">
        <f>E848-D848</f>
        <v>91.880000000004657</v>
      </c>
      <c r="G848" s="884">
        <v>6.48</v>
      </c>
      <c r="H848" s="421">
        <f>G848*F848</f>
        <v>595.3824000000302</v>
      </c>
      <c r="I848" s="535">
        <f t="shared" ref="I848:J848" si="248">SUM(I844:I847)</f>
        <v>1739.4060000000172</v>
      </c>
      <c r="J848" s="422">
        <f t="shared" si="248"/>
        <v>1</v>
      </c>
      <c r="K848" s="186"/>
      <c r="L848" s="359"/>
      <c r="M848" s="401"/>
    </row>
    <row r="849" spans="2:13" ht="15.6">
      <c r="B849" s="397"/>
      <c r="C849" s="420" t="s">
        <v>46</v>
      </c>
      <c r="D849" s="597">
        <v>341570.70199999999</v>
      </c>
      <c r="E849" s="597">
        <v>341671.74200000003</v>
      </c>
      <c r="F849" s="526">
        <f t="shared" ref="F849" si="249">E849-D849</f>
        <v>101.04000000003725</v>
      </c>
      <c r="G849" s="885"/>
      <c r="H849" s="423">
        <f>G848*F849</f>
        <v>654.73920000024145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1739.4060000000172</v>
      </c>
      <c r="G850" s="525">
        <f>H850/F850</f>
        <v>6.2269907543150138</v>
      </c>
      <c r="H850" s="428">
        <f>SUM(H844:H849)</f>
        <v>10831.265080000168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 t="s">
        <v>254</v>
      </c>
      <c r="E852" s="433"/>
      <c r="F852" s="434" t="s">
        <v>1</v>
      </c>
      <c r="G852" s="554" t="s">
        <v>65</v>
      </c>
      <c r="H852" s="861" t="s">
        <v>243</v>
      </c>
      <c r="I852" s="862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>
        <v>2089</v>
      </c>
      <c r="E853" s="438"/>
      <c r="F853" s="438">
        <f>D853+E853</f>
        <v>2089</v>
      </c>
      <c r="G853" s="439">
        <f>F853/F856</f>
        <v>0.35881140501545861</v>
      </c>
      <c r="H853" s="590">
        <v>7.0000000000000001E-3</v>
      </c>
      <c r="I853" s="586">
        <f>F853*H853</f>
        <v>14.623000000000001</v>
      </c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>
        <v>2746</v>
      </c>
      <c r="E854" s="438"/>
      <c r="F854" s="438">
        <f t="shared" ref="F854:F855" si="250">D854+E854</f>
        <v>2746</v>
      </c>
      <c r="G854" s="439">
        <f>F854/F856</f>
        <v>0.47165922363448987</v>
      </c>
      <c r="H854" s="590">
        <v>2.5000000000000001E-2</v>
      </c>
      <c r="I854" s="586">
        <f>F854*H854</f>
        <v>68.650000000000006</v>
      </c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>
        <v>987</v>
      </c>
      <c r="E855" s="438"/>
      <c r="F855" s="438">
        <f t="shared" si="250"/>
        <v>987</v>
      </c>
      <c r="G855" s="439">
        <f>F855/F856</f>
        <v>0.16952937135005153</v>
      </c>
      <c r="H855" s="584"/>
      <c r="I855" s="586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5822</v>
      </c>
      <c r="E856" s="442">
        <f>SUM(E853:E855)</f>
        <v>0</v>
      </c>
      <c r="F856" s="443">
        <f>D856+E856</f>
        <v>5822</v>
      </c>
      <c r="G856" s="444">
        <f>SUM(G853:G855)</f>
        <v>1</v>
      </c>
      <c r="H856" s="585" t="s">
        <v>21</v>
      </c>
      <c r="I856" s="591">
        <f>SUM(I853:I855)</f>
        <v>83.27300000000001</v>
      </c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63</v>
      </c>
      <c r="E859" s="447" t="s">
        <v>68</v>
      </c>
      <c r="F859" s="447" t="s">
        <v>249</v>
      </c>
      <c r="G859" s="448" t="s">
        <v>197</v>
      </c>
      <c r="H859" s="447" t="s">
        <v>130</v>
      </c>
      <c r="I859" s="448" t="s">
        <v>64</v>
      </c>
      <c r="J859" s="447" t="s">
        <v>260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58</v>
      </c>
      <c r="D860" s="438">
        <v>222</v>
      </c>
      <c r="E860" s="438"/>
      <c r="F860" s="438"/>
      <c r="G860" s="438">
        <v>192</v>
      </c>
      <c r="H860" s="438"/>
      <c r="I860" s="438">
        <v>96</v>
      </c>
      <c r="J860" s="438">
        <v>419.88</v>
      </c>
      <c r="K860" s="550">
        <f>D860+E860+F860+G860+H860+I860+J860</f>
        <v>929.88</v>
      </c>
      <c r="L860" s="452">
        <f>K860/K864</f>
        <v>8.5898774167921452E-2</v>
      </c>
      <c r="M860" s="401"/>
    </row>
    <row r="861" spans="2:13" ht="15.6">
      <c r="B861" s="396"/>
      <c r="C861" s="450" t="s">
        <v>148</v>
      </c>
      <c r="D861" s="438">
        <v>1348</v>
      </c>
      <c r="E861" s="438"/>
      <c r="F861" s="438">
        <v>270</v>
      </c>
      <c r="G861" s="438">
        <v>852</v>
      </c>
      <c r="H861" s="438"/>
      <c r="I861" s="438">
        <v>407</v>
      </c>
      <c r="J861" s="438">
        <v>1218.52</v>
      </c>
      <c r="K861" s="550">
        <f t="shared" ref="K861:K863" si="251">D861+E861+F861+G861+H861+I861+J861</f>
        <v>4095.52</v>
      </c>
      <c r="L861" s="452">
        <f>K861/K864</f>
        <v>0.37832854516733949</v>
      </c>
      <c r="M861" s="401"/>
    </row>
    <row r="862" spans="2:13" ht="15.6">
      <c r="B862" s="396"/>
      <c r="C862" s="450" t="s">
        <v>61</v>
      </c>
      <c r="D862" s="438">
        <v>1464</v>
      </c>
      <c r="E862" s="438"/>
      <c r="F862" s="438">
        <v>32.4</v>
      </c>
      <c r="G862" s="438">
        <v>136.63999999999999</v>
      </c>
      <c r="H862" s="438"/>
      <c r="I862" s="438">
        <v>318.7</v>
      </c>
      <c r="J862" s="438">
        <v>674.29</v>
      </c>
      <c r="K862" s="550">
        <f t="shared" si="251"/>
        <v>2626.0299999999997</v>
      </c>
      <c r="L862" s="452">
        <f>K862/K864</f>
        <v>0.24258265359851458</v>
      </c>
      <c r="M862" s="401"/>
    </row>
    <row r="863" spans="2:13" ht="15.6">
      <c r="B863" s="396"/>
      <c r="C863" s="450" t="s">
        <v>62</v>
      </c>
      <c r="D863" s="438">
        <v>603.17999999999995</v>
      </c>
      <c r="E863" s="438"/>
      <c r="F863" s="438">
        <v>162.77000000000001</v>
      </c>
      <c r="G863" s="438">
        <v>403.59</v>
      </c>
      <c r="H863" s="438"/>
      <c r="I863" s="438">
        <v>1014.53</v>
      </c>
      <c r="J863" s="438">
        <v>989.8</v>
      </c>
      <c r="K863" s="550">
        <f t="shared" si="251"/>
        <v>3173.87</v>
      </c>
      <c r="L863" s="452">
        <f>K863/K864</f>
        <v>0.29319002706622449</v>
      </c>
      <c r="M863" s="401"/>
    </row>
    <row r="864" spans="2:13" ht="15.6">
      <c r="B864" s="397"/>
      <c r="C864" s="450" t="s">
        <v>199</v>
      </c>
      <c r="D864" s="552">
        <f>SUM(D860:D863)</f>
        <v>3637.18</v>
      </c>
      <c r="E864" s="552">
        <f t="shared" ref="E864" si="252">SUM(E860:E863)</f>
        <v>0</v>
      </c>
      <c r="F864" s="552">
        <f>SUM(F860:F863)</f>
        <v>465.16999999999996</v>
      </c>
      <c r="G864" s="552">
        <f>SUM(G860:G863)</f>
        <v>1584.2299999999998</v>
      </c>
      <c r="H864" s="552">
        <f>SUM(H860:H863)</f>
        <v>0</v>
      </c>
      <c r="I864" s="552">
        <f>SUM(I860:I863)</f>
        <v>1836.23</v>
      </c>
      <c r="J864" s="552">
        <f t="shared" ref="J864" si="253">SUM(J860:J863)</f>
        <v>3302.49</v>
      </c>
      <c r="K864" s="550">
        <f>D864+E864+F864+G864+H864+I864+J864</f>
        <v>10825.3</v>
      </c>
      <c r="L864" s="452">
        <f>SUM(L860:L863)</f>
        <v>1</v>
      </c>
      <c r="M864" s="401"/>
    </row>
    <row r="865" spans="2:13" ht="15.6">
      <c r="B865" s="397"/>
      <c r="C865" s="547" t="s">
        <v>193</v>
      </c>
      <c r="D865" s="553">
        <v>3637.18</v>
      </c>
      <c r="E865" s="553"/>
      <c r="F865" s="548">
        <v>465.17</v>
      </c>
      <c r="G865" s="548">
        <v>1584.23</v>
      </c>
      <c r="H865" s="548"/>
      <c r="I865" s="548">
        <v>1836.23</v>
      </c>
      <c r="J865" s="548">
        <v>3302.49</v>
      </c>
      <c r="K865" s="549">
        <f t="shared" ref="K865" si="254">D865+E865+F865+G865+H865+I865+J865</f>
        <v>10825.3</v>
      </c>
      <c r="L865" s="452"/>
      <c r="M865" s="401"/>
    </row>
    <row r="866" spans="2:13" ht="15.6">
      <c r="B866" s="397"/>
      <c r="C866" s="460" t="s">
        <v>147</v>
      </c>
      <c r="D866" s="461">
        <f t="shared" ref="D866:J866" si="255">D865-D864</f>
        <v>0</v>
      </c>
      <c r="E866" s="461">
        <f t="shared" si="255"/>
        <v>0</v>
      </c>
      <c r="F866" s="461">
        <f t="shared" si="255"/>
        <v>0</v>
      </c>
      <c r="G866" s="461">
        <f t="shared" si="255"/>
        <v>0</v>
      </c>
      <c r="H866" s="461">
        <f t="shared" si="255"/>
        <v>0</v>
      </c>
      <c r="I866" s="461">
        <f t="shared" si="255"/>
        <v>0</v>
      </c>
      <c r="J866" s="461">
        <f t="shared" si="255"/>
        <v>0</v>
      </c>
      <c r="K866" s="542">
        <f>D866+E866+F866+G866+H866+I866+J866</f>
        <v>0</v>
      </c>
      <c r="L866" s="452"/>
      <c r="M866" s="401"/>
    </row>
    <row r="867" spans="2:13" ht="15.6">
      <c r="B867" s="396"/>
      <c r="C867" s="402" t="s">
        <v>65</v>
      </c>
      <c r="D867" s="462">
        <f>D865/K865</f>
        <v>0.33598884095590886</v>
      </c>
      <c r="E867" s="462">
        <f>E865/K865</f>
        <v>0</v>
      </c>
      <c r="F867" s="462">
        <f>F865/K865</f>
        <v>4.2970633608306469E-2</v>
      </c>
      <c r="G867" s="462">
        <f>G865/K865</f>
        <v>0.14634513593156773</v>
      </c>
      <c r="H867" s="462">
        <f>H865/K865</f>
        <v>0</v>
      </c>
      <c r="I867" s="462">
        <f>I865/K865</f>
        <v>0.16962393651908031</v>
      </c>
      <c r="J867" s="462">
        <f>J865/K865</f>
        <v>0.30507145298513666</v>
      </c>
      <c r="K867" s="520">
        <f>D867+E867+F867+G867+H867+I867+J867</f>
        <v>1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5.9650800001691096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596">
        <v>1591322.8219999999</v>
      </c>
      <c r="E875" s="596">
        <v>1591991.8130000001</v>
      </c>
      <c r="F875" s="526">
        <f t="shared" ref="F875:F878" si="256">E875-D875</f>
        <v>668.9910000001546</v>
      </c>
      <c r="G875" s="592">
        <v>6.48</v>
      </c>
      <c r="H875" s="410">
        <f>F875*G875</f>
        <v>4335.0616800010021</v>
      </c>
      <c r="I875" s="531">
        <f>F875+F879+F880</f>
        <v>854.94200000015553</v>
      </c>
      <c r="J875" s="411">
        <f>I875/I879</f>
        <v>0.47927781667702185</v>
      </c>
      <c r="K875" s="186"/>
      <c r="L875" s="359"/>
      <c r="M875" s="401"/>
    </row>
    <row r="876" spans="2:13" ht="15.6">
      <c r="B876" s="396"/>
      <c r="C876" s="412" t="s">
        <v>43</v>
      </c>
      <c r="D876" s="596">
        <v>615141.00100000005</v>
      </c>
      <c r="E876" s="596">
        <v>615368.87300000002</v>
      </c>
      <c r="F876" s="527">
        <f t="shared" si="256"/>
        <v>227.87199999997392</v>
      </c>
      <c r="G876" s="593">
        <v>6.48</v>
      </c>
      <c r="H876" s="413">
        <f>G876*F876</f>
        <v>1476.6105599998311</v>
      </c>
      <c r="I876" s="532">
        <f>F876</f>
        <v>227.87199999997392</v>
      </c>
      <c r="J876" s="414">
        <f>I876/I879</f>
        <v>0.12774433194508394</v>
      </c>
      <c r="K876" s="186"/>
      <c r="L876" s="359"/>
      <c r="M876" s="401"/>
    </row>
    <row r="877" spans="2:13" ht="15.6">
      <c r="B877" s="396"/>
      <c r="C877" s="415" t="s">
        <v>44</v>
      </c>
      <c r="D877" s="597">
        <v>366352.973</v>
      </c>
      <c r="E877" s="597">
        <v>366693.54300000001</v>
      </c>
      <c r="F877" s="528">
        <f t="shared" si="256"/>
        <v>340.57000000000698</v>
      </c>
      <c r="G877" s="594">
        <v>4.58</v>
      </c>
      <c r="H877" s="416">
        <f>G877*F877</f>
        <v>1559.8106000000321</v>
      </c>
      <c r="I877" s="533">
        <f>F877</f>
        <v>340.57000000000698</v>
      </c>
      <c r="J877" s="417">
        <f>I877/I879</f>
        <v>0.19092247898181045</v>
      </c>
      <c r="K877" s="186"/>
      <c r="L877" s="359"/>
      <c r="M877" s="401"/>
    </row>
    <row r="878" spans="2:13" ht="15.6">
      <c r="B878" s="397"/>
      <c r="C878" s="183" t="s">
        <v>139</v>
      </c>
      <c r="D878" s="597">
        <v>423814.88299999997</v>
      </c>
      <c r="E878" s="597">
        <v>424175.31199999998</v>
      </c>
      <c r="F878" s="529">
        <f t="shared" si="256"/>
        <v>360.42900000000373</v>
      </c>
      <c r="G878" s="595">
        <v>6.28</v>
      </c>
      <c r="H878" s="418">
        <f>G878*F878</f>
        <v>2263.4941200000235</v>
      </c>
      <c r="I878" s="534">
        <f>F878</f>
        <v>360.42900000000373</v>
      </c>
      <c r="J878" s="419">
        <f>I878/I879</f>
        <v>0.20205537239608379</v>
      </c>
      <c r="K878" s="186"/>
      <c r="L878" s="359"/>
      <c r="M878" s="401"/>
    </row>
    <row r="879" spans="2:13" ht="16.2" thickBot="1">
      <c r="B879" s="397"/>
      <c r="C879" s="420" t="s">
        <v>45</v>
      </c>
      <c r="D879" s="597">
        <v>377412.07199999999</v>
      </c>
      <c r="E879" s="597">
        <v>377563.853</v>
      </c>
      <c r="F879" s="526">
        <f>E879-D879</f>
        <v>151.78100000001723</v>
      </c>
      <c r="G879" s="884">
        <v>6.48</v>
      </c>
      <c r="H879" s="421">
        <f>G879*F879</f>
        <v>983.54088000011166</v>
      </c>
      <c r="I879" s="535">
        <f t="shared" ref="I879:J879" si="257">SUM(I875:I878)</f>
        <v>1783.8130000001402</v>
      </c>
      <c r="J879" s="422">
        <f t="shared" si="257"/>
        <v>1</v>
      </c>
      <c r="K879" s="186"/>
      <c r="L879" s="359"/>
      <c r="M879" s="401"/>
    </row>
    <row r="880" spans="2:13" ht="15.6">
      <c r="B880" s="397"/>
      <c r="C880" s="420" t="s">
        <v>46</v>
      </c>
      <c r="D880" s="597">
        <v>341671.74200000003</v>
      </c>
      <c r="E880" s="597">
        <v>341705.91200000001</v>
      </c>
      <c r="F880" s="526">
        <f t="shared" ref="F880" si="258">E880-D880</f>
        <v>34.169999999983702</v>
      </c>
      <c r="G880" s="885"/>
      <c r="H880" s="423">
        <f>G879*F880</f>
        <v>221.4215999998944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1783.8130000001402</v>
      </c>
      <c r="G881" s="525">
        <f>H881/F881</f>
        <v>6.0768362154553426</v>
      </c>
      <c r="H881" s="428">
        <f>SUM(H875:H880)</f>
        <v>10839.939440000893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 t="s">
        <v>254</v>
      </c>
      <c r="E883" s="433"/>
      <c r="F883" s="434" t="s">
        <v>1</v>
      </c>
      <c r="G883" s="554" t="s">
        <v>65</v>
      </c>
      <c r="H883" s="861" t="s">
        <v>243</v>
      </c>
      <c r="I883" s="862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>
        <v>1101</v>
      </c>
      <c r="E884" s="438"/>
      <c r="F884" s="438">
        <f>D884+E884</f>
        <v>1101</v>
      </c>
      <c r="G884" s="439">
        <f>F884/F887</f>
        <v>0.27719033232628398</v>
      </c>
      <c r="H884" s="590">
        <v>7.0000000000000001E-3</v>
      </c>
      <c r="I884" s="586">
        <f>F884*H884</f>
        <v>7.7069999999999999</v>
      </c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>
        <v>1516</v>
      </c>
      <c r="E885" s="438"/>
      <c r="F885" s="438">
        <f t="shared" ref="F885:F886" si="259">D885+E885</f>
        <v>1516</v>
      </c>
      <c r="G885" s="439">
        <f>F885/F887</f>
        <v>0.38167170191339378</v>
      </c>
      <c r="H885" s="590">
        <v>2.5000000000000001E-2</v>
      </c>
      <c r="I885" s="586">
        <f>F885*H885</f>
        <v>37.9</v>
      </c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>
        <v>1355</v>
      </c>
      <c r="E886" s="438"/>
      <c r="F886" s="438">
        <f t="shared" si="259"/>
        <v>1355</v>
      </c>
      <c r="G886" s="439">
        <f>F886/F887</f>
        <v>0.34113796576032224</v>
      </c>
      <c r="H886" s="584"/>
      <c r="I886" s="586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3972</v>
      </c>
      <c r="E887" s="442">
        <f>SUM(E884:E886)</f>
        <v>0</v>
      </c>
      <c r="F887" s="443">
        <f>D887+E887</f>
        <v>3972</v>
      </c>
      <c r="G887" s="444">
        <f>SUM(G884:G886)</f>
        <v>1</v>
      </c>
      <c r="H887" s="585" t="s">
        <v>21</v>
      </c>
      <c r="I887" s="591">
        <f>SUM(I884:I886)</f>
        <v>45.606999999999999</v>
      </c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63</v>
      </c>
      <c r="E890" s="447" t="s">
        <v>68</v>
      </c>
      <c r="F890" s="447" t="s">
        <v>249</v>
      </c>
      <c r="G890" s="448" t="s">
        <v>197</v>
      </c>
      <c r="H890" s="447" t="s">
        <v>130</v>
      </c>
      <c r="I890" s="448" t="s">
        <v>64</v>
      </c>
      <c r="J890" s="447" t="s">
        <v>260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58</v>
      </c>
      <c r="D891" s="438">
        <v>172</v>
      </c>
      <c r="E891" s="438"/>
      <c r="F891" s="438">
        <v>303</v>
      </c>
      <c r="G891" s="438">
        <v>178</v>
      </c>
      <c r="H891" s="438"/>
      <c r="I891" s="438">
        <v>577</v>
      </c>
      <c r="J891" s="438">
        <v>125</v>
      </c>
      <c r="K891" s="550">
        <f>D891+E891+F891+G891+H891+I891+J891</f>
        <v>1355</v>
      </c>
      <c r="L891" s="452">
        <f>K891/K895</f>
        <v>0.12506287755375167</v>
      </c>
      <c r="M891" s="401"/>
    </row>
    <row r="892" spans="2:13" ht="15.6">
      <c r="B892" s="396"/>
      <c r="C892" s="450" t="s">
        <v>148</v>
      </c>
      <c r="D892" s="438">
        <v>403</v>
      </c>
      <c r="E892" s="438"/>
      <c r="F892" s="438">
        <v>551</v>
      </c>
      <c r="G892" s="438">
        <v>198</v>
      </c>
      <c r="H892" s="438"/>
      <c r="I892" s="438">
        <v>755</v>
      </c>
      <c r="J892" s="438">
        <v>710</v>
      </c>
      <c r="K892" s="550">
        <f t="shared" ref="K892:K894" si="260">D892+E892+F892+G892+H892+I892+J892</f>
        <v>2617</v>
      </c>
      <c r="L892" s="452">
        <f>K892/K895</f>
        <v>0.24154210373296539</v>
      </c>
      <c r="M892" s="401"/>
    </row>
    <row r="893" spans="2:13" ht="15.6">
      <c r="B893" s="396"/>
      <c r="C893" s="450" t="s">
        <v>61</v>
      </c>
      <c r="D893" s="438">
        <v>2899</v>
      </c>
      <c r="E893" s="438"/>
      <c r="F893" s="438">
        <v>257</v>
      </c>
      <c r="G893" s="438">
        <v>20</v>
      </c>
      <c r="H893" s="438"/>
      <c r="I893" s="438">
        <v>427</v>
      </c>
      <c r="J893" s="438">
        <v>556.42999999999995</v>
      </c>
      <c r="K893" s="550">
        <f t="shared" si="260"/>
        <v>4159.43</v>
      </c>
      <c r="L893" s="452">
        <f>K893/K895</f>
        <v>0.38390426921284232</v>
      </c>
      <c r="M893" s="401"/>
    </row>
    <row r="894" spans="2:13" ht="15.6">
      <c r="B894" s="396"/>
      <c r="C894" s="450" t="s">
        <v>62</v>
      </c>
      <c r="D894" s="438">
        <v>473.3</v>
      </c>
      <c r="E894" s="438"/>
      <c r="F894" s="438">
        <v>405.88</v>
      </c>
      <c r="G894" s="438">
        <v>508.67</v>
      </c>
      <c r="H894" s="438"/>
      <c r="I894" s="438">
        <v>805.23</v>
      </c>
      <c r="J894" s="438">
        <v>510.04</v>
      </c>
      <c r="K894" s="550">
        <f t="shared" si="260"/>
        <v>2703.12</v>
      </c>
      <c r="L894" s="452">
        <f>K894/K895</f>
        <v>0.24949074950044073</v>
      </c>
      <c r="M894" s="401"/>
    </row>
    <row r="895" spans="2:13" ht="15.6">
      <c r="B895" s="397"/>
      <c r="C895" s="450" t="s">
        <v>199</v>
      </c>
      <c r="D895" s="552">
        <f>SUM(D891:D894)</f>
        <v>3947.3</v>
      </c>
      <c r="E895" s="552">
        <f t="shared" ref="E895" si="261">SUM(E891:E894)</f>
        <v>0</v>
      </c>
      <c r="F895" s="552">
        <f>SUM(F891:F894)</f>
        <v>1516.88</v>
      </c>
      <c r="G895" s="552">
        <f>SUM(G891:G894)</f>
        <v>904.67000000000007</v>
      </c>
      <c r="H895" s="552">
        <f>SUM(H891:H894)</f>
        <v>0</v>
      </c>
      <c r="I895" s="552">
        <f>SUM(I891:I894)</f>
        <v>2564.23</v>
      </c>
      <c r="J895" s="552">
        <f t="shared" ref="J895" si="262">SUM(J891:J894)</f>
        <v>1901.4699999999998</v>
      </c>
      <c r="K895" s="550">
        <f>D895+E895+F895+G895+H895+I895+J895</f>
        <v>10834.55</v>
      </c>
      <c r="L895" s="452">
        <f>SUM(L891:L894)</f>
        <v>1.0000000000000002</v>
      </c>
      <c r="M895" s="401"/>
    </row>
    <row r="896" spans="2:13" ht="15.6">
      <c r="B896" s="397"/>
      <c r="C896" s="547" t="s">
        <v>193</v>
      </c>
      <c r="D896" s="553">
        <v>3947.3</v>
      </c>
      <c r="E896" s="553"/>
      <c r="F896" s="548">
        <v>1516.88</v>
      </c>
      <c r="G896" s="548">
        <v>904.67</v>
      </c>
      <c r="H896" s="548"/>
      <c r="I896" s="548">
        <v>2564.23</v>
      </c>
      <c r="J896" s="548">
        <v>1901.47</v>
      </c>
      <c r="K896" s="549">
        <f t="shared" ref="K896" si="263">D896+E896+F896+G896+H896+I896+J896</f>
        <v>10834.55</v>
      </c>
      <c r="L896" s="452"/>
      <c r="M896" s="401"/>
    </row>
    <row r="897" spans="2:13" ht="15.6">
      <c r="B897" s="397"/>
      <c r="C897" s="460" t="s">
        <v>147</v>
      </c>
      <c r="D897" s="461">
        <f t="shared" ref="D897:J897" si="264">D896-D895</f>
        <v>0</v>
      </c>
      <c r="E897" s="461">
        <f t="shared" si="264"/>
        <v>0</v>
      </c>
      <c r="F897" s="461">
        <f t="shared" si="264"/>
        <v>0</v>
      </c>
      <c r="G897" s="461">
        <f t="shared" si="264"/>
        <v>0</v>
      </c>
      <c r="H897" s="461">
        <f t="shared" si="264"/>
        <v>0</v>
      </c>
      <c r="I897" s="461">
        <f t="shared" si="264"/>
        <v>0</v>
      </c>
      <c r="J897" s="461">
        <f t="shared" si="264"/>
        <v>0</v>
      </c>
      <c r="K897" s="542">
        <f>D897+E897+F897+G897+H897+I897+J897</f>
        <v>0</v>
      </c>
      <c r="L897" s="452"/>
      <c r="M897" s="401"/>
    </row>
    <row r="898" spans="2:13" ht="15.6">
      <c r="B898" s="396"/>
      <c r="C898" s="402" t="s">
        <v>65</v>
      </c>
      <c r="D898" s="462">
        <f>D896/K896</f>
        <v>0.36432523731950106</v>
      </c>
      <c r="E898" s="462">
        <f>E896/K896</f>
        <v>0</v>
      </c>
      <c r="F898" s="462">
        <f>F896/K896</f>
        <v>0.14000396878504415</v>
      </c>
      <c r="G898" s="462">
        <f>G896/K896</f>
        <v>8.3498622462400376E-2</v>
      </c>
      <c r="H898" s="462">
        <f>H896/K896</f>
        <v>0</v>
      </c>
      <c r="I898" s="462">
        <f>I896/K896</f>
        <v>0.23667157380786466</v>
      </c>
      <c r="J898" s="462">
        <f>J896/K896</f>
        <v>0.1755005976251898</v>
      </c>
      <c r="K898" s="520">
        <f>D898+E898+F898+G898+H898+I898+J898</f>
        <v>1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5.3894400008939556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 t="s">
        <v>193</v>
      </c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 t="s">
        <v>7</v>
      </c>
      <c r="D905" s="404" t="s">
        <v>38</v>
      </c>
      <c r="E905" s="405" t="s">
        <v>39</v>
      </c>
      <c r="F905" s="406" t="s">
        <v>40</v>
      </c>
      <c r="G905" s="406" t="s">
        <v>8</v>
      </c>
      <c r="H905" s="407" t="s">
        <v>60</v>
      </c>
      <c r="I905" s="408" t="s">
        <v>40</v>
      </c>
      <c r="J905" s="407" t="s">
        <v>65</v>
      </c>
      <c r="K905" s="184"/>
      <c r="L905" s="188"/>
      <c r="M905" s="401"/>
    </row>
    <row r="906" spans="2:13" ht="15.6">
      <c r="B906" s="396"/>
      <c r="C906" s="409" t="s">
        <v>42</v>
      </c>
      <c r="D906" s="596">
        <v>1591991.8130000001</v>
      </c>
      <c r="E906" s="596">
        <v>1592499.953</v>
      </c>
      <c r="F906" s="526">
        <f t="shared" ref="F906:F909" si="265">E906-D906</f>
        <v>508.13999999989755</v>
      </c>
      <c r="G906" s="592">
        <v>6.48</v>
      </c>
      <c r="H906" s="410">
        <f>F906*G906</f>
        <v>3292.7471999993363</v>
      </c>
      <c r="I906" s="531">
        <f>F906+F910+F911</f>
        <v>737.98899999988498</v>
      </c>
      <c r="J906" s="411">
        <f>I906/I910</f>
        <v>0.49104364298595848</v>
      </c>
      <c r="K906" s="186"/>
      <c r="L906" s="359"/>
      <c r="M906" s="401"/>
    </row>
    <row r="907" spans="2:13" ht="15.6">
      <c r="B907" s="396"/>
      <c r="C907" s="412" t="s">
        <v>43</v>
      </c>
      <c r="D907" s="596">
        <v>615368.87300000002</v>
      </c>
      <c r="E907" s="596">
        <v>615735.022</v>
      </c>
      <c r="F907" s="527">
        <f t="shared" si="265"/>
        <v>366.14899999997579</v>
      </c>
      <c r="G907" s="593">
        <v>6.48</v>
      </c>
      <c r="H907" s="413">
        <f>G907*F907</f>
        <v>2372.6455199998431</v>
      </c>
      <c r="I907" s="532">
        <f>F907</f>
        <v>366.14899999997579</v>
      </c>
      <c r="J907" s="414">
        <f>I907/I910</f>
        <v>0.24362848068966048</v>
      </c>
      <c r="K907" s="186"/>
      <c r="L907" s="359"/>
      <c r="M907" s="401"/>
    </row>
    <row r="908" spans="2:13" ht="15.6">
      <c r="B908" s="396"/>
      <c r="C908" s="415" t="s">
        <v>44</v>
      </c>
      <c r="D908" s="597">
        <v>366693.54300000001</v>
      </c>
      <c r="E908" s="597">
        <v>367046.033</v>
      </c>
      <c r="F908" s="528">
        <f t="shared" si="265"/>
        <v>352.48999999999069</v>
      </c>
      <c r="G908" s="594">
        <v>4.58</v>
      </c>
      <c r="H908" s="416">
        <f>G908*F908</f>
        <v>1614.4041999999574</v>
      </c>
      <c r="I908" s="533">
        <f>F908</f>
        <v>352.48999999999069</v>
      </c>
      <c r="J908" s="417">
        <f>I908/I910</f>
        <v>0.23454004560520944</v>
      </c>
      <c r="K908" s="186"/>
      <c r="L908" s="359"/>
      <c r="M908" s="401"/>
    </row>
    <row r="909" spans="2:13" ht="15.6">
      <c r="B909" s="397"/>
      <c r="C909" s="183" t="s">
        <v>139</v>
      </c>
      <c r="D909" s="597">
        <v>424175.31199999998</v>
      </c>
      <c r="E909" s="597">
        <v>424221.58299999998</v>
      </c>
      <c r="F909" s="529">
        <f t="shared" si="265"/>
        <v>46.271000000007916</v>
      </c>
      <c r="G909" s="595">
        <v>6.28</v>
      </c>
      <c r="H909" s="418">
        <f>G909*F909</f>
        <v>290.58188000004975</v>
      </c>
      <c r="I909" s="534">
        <f>F909</f>
        <v>46.271000000007916</v>
      </c>
      <c r="J909" s="419">
        <f>I909/I910</f>
        <v>3.0787830719171579E-2</v>
      </c>
      <c r="K909" s="186"/>
      <c r="L909" s="359"/>
      <c r="M909" s="401"/>
    </row>
    <row r="910" spans="2:13" ht="16.2" thickBot="1">
      <c r="B910" s="397"/>
      <c r="C910" s="420" t="s">
        <v>45</v>
      </c>
      <c r="D910" s="597">
        <v>377563.853</v>
      </c>
      <c r="E910" s="597">
        <v>377759.38299999997</v>
      </c>
      <c r="F910" s="526">
        <f>E910-D910</f>
        <v>195.52999999996973</v>
      </c>
      <c r="G910" s="884">
        <v>6.48</v>
      </c>
      <c r="H910" s="421">
        <f>G910*F910</f>
        <v>1267.034399999804</v>
      </c>
      <c r="I910" s="535">
        <f t="shared" ref="I910:J910" si="266">SUM(I906:I909)</f>
        <v>1502.8989999998594</v>
      </c>
      <c r="J910" s="422">
        <f t="shared" si="266"/>
        <v>1</v>
      </c>
      <c r="K910" s="186"/>
      <c r="L910" s="359"/>
      <c r="M910" s="401"/>
    </row>
    <row r="911" spans="2:13" ht="15.6">
      <c r="B911" s="397"/>
      <c r="C911" s="420" t="s">
        <v>46</v>
      </c>
      <c r="D911" s="597">
        <v>341705.91200000001</v>
      </c>
      <c r="E911" s="597">
        <v>341740.23100000003</v>
      </c>
      <c r="F911" s="526">
        <f t="shared" ref="F911" si="267">E911-D911</f>
        <v>34.319000000017695</v>
      </c>
      <c r="G911" s="885"/>
      <c r="H911" s="423">
        <f>G910*F911</f>
        <v>222.38712000011469</v>
      </c>
      <c r="I911" s="424"/>
      <c r="J911" s="425"/>
      <c r="K911" s="186"/>
      <c r="L911" s="359"/>
      <c r="M911" s="401"/>
    </row>
    <row r="912" spans="2:13" ht="16.2" thickBot="1">
      <c r="B912" s="397"/>
      <c r="C912" s="426" t="s">
        <v>21</v>
      </c>
      <c r="D912" s="427"/>
      <c r="E912" s="427"/>
      <c r="F912" s="530">
        <f>F906+F907+F908+F909+F910+F911</f>
        <v>1502.8989999998594</v>
      </c>
      <c r="G912" s="525">
        <f>H912/F912</f>
        <v>6.0282163472062678</v>
      </c>
      <c r="H912" s="428">
        <f>SUM(H906:H911)</f>
        <v>9059.8003199991053</v>
      </c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 t="s">
        <v>254</v>
      </c>
      <c r="E914" s="433"/>
      <c r="F914" s="434" t="s">
        <v>1</v>
      </c>
      <c r="G914" s="554" t="s">
        <v>65</v>
      </c>
      <c r="H914" s="861" t="s">
        <v>243</v>
      </c>
      <c r="I914" s="862"/>
      <c r="J914" s="431"/>
      <c r="K914" s="184"/>
      <c r="L914" s="188"/>
      <c r="M914" s="401"/>
    </row>
    <row r="915" spans="2:13" ht="15.6">
      <c r="B915" s="397"/>
      <c r="C915" s="437" t="s">
        <v>80</v>
      </c>
      <c r="D915" s="438">
        <v>1538</v>
      </c>
      <c r="E915" s="438"/>
      <c r="F915" s="438">
        <f>D915+E915</f>
        <v>1538</v>
      </c>
      <c r="G915" s="439">
        <f>F915/F918</f>
        <v>0.32891360136869119</v>
      </c>
      <c r="H915" s="590">
        <v>7.0000000000000001E-3</v>
      </c>
      <c r="I915" s="586">
        <f>F915*H915</f>
        <v>10.766</v>
      </c>
      <c r="J915" s="431"/>
      <c r="K915" s="184"/>
      <c r="L915" s="188"/>
      <c r="M915" s="401"/>
    </row>
    <row r="916" spans="2:13" ht="15.6">
      <c r="B916" s="397"/>
      <c r="C916" s="437" t="s">
        <v>81</v>
      </c>
      <c r="D916" s="438">
        <v>1406</v>
      </c>
      <c r="E916" s="438"/>
      <c r="F916" s="438">
        <f t="shared" ref="F916:F917" si="268">D916+E916</f>
        <v>1406</v>
      </c>
      <c r="G916" s="439">
        <f>F916/F918</f>
        <v>0.30068434559452523</v>
      </c>
      <c r="H916" s="590">
        <v>2.5000000000000001E-2</v>
      </c>
      <c r="I916" s="586">
        <f>F916*H916</f>
        <v>35.15</v>
      </c>
      <c r="J916" s="431"/>
      <c r="K916" s="184"/>
      <c r="L916" s="188"/>
      <c r="M916" s="401"/>
    </row>
    <row r="917" spans="2:13" ht="15.6">
      <c r="B917" s="397"/>
      <c r="C917" s="437" t="s">
        <v>58</v>
      </c>
      <c r="D917" s="438">
        <v>1732</v>
      </c>
      <c r="E917" s="438"/>
      <c r="F917" s="438">
        <f t="shared" si="268"/>
        <v>1732</v>
      </c>
      <c r="G917" s="439">
        <f>F917/F918</f>
        <v>0.37040205303678359</v>
      </c>
      <c r="H917" s="584"/>
      <c r="I917" s="586"/>
      <c r="J917" s="431"/>
      <c r="K917" s="184"/>
      <c r="L917" s="188"/>
      <c r="M917" s="401"/>
    </row>
    <row r="918" spans="2:13" ht="16.2" thickBot="1">
      <c r="B918" s="397"/>
      <c r="C918" s="441" t="s">
        <v>1</v>
      </c>
      <c r="D918" s="442">
        <f>SUM(D915:D917)</f>
        <v>4676</v>
      </c>
      <c r="E918" s="442">
        <f>SUM(E915:E917)</f>
        <v>0</v>
      </c>
      <c r="F918" s="443">
        <f>D918+E918</f>
        <v>4676</v>
      </c>
      <c r="G918" s="444">
        <f>SUM(G915:G917)</f>
        <v>1</v>
      </c>
      <c r="H918" s="585" t="s">
        <v>21</v>
      </c>
      <c r="I918" s="591">
        <f>SUM(I915:I917)</f>
        <v>45.915999999999997</v>
      </c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 t="s">
        <v>194</v>
      </c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 t="s">
        <v>63</v>
      </c>
      <c r="E921" s="447" t="s">
        <v>68</v>
      </c>
      <c r="F921" s="447" t="s">
        <v>249</v>
      </c>
      <c r="G921" s="448" t="s">
        <v>197</v>
      </c>
      <c r="H921" s="447" t="s">
        <v>130</v>
      </c>
      <c r="I921" s="448" t="s">
        <v>64</v>
      </c>
      <c r="J921" s="447" t="s">
        <v>260</v>
      </c>
      <c r="K921" s="448" t="s">
        <v>195</v>
      </c>
      <c r="L921" s="449" t="s">
        <v>65</v>
      </c>
      <c r="M921" s="401"/>
    </row>
    <row r="922" spans="2:13" ht="15.6">
      <c r="B922" s="396"/>
      <c r="C922" s="450" t="s">
        <v>58</v>
      </c>
      <c r="D922" s="438">
        <v>221</v>
      </c>
      <c r="E922" s="438">
        <v>974</v>
      </c>
      <c r="F922" s="438">
        <v>184</v>
      </c>
      <c r="G922" s="438"/>
      <c r="H922" s="438">
        <v>15</v>
      </c>
      <c r="I922" s="438"/>
      <c r="J922" s="438">
        <v>338</v>
      </c>
      <c r="K922" s="550">
        <f>D922+E922+F922+G922+H922+I922+J922</f>
        <v>1732</v>
      </c>
      <c r="L922" s="452">
        <f>K922/K926</f>
        <v>0.19025691274106163</v>
      </c>
      <c r="M922" s="401"/>
    </row>
    <row r="923" spans="2:13" ht="15.6">
      <c r="B923" s="396"/>
      <c r="C923" s="450" t="s">
        <v>148</v>
      </c>
      <c r="D923" s="438">
        <v>715</v>
      </c>
      <c r="E923" s="438">
        <v>708</v>
      </c>
      <c r="F923" s="438">
        <v>336.44</v>
      </c>
      <c r="G923" s="438"/>
      <c r="H923" s="438">
        <v>135</v>
      </c>
      <c r="I923" s="438"/>
      <c r="J923" s="438">
        <v>1065</v>
      </c>
      <c r="K923" s="550">
        <f t="shared" ref="K923:K925" si="269">D923+E923+F923+G923+H923+I923+J923</f>
        <v>2959.44</v>
      </c>
      <c r="L923" s="452">
        <f>K923/K926</f>
        <v>0.32508886711455393</v>
      </c>
      <c r="M923" s="401"/>
    </row>
    <row r="924" spans="2:13" ht="15.6">
      <c r="B924" s="396"/>
      <c r="C924" s="450" t="s">
        <v>61</v>
      </c>
      <c r="D924" s="438">
        <v>150</v>
      </c>
      <c r="E924" s="438">
        <v>552</v>
      </c>
      <c r="F924" s="438"/>
      <c r="G924" s="438"/>
      <c r="H924" s="438"/>
      <c r="I924" s="438"/>
      <c r="J924" s="438">
        <v>222</v>
      </c>
      <c r="K924" s="550">
        <f t="shared" si="269"/>
        <v>924</v>
      </c>
      <c r="L924" s="452">
        <f>K924/K926</f>
        <v>0.1014996462891114</v>
      </c>
      <c r="M924" s="401"/>
    </row>
    <row r="925" spans="2:13" ht="15.6">
      <c r="B925" s="396"/>
      <c r="C925" s="450" t="s">
        <v>62</v>
      </c>
      <c r="D925" s="438">
        <v>965.89</v>
      </c>
      <c r="E925" s="438">
        <v>574.13</v>
      </c>
      <c r="F925" s="438">
        <v>614</v>
      </c>
      <c r="G925" s="438"/>
      <c r="H925" s="438">
        <v>199.72</v>
      </c>
      <c r="I925" s="438"/>
      <c r="J925" s="438">
        <v>1134.3</v>
      </c>
      <c r="K925" s="550">
        <f t="shared" si="269"/>
        <v>3488.04</v>
      </c>
      <c r="L925" s="452">
        <f>K925/K926</f>
        <v>0.38315457385527285</v>
      </c>
      <c r="M925" s="401"/>
    </row>
    <row r="926" spans="2:13" ht="15.6">
      <c r="B926" s="397"/>
      <c r="C926" s="450" t="s">
        <v>199</v>
      </c>
      <c r="D926" s="552">
        <f>SUM(D922:D925)</f>
        <v>2051.89</v>
      </c>
      <c r="E926" s="552">
        <f t="shared" ref="E926" si="270">SUM(E922:E925)</f>
        <v>2808.13</v>
      </c>
      <c r="F926" s="552">
        <f>SUM(F922:F925)</f>
        <v>1134.44</v>
      </c>
      <c r="G926" s="552">
        <f>SUM(G922:G925)</f>
        <v>0</v>
      </c>
      <c r="H926" s="552">
        <f>SUM(H922:H925)</f>
        <v>349.72</v>
      </c>
      <c r="I926" s="552">
        <f>SUM(I922:I925)</f>
        <v>0</v>
      </c>
      <c r="J926" s="552">
        <f t="shared" ref="J926" si="271">SUM(J922:J925)</f>
        <v>2759.3</v>
      </c>
      <c r="K926" s="550">
        <f>D926+E926+F926+G926+H926+I926+J926</f>
        <v>9103.4800000000014</v>
      </c>
      <c r="L926" s="452">
        <f>SUM(L922:L925)</f>
        <v>0.99999999999999978</v>
      </c>
      <c r="M926" s="401"/>
    </row>
    <row r="927" spans="2:13" ht="15.6">
      <c r="B927" s="397"/>
      <c r="C927" s="547" t="s">
        <v>193</v>
      </c>
      <c r="D927" s="553">
        <v>2051.89</v>
      </c>
      <c r="E927" s="553">
        <v>2808.13</v>
      </c>
      <c r="F927" s="548">
        <v>1138.18</v>
      </c>
      <c r="G927" s="548"/>
      <c r="H927" s="548">
        <v>349.72</v>
      </c>
      <c r="I927" s="548"/>
      <c r="J927" s="548">
        <v>2759.3</v>
      </c>
      <c r="K927" s="549">
        <f t="shared" ref="K927" si="272">D927+E927+F927+G927+H927+I927+J927</f>
        <v>9107.2200000000012</v>
      </c>
      <c r="L927" s="452"/>
      <c r="M927" s="401"/>
    </row>
    <row r="928" spans="2:13" ht="15.6">
      <c r="B928" s="397"/>
      <c r="C928" s="460" t="s">
        <v>147</v>
      </c>
      <c r="D928" s="461">
        <f t="shared" ref="D928:J928" si="273">D927-D926</f>
        <v>0</v>
      </c>
      <c r="E928" s="461">
        <f t="shared" si="273"/>
        <v>0</v>
      </c>
      <c r="F928" s="461">
        <f t="shared" si="273"/>
        <v>3.7400000000000091</v>
      </c>
      <c r="G928" s="461">
        <f t="shared" si="273"/>
        <v>0</v>
      </c>
      <c r="H928" s="461">
        <f t="shared" si="273"/>
        <v>0</v>
      </c>
      <c r="I928" s="461">
        <f t="shared" si="273"/>
        <v>0</v>
      </c>
      <c r="J928" s="461">
        <f t="shared" si="273"/>
        <v>0</v>
      </c>
      <c r="K928" s="542">
        <f>D928+E928+F928+G928+H928+I928+J928</f>
        <v>3.7400000000000091</v>
      </c>
      <c r="L928" s="452"/>
      <c r="M928" s="401"/>
    </row>
    <row r="929" spans="2:13" ht="15.6">
      <c r="B929" s="396"/>
      <c r="C929" s="402" t="s">
        <v>65</v>
      </c>
      <c r="D929" s="462">
        <f>D927/K927</f>
        <v>0.2253036601729177</v>
      </c>
      <c r="E929" s="462">
        <f>E927/K927</f>
        <v>0.30834107444423214</v>
      </c>
      <c r="F929" s="462">
        <f>F927/K927</f>
        <v>0.12497556883439731</v>
      </c>
      <c r="G929" s="462">
        <f>G927/K927</f>
        <v>0</v>
      </c>
      <c r="H929" s="462">
        <f>H927/K927</f>
        <v>3.8400302177832531E-2</v>
      </c>
      <c r="I929" s="462">
        <f>I927/K927</f>
        <v>0</v>
      </c>
      <c r="J929" s="462">
        <f>J927/K927</f>
        <v>0.30297939437062021</v>
      </c>
      <c r="K929" s="520">
        <f>D929+E929+F929+G929+H929+I929+J929</f>
        <v>0.99999999999999978</v>
      </c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 t="s">
        <v>196</v>
      </c>
      <c r="K930" s="880"/>
      <c r="L930" s="465">
        <f>H912-K927</f>
        <v>-47.419680000895823</v>
      </c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 t="s">
        <v>193</v>
      </c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 t="s">
        <v>7</v>
      </c>
      <c r="D936" s="404" t="s">
        <v>38</v>
      </c>
      <c r="E936" s="405" t="s">
        <v>39</v>
      </c>
      <c r="F936" s="406" t="s">
        <v>40</v>
      </c>
      <c r="G936" s="406" t="s">
        <v>8</v>
      </c>
      <c r="H936" s="407" t="s">
        <v>60</v>
      </c>
      <c r="I936" s="408" t="s">
        <v>40</v>
      </c>
      <c r="J936" s="407" t="s">
        <v>65</v>
      </c>
      <c r="K936" s="184"/>
      <c r="L936" s="188"/>
      <c r="M936" s="401"/>
    </row>
    <row r="937" spans="2:13" ht="15.6">
      <c r="B937" s="396"/>
      <c r="C937" s="409" t="s">
        <v>42</v>
      </c>
      <c r="D937" s="596">
        <v>1592499.953</v>
      </c>
      <c r="E937" s="596">
        <v>1592980.8130000001</v>
      </c>
      <c r="F937" s="526">
        <f t="shared" ref="F937:F940" si="274">E937-D937</f>
        <v>480.86000000010245</v>
      </c>
      <c r="G937" s="592">
        <v>6.48</v>
      </c>
      <c r="H937" s="410">
        <f>F937*G937</f>
        <v>3115.9728000006639</v>
      </c>
      <c r="I937" s="531">
        <f>F937+F941+F942</f>
        <v>721.34000000014203</v>
      </c>
      <c r="J937" s="411">
        <f>I937/I941</f>
        <v>0.53424242581347903</v>
      </c>
      <c r="K937" s="186"/>
      <c r="L937" s="359"/>
      <c r="M937" s="401"/>
    </row>
    <row r="938" spans="2:13" ht="15.6">
      <c r="B938" s="396"/>
      <c r="C938" s="412" t="s">
        <v>43</v>
      </c>
      <c r="D938" s="596">
        <v>615735.022</v>
      </c>
      <c r="E938" s="596">
        <v>616048.13199999998</v>
      </c>
      <c r="F938" s="527">
        <f t="shared" si="274"/>
        <v>313.10999999998603</v>
      </c>
      <c r="G938" s="593">
        <v>6.48</v>
      </c>
      <c r="H938" s="413">
        <f>G938*F938</f>
        <v>2028.9527999999095</v>
      </c>
      <c r="I938" s="532">
        <f>F938</f>
        <v>313.10999999998603</v>
      </c>
      <c r="J938" s="414">
        <f>I938/I941</f>
        <v>0.2318970886772091</v>
      </c>
      <c r="K938" s="186"/>
      <c r="L938" s="359"/>
      <c r="M938" s="401"/>
    </row>
    <row r="939" spans="2:13" ht="15.6">
      <c r="B939" s="396"/>
      <c r="C939" s="415" t="s">
        <v>44</v>
      </c>
      <c r="D939" s="597">
        <v>367046.033</v>
      </c>
      <c r="E939" s="597">
        <v>367286.76400000002</v>
      </c>
      <c r="F939" s="528">
        <f t="shared" si="274"/>
        <v>240.73100000002887</v>
      </c>
      <c r="G939" s="594">
        <v>4.58</v>
      </c>
      <c r="H939" s="416">
        <f>G939*F939</f>
        <v>1102.5479800001322</v>
      </c>
      <c r="I939" s="533">
        <f>F939</f>
        <v>240.73100000002887</v>
      </c>
      <c r="J939" s="417">
        <f>I939/I941</f>
        <v>0.17829139297487276</v>
      </c>
      <c r="K939" s="186"/>
      <c r="L939" s="359"/>
      <c r="M939" s="401"/>
    </row>
    <row r="940" spans="2:13" ht="15.6">
      <c r="B940" s="397"/>
      <c r="C940" s="183" t="s">
        <v>139</v>
      </c>
      <c r="D940" s="597">
        <v>424221.58299999998</v>
      </c>
      <c r="E940" s="597">
        <v>424296.61300000001</v>
      </c>
      <c r="F940" s="529">
        <f t="shared" si="274"/>
        <v>75.03000000002794</v>
      </c>
      <c r="G940" s="595">
        <v>6.28</v>
      </c>
      <c r="H940" s="418">
        <f>G940*F940</f>
        <v>471.18840000017548</v>
      </c>
      <c r="I940" s="534">
        <f>F940</f>
        <v>75.03000000002794</v>
      </c>
      <c r="J940" s="419">
        <f>I940/I941</f>
        <v>5.5569092534439188E-2</v>
      </c>
      <c r="K940" s="186"/>
      <c r="L940" s="359"/>
      <c r="M940" s="401"/>
    </row>
    <row r="941" spans="2:13" ht="16.2" thickBot="1">
      <c r="B941" s="397"/>
      <c r="C941" s="420" t="s">
        <v>45</v>
      </c>
      <c r="D941" s="597">
        <v>377759.38299999997</v>
      </c>
      <c r="E941" s="597">
        <v>377985.30200000003</v>
      </c>
      <c r="F941" s="526">
        <f>E941-D941</f>
        <v>225.91900000005262</v>
      </c>
      <c r="G941" s="884">
        <v>6.48</v>
      </c>
      <c r="H941" s="421">
        <f>G941*F941</f>
        <v>1463.9551200003411</v>
      </c>
      <c r="I941" s="535">
        <f t="shared" ref="I941:J941" si="275">SUM(I937:I940)</f>
        <v>1350.2110000001849</v>
      </c>
      <c r="J941" s="422">
        <f t="shared" si="275"/>
        <v>1</v>
      </c>
      <c r="K941" s="186"/>
      <c r="L941" s="359"/>
      <c r="M941" s="401"/>
    </row>
    <row r="942" spans="2:13" ht="15.6">
      <c r="B942" s="397"/>
      <c r="C942" s="420" t="s">
        <v>46</v>
      </c>
      <c r="D942" s="597">
        <v>341740.23100000003</v>
      </c>
      <c r="E942" s="597">
        <v>341754.79200000002</v>
      </c>
      <c r="F942" s="526">
        <f t="shared" ref="F942" si="276">E942-D942</f>
        <v>14.560999999986961</v>
      </c>
      <c r="G942" s="885"/>
      <c r="H942" s="423">
        <f>G941*F942</f>
        <v>94.35527999991551</v>
      </c>
      <c r="I942" s="424"/>
      <c r="J942" s="425"/>
      <c r="K942" s="186"/>
      <c r="L942" s="359"/>
      <c r="M942" s="401"/>
    </row>
    <row r="943" spans="2:13" ht="16.2" thickBot="1">
      <c r="B943" s="397"/>
      <c r="C943" s="426" t="s">
        <v>21</v>
      </c>
      <c r="D943" s="427"/>
      <c r="E943" s="427"/>
      <c r="F943" s="530">
        <f>F937+F938+F939+F940+F941+F942</f>
        <v>1350.2110000001849</v>
      </c>
      <c r="G943" s="525">
        <f>H943/F943</f>
        <v>6.130132534840854</v>
      </c>
      <c r="H943" s="428">
        <f>SUM(H937:H942)</f>
        <v>8276.9723800011379</v>
      </c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 t="s">
        <v>254</v>
      </c>
      <c r="E945" s="433"/>
      <c r="F945" s="434" t="s">
        <v>1</v>
      </c>
      <c r="G945" s="554" t="s">
        <v>65</v>
      </c>
      <c r="H945" s="861" t="s">
        <v>243</v>
      </c>
      <c r="I945" s="862"/>
      <c r="J945" s="431"/>
      <c r="K945" s="184"/>
      <c r="L945" s="188"/>
      <c r="M945" s="401"/>
    </row>
    <row r="946" spans="2:13" ht="15.6">
      <c r="B946" s="397"/>
      <c r="C946" s="437" t="s">
        <v>80</v>
      </c>
      <c r="D946" s="438">
        <v>1701</v>
      </c>
      <c r="E946" s="438"/>
      <c r="F946" s="438">
        <f>D946+E946</f>
        <v>1701</v>
      </c>
      <c r="G946" s="439">
        <f>F946/F949</f>
        <v>0.55533790401567096</v>
      </c>
      <c r="H946" s="590">
        <v>7.0000000000000001E-3</v>
      </c>
      <c r="I946" s="586">
        <f>F946*H946</f>
        <v>11.907</v>
      </c>
      <c r="J946" s="431"/>
      <c r="K946" s="184"/>
      <c r="L946" s="188"/>
      <c r="M946" s="401"/>
    </row>
    <row r="947" spans="2:13" ht="15.6">
      <c r="B947" s="397"/>
      <c r="C947" s="437" t="s">
        <v>81</v>
      </c>
      <c r="D947" s="438">
        <v>959</v>
      </c>
      <c r="E947" s="438"/>
      <c r="F947" s="438">
        <f t="shared" ref="F947:F948" si="277">D947+E947</f>
        <v>959</v>
      </c>
      <c r="G947" s="439">
        <f>F947/F949</f>
        <v>0.31309174012406138</v>
      </c>
      <c r="H947" s="590">
        <v>2.5000000000000001E-2</v>
      </c>
      <c r="I947" s="586">
        <f>F947*H947</f>
        <v>23.975000000000001</v>
      </c>
      <c r="J947" s="431"/>
      <c r="K947" s="184"/>
      <c r="L947" s="188"/>
      <c r="M947" s="401"/>
    </row>
    <row r="948" spans="2:13" ht="15.6">
      <c r="B948" s="397"/>
      <c r="C948" s="437" t="s">
        <v>58</v>
      </c>
      <c r="D948" s="438">
        <v>403</v>
      </c>
      <c r="E948" s="438"/>
      <c r="F948" s="438">
        <f t="shared" si="277"/>
        <v>403</v>
      </c>
      <c r="G948" s="439">
        <f>F948/F949</f>
        <v>0.13157035586026772</v>
      </c>
      <c r="H948" s="584"/>
      <c r="I948" s="586"/>
      <c r="J948" s="431"/>
      <c r="K948" s="184"/>
      <c r="L948" s="188"/>
      <c r="M948" s="401"/>
    </row>
    <row r="949" spans="2:13" ht="16.2" thickBot="1">
      <c r="B949" s="397"/>
      <c r="C949" s="441" t="s">
        <v>1</v>
      </c>
      <c r="D949" s="442">
        <f>SUM(D946:D948)</f>
        <v>3063</v>
      </c>
      <c r="E949" s="442">
        <f>SUM(E946:E948)</f>
        <v>0</v>
      </c>
      <c r="F949" s="443">
        <f>D949+E949</f>
        <v>3063</v>
      </c>
      <c r="G949" s="444">
        <f>SUM(G946:G948)</f>
        <v>1</v>
      </c>
      <c r="H949" s="585" t="s">
        <v>21</v>
      </c>
      <c r="I949" s="591">
        <f>SUM(I946:I948)</f>
        <v>35.882000000000005</v>
      </c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 t="s">
        <v>194</v>
      </c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 t="s">
        <v>63</v>
      </c>
      <c r="E952" s="447" t="s">
        <v>68</v>
      </c>
      <c r="F952" s="447" t="s">
        <v>249</v>
      </c>
      <c r="G952" s="448" t="s">
        <v>197</v>
      </c>
      <c r="H952" s="447" t="s">
        <v>130</v>
      </c>
      <c r="I952" s="448" t="s">
        <v>64</v>
      </c>
      <c r="J952" s="447" t="s">
        <v>260</v>
      </c>
      <c r="K952" s="448" t="s">
        <v>195</v>
      </c>
      <c r="L952" s="449" t="s">
        <v>65</v>
      </c>
      <c r="M952" s="401"/>
    </row>
    <row r="953" spans="2:13" ht="15.6">
      <c r="B953" s="396"/>
      <c r="C953" s="450" t="s">
        <v>58</v>
      </c>
      <c r="D953" s="438"/>
      <c r="E953" s="438">
        <v>199.61</v>
      </c>
      <c r="F953" s="438">
        <v>86</v>
      </c>
      <c r="G953" s="438"/>
      <c r="H953" s="438">
        <v>110</v>
      </c>
      <c r="I953" s="438"/>
      <c r="J953" s="438">
        <v>207</v>
      </c>
      <c r="K953" s="550">
        <f>D953+E953+F953+G953+H953+I953+J953</f>
        <v>602.61</v>
      </c>
      <c r="L953" s="452">
        <f>K953/K957</f>
        <v>7.3620373911014406E-2</v>
      </c>
      <c r="M953" s="401"/>
    </row>
    <row r="954" spans="2:13" ht="15.6">
      <c r="B954" s="396"/>
      <c r="C954" s="450" t="s">
        <v>148</v>
      </c>
      <c r="D954" s="438"/>
      <c r="E954" s="438">
        <v>752</v>
      </c>
      <c r="F954" s="438">
        <v>1083.51</v>
      </c>
      <c r="G954" s="438">
        <v>100</v>
      </c>
      <c r="H954" s="438">
        <v>684</v>
      </c>
      <c r="I954" s="438"/>
      <c r="J954" s="438">
        <v>793</v>
      </c>
      <c r="K954" s="550">
        <f t="shared" ref="K954:K956" si="278">D954+E954+F954+G954+H954+I954+J954</f>
        <v>3412.51</v>
      </c>
      <c r="L954" s="452">
        <f>K954/K957</f>
        <v>0.41690357308221865</v>
      </c>
      <c r="M954" s="401"/>
    </row>
    <row r="955" spans="2:13" ht="15.6">
      <c r="B955" s="396"/>
      <c r="C955" s="450" t="s">
        <v>61</v>
      </c>
      <c r="D955" s="438"/>
      <c r="E955" s="438">
        <v>232</v>
      </c>
      <c r="F955" s="438">
        <v>609</v>
      </c>
      <c r="G955" s="438">
        <v>137</v>
      </c>
      <c r="H955" s="438">
        <v>436.74</v>
      </c>
      <c r="I955" s="438"/>
      <c r="J955" s="438">
        <v>82.43</v>
      </c>
      <c r="K955" s="550">
        <f t="shared" si="278"/>
        <v>1497.17</v>
      </c>
      <c r="L955" s="452">
        <f>K955/K957</f>
        <v>0.18290804203108715</v>
      </c>
      <c r="M955" s="401"/>
    </row>
    <row r="956" spans="2:13" ht="15.6">
      <c r="B956" s="396"/>
      <c r="C956" s="450" t="s">
        <v>62</v>
      </c>
      <c r="D956" s="438"/>
      <c r="E956" s="438">
        <v>880.5</v>
      </c>
      <c r="F956" s="438">
        <v>162</v>
      </c>
      <c r="G956" s="438">
        <v>87.78</v>
      </c>
      <c r="H956" s="438">
        <v>650.37</v>
      </c>
      <c r="I956" s="438"/>
      <c r="J956" s="438">
        <v>892.43</v>
      </c>
      <c r="K956" s="550">
        <f t="shared" si="278"/>
        <v>2673.08</v>
      </c>
      <c r="L956" s="452">
        <f>K956/K957</f>
        <v>0.32656801097567972</v>
      </c>
      <c r="M956" s="401"/>
    </row>
    <row r="957" spans="2:13" ht="15.6">
      <c r="B957" s="397"/>
      <c r="C957" s="450" t="s">
        <v>199</v>
      </c>
      <c r="D957" s="552">
        <f>SUM(D953:D956)</f>
        <v>0</v>
      </c>
      <c r="E957" s="552">
        <f t="shared" ref="E957" si="279">SUM(E953:E956)</f>
        <v>2064.11</v>
      </c>
      <c r="F957" s="552">
        <f>SUM(F953:F956)</f>
        <v>1940.51</v>
      </c>
      <c r="G957" s="552">
        <f>SUM(G953:G956)</f>
        <v>324.77999999999997</v>
      </c>
      <c r="H957" s="552">
        <f>SUM(H953:H956)</f>
        <v>1881.1100000000001</v>
      </c>
      <c r="I957" s="552">
        <f>SUM(I953:I956)</f>
        <v>0</v>
      </c>
      <c r="J957" s="552">
        <f t="shared" ref="J957" si="280">SUM(J953:J956)</f>
        <v>1974.8600000000001</v>
      </c>
      <c r="K957" s="550">
        <f>D957+E957+F957+G957+H957+I957+J957</f>
        <v>8185.3700000000008</v>
      </c>
      <c r="L957" s="452">
        <f>SUM(L953:L956)</f>
        <v>1</v>
      </c>
      <c r="M957" s="401"/>
    </row>
    <row r="958" spans="2:13" ht="15.6">
      <c r="B958" s="397"/>
      <c r="C958" s="547" t="s">
        <v>193</v>
      </c>
      <c r="D958" s="553"/>
      <c r="E958" s="553">
        <v>2064.11</v>
      </c>
      <c r="F958" s="548">
        <v>1963.84</v>
      </c>
      <c r="G958" s="548">
        <v>324.77999999999997</v>
      </c>
      <c r="H958" s="548">
        <v>1881.11</v>
      </c>
      <c r="I958" s="548"/>
      <c r="J958" s="548">
        <v>1974.86</v>
      </c>
      <c r="K958" s="549">
        <f t="shared" ref="K958" si="281">D958+E958+F958+G958+H958+I958+J958</f>
        <v>8208.6999999999989</v>
      </c>
      <c r="L958" s="452"/>
      <c r="M958" s="401"/>
    </row>
    <row r="959" spans="2:13" ht="15.6">
      <c r="B959" s="397"/>
      <c r="C959" s="460" t="s">
        <v>147</v>
      </c>
      <c r="D959" s="461">
        <f t="shared" ref="D959:J959" si="282">D958-D957</f>
        <v>0</v>
      </c>
      <c r="E959" s="461">
        <f t="shared" si="282"/>
        <v>0</v>
      </c>
      <c r="F959" s="461">
        <f t="shared" si="282"/>
        <v>23.329999999999927</v>
      </c>
      <c r="G959" s="461">
        <f t="shared" si="282"/>
        <v>0</v>
      </c>
      <c r="H959" s="461">
        <f t="shared" si="282"/>
        <v>0</v>
      </c>
      <c r="I959" s="461">
        <f t="shared" si="282"/>
        <v>0</v>
      </c>
      <c r="J959" s="461">
        <f t="shared" si="282"/>
        <v>0</v>
      </c>
      <c r="K959" s="542">
        <f>D959+E959+F959+G959+H959+I959+J959</f>
        <v>23.329999999999927</v>
      </c>
      <c r="L959" s="452"/>
      <c r="M959" s="401"/>
    </row>
    <row r="960" spans="2:13" ht="15.6">
      <c r="B960" s="396"/>
      <c r="C960" s="402" t="s">
        <v>65</v>
      </c>
      <c r="D960" s="462">
        <f>D958/K958</f>
        <v>0</v>
      </c>
      <c r="E960" s="462">
        <f>E958/K958</f>
        <v>0.25145394520447822</v>
      </c>
      <c r="F960" s="462">
        <f>F958/K958</f>
        <v>0.23923885633535155</v>
      </c>
      <c r="G960" s="462">
        <f>G958/K958</f>
        <v>3.9565339213273723E-2</v>
      </c>
      <c r="H960" s="462">
        <f>H958/K958</f>
        <v>0.22916052480904409</v>
      </c>
      <c r="I960" s="462">
        <f>I958/K958</f>
        <v>0</v>
      </c>
      <c r="J960" s="462">
        <f>J958/K958</f>
        <v>0.24058133443785254</v>
      </c>
      <c r="K960" s="520">
        <f>D960+E960+F960+G960+H960+I960+J960</f>
        <v>1</v>
      </c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 t="s">
        <v>196</v>
      </c>
      <c r="K961" s="880"/>
      <c r="L961" s="465">
        <f>H943-K958</f>
        <v>68.272380001139027</v>
      </c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/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/>
      <c r="D967" s="404"/>
      <c r="E967" s="405"/>
      <c r="F967" s="406"/>
      <c r="G967" s="406"/>
      <c r="H967" s="407"/>
      <c r="I967" s="408"/>
      <c r="J967" s="407"/>
      <c r="K967" s="184"/>
      <c r="L967" s="188"/>
      <c r="M967" s="401"/>
    </row>
    <row r="968" spans="2:13" ht="15.6">
      <c r="B968" s="396"/>
      <c r="C968" s="409"/>
      <c r="D968" s="596"/>
      <c r="E968" s="596"/>
      <c r="F968" s="526"/>
      <c r="G968" s="592"/>
      <c r="H968" s="410"/>
      <c r="I968" s="531"/>
      <c r="J968" s="411"/>
      <c r="K968" s="186"/>
      <c r="L968" s="359"/>
      <c r="M968" s="401"/>
    </row>
    <row r="969" spans="2:13" ht="15.6">
      <c r="B969" s="396"/>
      <c r="C969" s="412"/>
      <c r="D969" s="596"/>
      <c r="E969" s="596"/>
      <c r="F969" s="527"/>
      <c r="G969" s="593"/>
      <c r="H969" s="413"/>
      <c r="I969" s="532"/>
      <c r="J969" s="414"/>
      <c r="K969" s="186"/>
      <c r="L969" s="359"/>
      <c r="M969" s="401"/>
    </row>
    <row r="970" spans="2:13" ht="15.6">
      <c r="B970" s="396"/>
      <c r="C970" s="415"/>
      <c r="D970" s="597"/>
      <c r="E970" s="597"/>
      <c r="F970" s="528"/>
      <c r="G970" s="594"/>
      <c r="H970" s="416"/>
      <c r="I970" s="533"/>
      <c r="J970" s="417"/>
      <c r="K970" s="186"/>
      <c r="L970" s="359"/>
      <c r="M970" s="401"/>
    </row>
    <row r="971" spans="2:13" ht="15.6">
      <c r="B971" s="397"/>
      <c r="C971" s="183"/>
      <c r="D971" s="597"/>
      <c r="E971" s="597"/>
      <c r="F971" s="529"/>
      <c r="G971" s="595"/>
      <c r="H971" s="418"/>
      <c r="I971" s="534"/>
      <c r="J971" s="419"/>
      <c r="K971" s="186"/>
      <c r="L971" s="359"/>
      <c r="M971" s="401"/>
    </row>
    <row r="972" spans="2:13" ht="16.2" thickBot="1">
      <c r="B972" s="397"/>
      <c r="C972" s="420"/>
      <c r="D972" s="597"/>
      <c r="E972" s="597"/>
      <c r="F972" s="526"/>
      <c r="G972" s="884"/>
      <c r="H972" s="421"/>
      <c r="I972" s="535"/>
      <c r="J972" s="422"/>
      <c r="K972" s="186"/>
      <c r="L972" s="359"/>
      <c r="M972" s="401"/>
    </row>
    <row r="973" spans="2:13" ht="15.6">
      <c r="B973" s="397"/>
      <c r="C973" s="420"/>
      <c r="D973" s="597"/>
      <c r="E973" s="597"/>
      <c r="F973" s="526"/>
      <c r="G973" s="885"/>
      <c r="H973" s="423"/>
      <c r="I973" s="424"/>
      <c r="J973" s="425"/>
      <c r="K973" s="186"/>
      <c r="L973" s="359"/>
      <c r="M973" s="401"/>
    </row>
    <row r="974" spans="2:13" ht="16.2" thickBot="1">
      <c r="B974" s="397"/>
      <c r="C974" s="426"/>
      <c r="D974" s="427"/>
      <c r="E974" s="427"/>
      <c r="F974" s="530"/>
      <c r="G974" s="525"/>
      <c r="H974" s="428"/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/>
      <c r="E976" s="433"/>
      <c r="F976" s="434"/>
      <c r="G976" s="554"/>
      <c r="H976" s="861"/>
      <c r="I976" s="862"/>
      <c r="J976" s="431"/>
      <c r="K976" s="184"/>
      <c r="L976" s="188"/>
      <c r="M976" s="401"/>
    </row>
    <row r="977" spans="2:13" ht="15.6">
      <c r="B977" s="397"/>
      <c r="C977" s="437"/>
      <c r="D977" s="438"/>
      <c r="E977" s="438"/>
      <c r="F977" s="438"/>
      <c r="G977" s="439"/>
      <c r="H977" s="590"/>
      <c r="I977" s="586"/>
      <c r="J977" s="431"/>
      <c r="K977" s="184"/>
      <c r="L977" s="188"/>
      <c r="M977" s="401"/>
    </row>
    <row r="978" spans="2:13" ht="15.6">
      <c r="B978" s="397"/>
      <c r="C978" s="437"/>
      <c r="D978" s="438"/>
      <c r="E978" s="438"/>
      <c r="F978" s="438"/>
      <c r="G978" s="439"/>
      <c r="H978" s="590"/>
      <c r="I978" s="586"/>
      <c r="J978" s="431"/>
      <c r="K978" s="184"/>
      <c r="L978" s="188"/>
      <c r="M978" s="401"/>
    </row>
    <row r="979" spans="2:13" ht="15.6">
      <c r="B979" s="397"/>
      <c r="C979" s="437"/>
      <c r="D979" s="438"/>
      <c r="E979" s="438"/>
      <c r="F979" s="438"/>
      <c r="G979" s="439"/>
      <c r="H979" s="584"/>
      <c r="I979" s="586"/>
      <c r="J979" s="431"/>
      <c r="K979" s="184"/>
      <c r="L979" s="188"/>
      <c r="M979" s="401"/>
    </row>
    <row r="980" spans="2:13" ht="16.2" thickBot="1">
      <c r="B980" s="397"/>
      <c r="C980" s="441"/>
      <c r="D980" s="442"/>
      <c r="E980" s="442"/>
      <c r="F980" s="443"/>
      <c r="G980" s="444"/>
      <c r="H980" s="585"/>
      <c r="I980" s="591"/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/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/>
      <c r="E983" s="447"/>
      <c r="F983" s="447"/>
      <c r="G983" s="448"/>
      <c r="H983" s="447"/>
      <c r="I983" s="448"/>
      <c r="J983" s="447"/>
      <c r="K983" s="448"/>
      <c r="L983" s="449"/>
      <c r="M983" s="401"/>
    </row>
    <row r="984" spans="2:13" ht="15.6">
      <c r="B984" s="396"/>
      <c r="C984" s="450"/>
      <c r="D984" s="438"/>
      <c r="E984" s="438"/>
      <c r="F984" s="438"/>
      <c r="G984" s="438"/>
      <c r="H984" s="438"/>
      <c r="I984" s="438"/>
      <c r="J984" s="438"/>
      <c r="K984" s="451"/>
      <c r="L984" s="452"/>
      <c r="M984" s="401"/>
    </row>
    <row r="985" spans="2:13" ht="15.6">
      <c r="B985" s="396"/>
      <c r="C985" s="450"/>
      <c r="D985" s="438"/>
      <c r="E985" s="438"/>
      <c r="F985" s="438"/>
      <c r="G985" s="438"/>
      <c r="H985" s="438"/>
      <c r="I985" s="438"/>
      <c r="J985" s="438"/>
      <c r="K985" s="451"/>
      <c r="L985" s="452"/>
      <c r="M985" s="401"/>
    </row>
    <row r="986" spans="2:13" ht="15.6">
      <c r="B986" s="396"/>
      <c r="C986" s="450"/>
      <c r="D986" s="438"/>
      <c r="E986" s="438"/>
      <c r="F986" s="438"/>
      <c r="G986" s="438"/>
      <c r="H986" s="438"/>
      <c r="I986" s="438"/>
      <c r="J986" s="438"/>
      <c r="K986" s="451"/>
      <c r="L986" s="452"/>
      <c r="M986" s="401"/>
    </row>
    <row r="987" spans="2:13" ht="15.6">
      <c r="B987" s="396"/>
      <c r="C987" s="450"/>
      <c r="D987" s="438"/>
      <c r="E987" s="438"/>
      <c r="F987" s="438"/>
      <c r="G987" s="438"/>
      <c r="H987" s="438"/>
      <c r="I987" s="438"/>
      <c r="J987" s="438"/>
      <c r="K987" s="451"/>
      <c r="L987" s="452"/>
      <c r="M987" s="401"/>
    </row>
    <row r="988" spans="2:13" ht="15.6">
      <c r="B988" s="397"/>
      <c r="C988" s="450"/>
      <c r="D988" s="552"/>
      <c r="E988" s="552"/>
      <c r="F988" s="552"/>
      <c r="G988" s="552"/>
      <c r="H988" s="552"/>
      <c r="I988" s="552"/>
      <c r="J988" s="552"/>
      <c r="K988" s="550"/>
      <c r="L988" s="452"/>
      <c r="M988" s="401"/>
    </row>
    <row r="989" spans="2:13" ht="15.6">
      <c r="B989" s="397"/>
      <c r="C989" s="547"/>
      <c r="D989" s="553"/>
      <c r="E989" s="553"/>
      <c r="F989" s="548"/>
      <c r="G989" s="548"/>
      <c r="H989" s="548"/>
      <c r="I989" s="548"/>
      <c r="J989" s="548"/>
      <c r="K989" s="549"/>
      <c r="L989" s="452"/>
      <c r="M989" s="401"/>
    </row>
    <row r="990" spans="2:13" ht="15.6">
      <c r="B990" s="397"/>
      <c r="C990" s="460"/>
      <c r="D990" s="461"/>
      <c r="E990" s="461"/>
      <c r="F990" s="461"/>
      <c r="G990" s="461"/>
      <c r="H990" s="461"/>
      <c r="I990" s="461"/>
      <c r="J990" s="461"/>
      <c r="K990" s="542"/>
      <c r="L990" s="452"/>
      <c r="M990" s="401"/>
    </row>
    <row r="991" spans="2:13" ht="15.6">
      <c r="B991" s="396"/>
      <c r="C991" s="402"/>
      <c r="D991" s="462"/>
      <c r="E991" s="462"/>
      <c r="F991" s="462"/>
      <c r="G991" s="462"/>
      <c r="H991" s="462"/>
      <c r="I991" s="462"/>
      <c r="J991" s="462"/>
      <c r="K991" s="520"/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/>
      <c r="K992" s="880"/>
      <c r="L992" s="465"/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262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596">
        <v>1574597.503</v>
      </c>
      <c r="E999" s="596">
        <v>1592980.8130000001</v>
      </c>
      <c r="F999" s="526">
        <f t="shared" ref="F999:F1004" si="283">E999-D999</f>
        <v>18383.310000000056</v>
      </c>
      <c r="G999" s="521">
        <v>6.48</v>
      </c>
      <c r="H999" s="410">
        <f>F999*G999</f>
        <v>119123.84880000037</v>
      </c>
      <c r="I999" s="531">
        <f>F999+F1003+F1004</f>
        <v>24748.300000000047</v>
      </c>
      <c r="J999" s="411">
        <f>I999/I1003</f>
        <v>0.51333646403659983</v>
      </c>
      <c r="K999" s="186"/>
      <c r="L999" s="359"/>
      <c r="M999" s="560"/>
    </row>
    <row r="1000" spans="2:13" ht="15.6">
      <c r="B1000" s="555"/>
      <c r="C1000" s="412" t="s">
        <v>43</v>
      </c>
      <c r="D1000" s="596">
        <v>608229.29200000002</v>
      </c>
      <c r="E1000" s="596">
        <v>616048.13199999998</v>
      </c>
      <c r="F1000" s="527">
        <f t="shared" si="283"/>
        <v>7818.8399999999674</v>
      </c>
      <c r="G1000" s="522">
        <v>6.48</v>
      </c>
      <c r="H1000" s="413">
        <f>G1000*F1000</f>
        <v>50666.08319999979</v>
      </c>
      <c r="I1000" s="532">
        <f>F1000</f>
        <v>7818.8399999999674</v>
      </c>
      <c r="J1000" s="414">
        <f>I1000/I1003</f>
        <v>0.16218066204417692</v>
      </c>
      <c r="K1000" s="186"/>
      <c r="L1000" s="359"/>
      <c r="M1000" s="560"/>
    </row>
    <row r="1001" spans="2:13" ht="15.6">
      <c r="B1001" s="555"/>
      <c r="C1001" s="415" t="s">
        <v>44</v>
      </c>
      <c r="D1001" s="597">
        <v>359042.55300000001</v>
      </c>
      <c r="E1001" s="597">
        <v>367286.76400000002</v>
      </c>
      <c r="F1001" s="528">
        <f t="shared" si="283"/>
        <v>8244.2110000000102</v>
      </c>
      <c r="G1001" s="523">
        <v>4.58</v>
      </c>
      <c r="H1001" s="416">
        <f>G1001*F1001</f>
        <v>37758.486380000046</v>
      </c>
      <c r="I1001" s="533">
        <f>F1001</f>
        <v>8244.2110000000102</v>
      </c>
      <c r="J1001" s="417">
        <f>I1001/I1003</f>
        <v>0.1710038315161703</v>
      </c>
      <c r="K1001" s="186"/>
      <c r="L1001" s="359"/>
      <c r="M1001" s="560"/>
    </row>
    <row r="1002" spans="2:13" ht="15.6">
      <c r="B1002" s="556"/>
      <c r="C1002" s="183" t="s">
        <v>139</v>
      </c>
      <c r="D1002" s="597">
        <v>416897.28399999999</v>
      </c>
      <c r="E1002" s="597">
        <v>424296.61300000001</v>
      </c>
      <c r="F1002" s="529">
        <f t="shared" si="283"/>
        <v>7399.329000000027</v>
      </c>
      <c r="G1002" s="524">
        <v>6.28</v>
      </c>
      <c r="H1002" s="418">
        <f>G1002*F1002</f>
        <v>46467.786120000172</v>
      </c>
      <c r="I1002" s="534">
        <f>F1002</f>
        <v>7399.329000000027</v>
      </c>
      <c r="J1002" s="419">
        <f>I1002/I1003</f>
        <v>0.15347904240305299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597">
        <v>372965.11200000002</v>
      </c>
      <c r="E1003" s="597">
        <v>377985.30200000003</v>
      </c>
      <c r="F1003" s="526">
        <f t="shared" si="283"/>
        <v>5020.1900000000023</v>
      </c>
      <c r="G1003" s="859">
        <v>6.48</v>
      </c>
      <c r="H1003" s="421">
        <f>G1003*F1003</f>
        <v>32530.831200000019</v>
      </c>
      <c r="I1003" s="535">
        <f t="shared" ref="I1003" si="284">SUM(I999:I1002)</f>
        <v>48210.680000000051</v>
      </c>
      <c r="J1003" s="422">
        <f t="shared" ref="J1003" si="285">SUM(J999:J1002)</f>
        <v>1</v>
      </c>
      <c r="K1003" s="186"/>
      <c r="L1003" s="359"/>
      <c r="M1003" s="560"/>
    </row>
    <row r="1004" spans="2:13" ht="15.6">
      <c r="B1004" s="556"/>
      <c r="C1004" s="420" t="s">
        <v>46</v>
      </c>
      <c r="D1004" s="597">
        <v>340409.99200000003</v>
      </c>
      <c r="E1004" s="597">
        <v>341754.79200000002</v>
      </c>
      <c r="F1004" s="526">
        <f t="shared" si="283"/>
        <v>1344.7999999999884</v>
      </c>
      <c r="G1004" s="860"/>
      <c r="H1004" s="423">
        <f>G1003*F1004</f>
        <v>8714.3039999999255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48210.680000000051</v>
      </c>
      <c r="G1005" s="525">
        <f>H1005/F1005</f>
        <v>6.1243969116386667</v>
      </c>
      <c r="H1005" s="428">
        <f>SUM(H999:H1004)</f>
        <v>295261.33970000036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39705</v>
      </c>
      <c r="E1008" s="438">
        <f>E479+E512+E543+E574+E605+E636+E667+E698+E729+E760+E791+E822+E853+E884+E915+E946+E977</f>
        <v>0</v>
      </c>
      <c r="F1008" s="438">
        <f>D1008+E1008</f>
        <v>39705</v>
      </c>
      <c r="G1008" s="588">
        <f>F1008/F1011</f>
        <v>0.3434540028545478</v>
      </c>
      <c r="H1008" s="590">
        <v>7.4000000000000003E-3</v>
      </c>
      <c r="I1008" s="586">
        <f>F1008*H1008</f>
        <v>293.81700000000001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10" si="286">D480+D513+D544+D575+D606+D637+D668+D699+D730+D761+D792+D823+D854+D885+D916+D947+D978</f>
        <v>51273</v>
      </c>
      <c r="E1009" s="438">
        <f t="shared" si="286"/>
        <v>0</v>
      </c>
      <c r="F1009" s="438">
        <f t="shared" ref="F1009:F1010" si="287">D1009+E1009</f>
        <v>51273</v>
      </c>
      <c r="G1009" s="588">
        <f>F1009/F1011</f>
        <v>0.44351887894122227</v>
      </c>
      <c r="H1009" s="590">
        <v>2.5000000000000001E-2</v>
      </c>
      <c r="I1009" s="586">
        <f>F1009*H1009</f>
        <v>1281.825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si="286"/>
        <v>24627</v>
      </c>
      <c r="E1010" s="438">
        <f t="shared" si="286"/>
        <v>0</v>
      </c>
      <c r="F1010" s="438">
        <f t="shared" si="287"/>
        <v>24627</v>
      </c>
      <c r="G1010" s="588">
        <f>F1010/F1011</f>
        <v>0.21302711820422993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115605</v>
      </c>
      <c r="E1011" s="442">
        <f>SUM(E1008:E1010)</f>
        <v>0</v>
      </c>
      <c r="F1011" s="443">
        <f>D1011+E1011</f>
        <v>115605</v>
      </c>
      <c r="G1011" s="589">
        <f>SUM(G1008:G1010)</f>
        <v>1</v>
      </c>
      <c r="H1011" s="585" t="s">
        <v>21</v>
      </c>
      <c r="I1011" s="591">
        <f>SUM(I1008:I1010)</f>
        <v>1575.6420000000001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63</v>
      </c>
      <c r="E1014" s="447" t="s">
        <v>68</v>
      </c>
      <c r="F1014" s="447" t="s">
        <v>249</v>
      </c>
      <c r="G1014" s="448" t="s">
        <v>197</v>
      </c>
      <c r="H1014" s="447" t="s">
        <v>130</v>
      </c>
      <c r="I1014" s="448" t="s">
        <v>64</v>
      </c>
      <c r="J1014" s="447" t="s">
        <v>260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58</v>
      </c>
      <c r="D1015" s="438">
        <f>D486+D519+D550+D581+D612+D643+D674+D705+D736+D767+D798+D829+D860+D891+D922+D953+D984</f>
        <v>6269</v>
      </c>
      <c r="E1015" s="438">
        <f t="shared" ref="E1015:J1015" si="288">E486+E519+E550+E581+E612+E643+E674+E705+E736+E767+E798+E829+E860+E891+E922+E953+E984</f>
        <v>6136.46</v>
      </c>
      <c r="F1015" s="438">
        <f t="shared" si="288"/>
        <v>6038.98</v>
      </c>
      <c r="G1015" s="438">
        <f t="shared" si="288"/>
        <v>5123.7299999999996</v>
      </c>
      <c r="H1015" s="438">
        <f t="shared" si="288"/>
        <v>125</v>
      </c>
      <c r="I1015" s="438">
        <f t="shared" si="288"/>
        <v>1836</v>
      </c>
      <c r="J1015" s="438">
        <f t="shared" si="288"/>
        <v>9079.0199999999986</v>
      </c>
      <c r="K1015" s="451">
        <f>D1015+E1015+F1015+G1015+H1015+I1015+J1015</f>
        <v>34608.189999999995</v>
      </c>
      <c r="L1015" s="452">
        <f>K1015/K1019</f>
        <v>0.11753460430624348</v>
      </c>
      <c r="M1015" s="560"/>
    </row>
    <row r="1016" spans="2:13" ht="15.6">
      <c r="B1016" s="555"/>
      <c r="C1016" s="450" t="s">
        <v>148</v>
      </c>
      <c r="D1016" s="438">
        <f t="shared" ref="D1016:J1020" si="289">D487+D520+D551+D582+D613+D644+D675+D706+D737+D768+D799+D830+D861+D892+D923+D954+D985</f>
        <v>16742</v>
      </c>
      <c r="E1016" s="438">
        <f t="shared" si="289"/>
        <v>12506.330000000002</v>
      </c>
      <c r="F1016" s="438">
        <f t="shared" si="289"/>
        <v>12590.95</v>
      </c>
      <c r="G1016" s="438">
        <f t="shared" si="289"/>
        <v>10531.27</v>
      </c>
      <c r="H1016" s="438">
        <f t="shared" si="289"/>
        <v>5511.27</v>
      </c>
      <c r="I1016" s="438">
        <f t="shared" si="289"/>
        <v>3946</v>
      </c>
      <c r="J1016" s="438">
        <f t="shared" si="289"/>
        <v>22061.09</v>
      </c>
      <c r="K1016" s="451">
        <f t="shared" ref="K1016:K1018" si="290">D1016+E1016+F1016+G1016+H1016+I1016+J1016</f>
        <v>83888.91</v>
      </c>
      <c r="L1016" s="452">
        <f>K1016/K1019</f>
        <v>0.28489932130319656</v>
      </c>
      <c r="M1016" s="560"/>
    </row>
    <row r="1017" spans="2:13" ht="15.6">
      <c r="B1017" s="555"/>
      <c r="C1017" s="450" t="s">
        <v>61</v>
      </c>
      <c r="D1017" s="438">
        <f t="shared" si="289"/>
        <v>14129</v>
      </c>
      <c r="E1017" s="438">
        <f t="shared" si="289"/>
        <v>10840.060000000003</v>
      </c>
      <c r="F1017" s="438">
        <f t="shared" si="289"/>
        <v>14693.439999999999</v>
      </c>
      <c r="G1017" s="438">
        <f t="shared" si="289"/>
        <v>6836.8600000000006</v>
      </c>
      <c r="H1017" s="438">
        <f t="shared" si="289"/>
        <v>2512.9499999999998</v>
      </c>
      <c r="I1017" s="438">
        <f t="shared" si="289"/>
        <v>4357.01</v>
      </c>
      <c r="J1017" s="438">
        <f t="shared" si="289"/>
        <v>27710.730000000003</v>
      </c>
      <c r="K1017" s="451">
        <f t="shared" si="290"/>
        <v>81080.05</v>
      </c>
      <c r="L1017" s="452">
        <f>K1017/K1019</f>
        <v>0.27536001142736555</v>
      </c>
      <c r="M1017" s="560"/>
    </row>
    <row r="1018" spans="2:13" ht="15.6">
      <c r="B1018" s="555"/>
      <c r="C1018" s="450" t="s">
        <v>62</v>
      </c>
      <c r="D1018" s="438">
        <f t="shared" si="289"/>
        <v>22262.57</v>
      </c>
      <c r="E1018" s="438">
        <f t="shared" si="289"/>
        <v>12089.98</v>
      </c>
      <c r="F1018" s="438">
        <f t="shared" si="289"/>
        <v>17899.310000000001</v>
      </c>
      <c r="G1018" s="438">
        <f t="shared" si="289"/>
        <v>11701.449999999999</v>
      </c>
      <c r="H1018" s="438">
        <f t="shared" si="289"/>
        <v>4999.7700000000004</v>
      </c>
      <c r="I1018" s="438">
        <f t="shared" si="289"/>
        <v>6307.68</v>
      </c>
      <c r="J1018" s="438">
        <f t="shared" si="289"/>
        <v>19613.160000000003</v>
      </c>
      <c r="K1018" s="451">
        <f t="shared" si="290"/>
        <v>94873.920000000013</v>
      </c>
      <c r="L1018" s="452">
        <f>K1018/K1019</f>
        <v>0.32220606296319465</v>
      </c>
      <c r="M1018" s="560"/>
    </row>
    <row r="1019" spans="2:13" ht="15.6">
      <c r="B1019" s="556"/>
      <c r="C1019" s="546" t="s">
        <v>199</v>
      </c>
      <c r="D1019" s="561">
        <f t="shared" si="289"/>
        <v>59402.570000000007</v>
      </c>
      <c r="E1019" s="561">
        <f t="shared" si="289"/>
        <v>41572.829999999987</v>
      </c>
      <c r="F1019" s="561">
        <f t="shared" si="289"/>
        <v>51222.679999999993</v>
      </c>
      <c r="G1019" s="561">
        <f t="shared" si="289"/>
        <v>34193.310000000005</v>
      </c>
      <c r="H1019" s="561">
        <f t="shared" si="289"/>
        <v>13148.99</v>
      </c>
      <c r="I1019" s="561">
        <f t="shared" si="289"/>
        <v>16446.689999999999</v>
      </c>
      <c r="J1019" s="561">
        <f t="shared" si="289"/>
        <v>78464</v>
      </c>
      <c r="K1019" s="550">
        <f>D1019+E1019+F1019+G1019+H1019+I1019+J1019</f>
        <v>294451.06999999995</v>
      </c>
      <c r="L1019" s="452">
        <f>SUM(L1015:L1018)</f>
        <v>1.0000000000000002</v>
      </c>
      <c r="M1019" s="560"/>
    </row>
    <row r="1020" spans="2:13" ht="15.6">
      <c r="B1020" s="556"/>
      <c r="C1020" s="547" t="s">
        <v>193</v>
      </c>
      <c r="D1020" s="562">
        <f t="shared" si="289"/>
        <v>59433.27</v>
      </c>
      <c r="E1020" s="562">
        <f t="shared" si="289"/>
        <v>41604.630999999994</v>
      </c>
      <c r="F1020" s="562">
        <f t="shared" si="289"/>
        <v>51273.05999999999</v>
      </c>
      <c r="G1020" s="562">
        <f t="shared" si="289"/>
        <v>34310.119999999995</v>
      </c>
      <c r="H1020" s="562">
        <f t="shared" si="289"/>
        <v>13159.58</v>
      </c>
      <c r="I1020" s="562">
        <f t="shared" si="289"/>
        <v>16446.690000000002</v>
      </c>
      <c r="J1020" s="562">
        <f t="shared" si="289"/>
        <v>78570.649999999994</v>
      </c>
      <c r="K1020" s="549">
        <f t="shared" ref="K1020" si="291">D1020+E1020+F1020+G1020+H1020+I1020+J1020</f>
        <v>294798.00099999993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30.699999999989814</v>
      </c>
      <c r="E1021" s="461">
        <f>E1020-E1019</f>
        <v>31.801000000006752</v>
      </c>
      <c r="F1021" s="461">
        <f t="shared" ref="F1021:H1021" si="292">F1020-F1019</f>
        <v>50.379999999997381</v>
      </c>
      <c r="G1021" s="461">
        <f t="shared" si="292"/>
        <v>116.8099999999904</v>
      </c>
      <c r="H1021" s="461">
        <f t="shared" si="292"/>
        <v>10.590000000000146</v>
      </c>
      <c r="I1021" s="461">
        <f>I1020-I1019</f>
        <v>0</v>
      </c>
      <c r="J1021" s="461">
        <f t="shared" ref="J1021" si="293">J1020-J1019</f>
        <v>106.64999999999418</v>
      </c>
      <c r="K1021" s="542">
        <f>D1021+E1021+F1021+G1021+H1021+I1021+J1021</f>
        <v>346.93099999997867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0.20160676055601887</v>
      </c>
      <c r="E1022" s="570">
        <f>E1020/K1020</f>
        <v>0.14112928465888749</v>
      </c>
      <c r="F1022" s="570">
        <f>F1020/K1020</f>
        <v>0.17392607760593329</v>
      </c>
      <c r="G1022" s="570">
        <f>G1020/K1020</f>
        <v>0.11638518539343828</v>
      </c>
      <c r="H1022" s="570">
        <f>H1020/K1020</f>
        <v>4.4639312191265511E-2</v>
      </c>
      <c r="I1022" s="570">
        <f>I1020/K1020</f>
        <v>5.578969309225406E-2</v>
      </c>
      <c r="J1022" s="570">
        <f>J1020/K1020</f>
        <v>0.26652368650220259</v>
      </c>
      <c r="K1022" s="571">
        <f>D1022+E1022+F1022+G1022+H1022+I1022+J1022</f>
        <v>1</v>
      </c>
      <c r="L1022" s="452"/>
      <c r="M1022" s="560"/>
    </row>
    <row r="1023" spans="2:13" ht="15.6">
      <c r="B1023" s="555"/>
      <c r="C1023" s="572"/>
      <c r="D1023" s="565"/>
      <c r="E1023" s="566"/>
      <c r="F1023" s="567"/>
      <c r="G1023" s="567"/>
      <c r="H1023" s="567"/>
      <c r="I1023" s="567"/>
      <c r="J1023" s="875" t="s">
        <v>196</v>
      </c>
      <c r="K1023" s="875"/>
      <c r="L1023" s="573">
        <f>H1005-K1020</f>
        <v>463.33870000042953</v>
      </c>
      <c r="M1023" s="560"/>
    </row>
    <row r="1024" spans="2:13" ht="15.6">
      <c r="B1024" s="555"/>
      <c r="C1024" s="577" t="s">
        <v>239</v>
      </c>
      <c r="D1024" s="563">
        <f>D1019/G1005</f>
        <v>9699.3338049519116</v>
      </c>
      <c r="E1024" s="563">
        <f>E1019/G1005</f>
        <v>6788.0691927389471</v>
      </c>
      <c r="F1024" s="563">
        <f>F1019/G1005</f>
        <v>8363.7100499899934</v>
      </c>
      <c r="G1024" s="563">
        <f>G1019/G1005</f>
        <v>5583.1309585797426</v>
      </c>
      <c r="H1024" s="563">
        <f>H1019/G1005</f>
        <v>2146.985277033883</v>
      </c>
      <c r="I1024" s="563">
        <f>G1005</f>
        <v>6.1243969116386667</v>
      </c>
      <c r="J1024" s="563">
        <f>J1018/G1005</f>
        <v>3202.4638969312382</v>
      </c>
      <c r="K1024" s="563">
        <f>K1019/G1005</f>
        <v>48078.378042486394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29.098001414855734</v>
      </c>
      <c r="E1025" s="568">
        <f>E1024*0.003</f>
        <v>20.364207578216842</v>
      </c>
      <c r="F1025" s="568">
        <f t="shared" ref="F1025:J1025" si="294">F1024*0.003</f>
        <v>25.091130149969981</v>
      </c>
      <c r="G1025" s="568">
        <f>G1024*0.003</f>
        <v>16.749392875739229</v>
      </c>
      <c r="H1025" s="568">
        <f>H1024*0.003</f>
        <v>6.4409558311016495</v>
      </c>
      <c r="I1025" s="568">
        <f t="shared" si="294"/>
        <v>1.8373190734916001E-2</v>
      </c>
      <c r="J1025" s="568">
        <f t="shared" si="294"/>
        <v>9.6073916907937154</v>
      </c>
      <c r="K1025" s="564"/>
      <c r="L1025" s="608"/>
      <c r="M1025" s="560"/>
    </row>
    <row r="1026" spans="2:13" ht="15.6">
      <c r="B1026" s="555"/>
      <c r="C1026" s="578" t="s">
        <v>240</v>
      </c>
      <c r="D1026" s="568">
        <f>D1025-D1021</f>
        <v>-1.6019985851340799</v>
      </c>
      <c r="E1026" s="568">
        <f t="shared" ref="E1026:J1026" si="295">E1025-E1021</f>
        <v>-11.43679242178991</v>
      </c>
      <c r="F1026" s="568">
        <f t="shared" si="295"/>
        <v>-25.2888698500274</v>
      </c>
      <c r="G1026" s="568">
        <f t="shared" si="295"/>
        <v>-100.06060712425116</v>
      </c>
      <c r="H1026" s="568">
        <f>H1025-H1021</f>
        <v>-4.149044168898496</v>
      </c>
      <c r="I1026" s="568">
        <f t="shared" si="295"/>
        <v>1.8373190734916001E-2</v>
      </c>
      <c r="J1026" s="568">
        <f t="shared" si="295"/>
        <v>-97.04260830920046</v>
      </c>
      <c r="K1026" s="564"/>
      <c r="L1026" s="575"/>
      <c r="M1026" s="560"/>
    </row>
    <row r="1027" spans="2:13" ht="15.6">
      <c r="B1027" s="555"/>
      <c r="C1027" s="577" t="s">
        <v>242</v>
      </c>
      <c r="D1027" s="568">
        <f>1600+D1026</f>
        <v>1598.398001414866</v>
      </c>
      <c r="E1027" s="569">
        <f>1500+E1026</f>
        <v>1488.56320757821</v>
      </c>
      <c r="F1027" s="569">
        <f t="shared" ref="F1027" si="296">1500+F1026</f>
        <v>1474.7111301499726</v>
      </c>
      <c r="G1027" s="569">
        <f>1500+G1026</f>
        <v>1399.9393928757488</v>
      </c>
      <c r="H1027" s="569">
        <f>1600+H1026</f>
        <v>1595.8509558311016</v>
      </c>
      <c r="I1027" s="569">
        <f>1500+I1026</f>
        <v>1500.018373190735</v>
      </c>
      <c r="J1027" s="569">
        <f>1550+J1026</f>
        <v>1452.9573916907996</v>
      </c>
      <c r="K1027" s="583">
        <f>D1027+E1027+F1027+G1027+H1027+I1027</f>
        <v>9057.4810610406348</v>
      </c>
      <c r="L1027" s="576"/>
      <c r="M1027" s="560"/>
    </row>
    <row r="1028" spans="2:13" ht="15" thickBot="1">
      <c r="B1028" s="556"/>
      <c r="C1028" s="579"/>
      <c r="D1028" s="580">
        <f>D1024/K1024</f>
        <v>0.20174003782699793</v>
      </c>
      <c r="E1028" s="580">
        <f>E1024/K1024</f>
        <v>0.14118756640959054</v>
      </c>
      <c r="F1028" s="580">
        <f>F1024/K1024</f>
        <v>0.17395990444184836</v>
      </c>
      <c r="G1028" s="580">
        <f>G1024/K1024</f>
        <v>0.11612560959618863</v>
      </c>
      <c r="H1028" s="580">
        <f>H1024/K1024</f>
        <v>4.465594232685248E-2</v>
      </c>
      <c r="I1028" s="580">
        <f>I1024/K1024</f>
        <v>1.273836007160349E-4</v>
      </c>
      <c r="J1028" s="580">
        <f>I1024/K1024</f>
        <v>1.273836007160349E-4</v>
      </c>
      <c r="K1028" s="581">
        <f>J1028+I1028+H1028+G1028+F1028+E1028+D1028</f>
        <v>0.67792382780290994</v>
      </c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</sheetData>
  <mergeCells count="262">
    <mergeCell ref="H976:I976"/>
    <mergeCell ref="C982:L982"/>
    <mergeCell ref="C935:L935"/>
    <mergeCell ref="G941:G942"/>
    <mergeCell ref="H945:I945"/>
    <mergeCell ref="C951:L951"/>
    <mergeCell ref="F961:G961"/>
    <mergeCell ref="J961:K961"/>
    <mergeCell ref="B965:M965"/>
    <mergeCell ref="C966:L966"/>
    <mergeCell ref="G972:G973"/>
    <mergeCell ref="B903:M903"/>
    <mergeCell ref="C904:L904"/>
    <mergeCell ref="G910:G911"/>
    <mergeCell ref="H914:I914"/>
    <mergeCell ref="C920:L920"/>
    <mergeCell ref="F930:G930"/>
    <mergeCell ref="H930:I930"/>
    <mergeCell ref="J930:K930"/>
    <mergeCell ref="B934:M934"/>
    <mergeCell ref="F868:G868"/>
    <mergeCell ref="H868:I868"/>
    <mergeCell ref="J868:K868"/>
    <mergeCell ref="B872:M872"/>
    <mergeCell ref="C873:L873"/>
    <mergeCell ref="G879:G880"/>
    <mergeCell ref="H883:I883"/>
    <mergeCell ref="C889:L889"/>
    <mergeCell ref="F899:G899"/>
    <mergeCell ref="H899:I899"/>
    <mergeCell ref="J899:K899"/>
    <mergeCell ref="G755:G756"/>
    <mergeCell ref="H759:I759"/>
    <mergeCell ref="F806:G806"/>
    <mergeCell ref="H806:I806"/>
    <mergeCell ref="J806:K806"/>
    <mergeCell ref="B810:M810"/>
    <mergeCell ref="C811:L811"/>
    <mergeCell ref="G817:G818"/>
    <mergeCell ref="H821:I821"/>
    <mergeCell ref="C718:L718"/>
    <mergeCell ref="G724:G725"/>
    <mergeCell ref="H728:I728"/>
    <mergeCell ref="C734:L734"/>
    <mergeCell ref="F744:G744"/>
    <mergeCell ref="H744:I744"/>
    <mergeCell ref="J744:K744"/>
    <mergeCell ref="B748:M748"/>
    <mergeCell ref="C749:L749"/>
    <mergeCell ref="B686:M686"/>
    <mergeCell ref="C687:L687"/>
    <mergeCell ref="G693:G694"/>
    <mergeCell ref="H697:I697"/>
    <mergeCell ref="C703:L703"/>
    <mergeCell ref="F713:G713"/>
    <mergeCell ref="H713:I713"/>
    <mergeCell ref="J713:K713"/>
    <mergeCell ref="B717:M717"/>
    <mergeCell ref="F651:G651"/>
    <mergeCell ref="H651:I651"/>
    <mergeCell ref="J651:K651"/>
    <mergeCell ref="B655:M655"/>
    <mergeCell ref="C656:L656"/>
    <mergeCell ref="G662:G663"/>
    <mergeCell ref="H666:I666"/>
    <mergeCell ref="C672:L672"/>
    <mergeCell ref="F682:G682"/>
    <mergeCell ref="H682:I682"/>
    <mergeCell ref="J682:K682"/>
    <mergeCell ref="H416:I416"/>
    <mergeCell ref="C422:L422"/>
    <mergeCell ref="F432:G432"/>
    <mergeCell ref="H432:I432"/>
    <mergeCell ref="J432:K432"/>
    <mergeCell ref="B436:M436"/>
    <mergeCell ref="C437:L437"/>
    <mergeCell ref="G443:G444"/>
    <mergeCell ref="H447:I447"/>
    <mergeCell ref="G381:G382"/>
    <mergeCell ref="H385:I385"/>
    <mergeCell ref="C391:L391"/>
    <mergeCell ref="F401:G401"/>
    <mergeCell ref="H401:I401"/>
    <mergeCell ref="J401:K401"/>
    <mergeCell ref="B405:M405"/>
    <mergeCell ref="C406:L406"/>
    <mergeCell ref="G412:G413"/>
    <mergeCell ref="C344:L344"/>
    <mergeCell ref="G350:G351"/>
    <mergeCell ref="H354:I354"/>
    <mergeCell ref="C360:L360"/>
    <mergeCell ref="F370:G370"/>
    <mergeCell ref="H370:I370"/>
    <mergeCell ref="J370:K370"/>
    <mergeCell ref="B374:M374"/>
    <mergeCell ref="C375:L375"/>
    <mergeCell ref="B312:M312"/>
    <mergeCell ref="C313:L313"/>
    <mergeCell ref="G319:G320"/>
    <mergeCell ref="H323:I323"/>
    <mergeCell ref="C329:L329"/>
    <mergeCell ref="F339:G339"/>
    <mergeCell ref="H339:I339"/>
    <mergeCell ref="J339:K339"/>
    <mergeCell ref="B343:M343"/>
    <mergeCell ref="J277:K277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H199:I199"/>
    <mergeCell ref="H60:I60"/>
    <mergeCell ref="J60:K60"/>
    <mergeCell ref="B64:M64"/>
    <mergeCell ref="C65:L65"/>
    <mergeCell ref="G71:G72"/>
    <mergeCell ref="H75:I75"/>
    <mergeCell ref="C81:L81"/>
    <mergeCell ref="F91:G91"/>
    <mergeCell ref="H91:I91"/>
    <mergeCell ref="J91:K91"/>
    <mergeCell ref="G133:G134"/>
    <mergeCell ref="H137:I137"/>
    <mergeCell ref="C143:L143"/>
    <mergeCell ref="F153:G153"/>
    <mergeCell ref="H153:I153"/>
    <mergeCell ref="J153:K153"/>
    <mergeCell ref="B157:M157"/>
    <mergeCell ref="C158:L158"/>
    <mergeCell ref="G164:G165"/>
    <mergeCell ref="C127:L127"/>
    <mergeCell ref="H168:I168"/>
    <mergeCell ref="C174:L174"/>
    <mergeCell ref="F184:G184"/>
    <mergeCell ref="H184:I184"/>
    <mergeCell ref="J184:K184"/>
    <mergeCell ref="B188:M188"/>
    <mergeCell ref="C189:L189"/>
    <mergeCell ref="G195:G196"/>
    <mergeCell ref="B95:M95"/>
    <mergeCell ref="C96:L96"/>
    <mergeCell ref="G102:G103"/>
    <mergeCell ref="H106:I106"/>
    <mergeCell ref="C112:L112"/>
    <mergeCell ref="F122:G122"/>
    <mergeCell ref="H122:I122"/>
    <mergeCell ref="J122:K122"/>
    <mergeCell ref="B126:M126"/>
    <mergeCell ref="B2:M2"/>
    <mergeCell ref="C3:L3"/>
    <mergeCell ref="G9:G10"/>
    <mergeCell ref="H13:I13"/>
    <mergeCell ref="C19:L19"/>
    <mergeCell ref="F29:G29"/>
    <mergeCell ref="H29:I29"/>
    <mergeCell ref="J29:K29"/>
    <mergeCell ref="B33:M33"/>
    <mergeCell ref="C34:L34"/>
    <mergeCell ref="G40:G41"/>
    <mergeCell ref="H44:I44"/>
    <mergeCell ref="C50:L50"/>
    <mergeCell ref="F60:G60"/>
    <mergeCell ref="H277:I277"/>
    <mergeCell ref="G226:G227"/>
    <mergeCell ref="H230:I230"/>
    <mergeCell ref="C236:L236"/>
    <mergeCell ref="F246:G246"/>
    <mergeCell ref="H246:I246"/>
    <mergeCell ref="J246:K246"/>
    <mergeCell ref="B250:M250"/>
    <mergeCell ref="C251:L251"/>
    <mergeCell ref="G257:G258"/>
    <mergeCell ref="H261:I261"/>
    <mergeCell ref="C267:L267"/>
    <mergeCell ref="F277:G277"/>
    <mergeCell ref="C205:L205"/>
    <mergeCell ref="F215:G215"/>
    <mergeCell ref="H215:I215"/>
    <mergeCell ref="J215:K215"/>
    <mergeCell ref="B219:M219"/>
    <mergeCell ref="C220:L220"/>
    <mergeCell ref="C453:L453"/>
    <mergeCell ref="F463:G463"/>
    <mergeCell ref="H463:I463"/>
    <mergeCell ref="J463:K463"/>
    <mergeCell ref="B467:M467"/>
    <mergeCell ref="C468:L468"/>
    <mergeCell ref="G474:G475"/>
    <mergeCell ref="H478:I478"/>
    <mergeCell ref="C484:L484"/>
    <mergeCell ref="F494:G494"/>
    <mergeCell ref="H494:I494"/>
    <mergeCell ref="J494:K494"/>
    <mergeCell ref="B500:M500"/>
    <mergeCell ref="C501:L501"/>
    <mergeCell ref="G507:G508"/>
    <mergeCell ref="H511:I511"/>
    <mergeCell ref="C517:L517"/>
    <mergeCell ref="F527:G527"/>
    <mergeCell ref="H527:I527"/>
    <mergeCell ref="J527:K527"/>
    <mergeCell ref="B531:M531"/>
    <mergeCell ref="C532:L532"/>
    <mergeCell ref="G538:G539"/>
    <mergeCell ref="H542:I542"/>
    <mergeCell ref="C548:L548"/>
    <mergeCell ref="F558:G558"/>
    <mergeCell ref="H558:I558"/>
    <mergeCell ref="J558:K558"/>
    <mergeCell ref="B562:M562"/>
    <mergeCell ref="C563:L563"/>
    <mergeCell ref="G569:G570"/>
    <mergeCell ref="H573:I573"/>
    <mergeCell ref="C579:L579"/>
    <mergeCell ref="F589:G589"/>
    <mergeCell ref="H589:I589"/>
    <mergeCell ref="C765:L765"/>
    <mergeCell ref="F775:G775"/>
    <mergeCell ref="H775:I775"/>
    <mergeCell ref="J775:K775"/>
    <mergeCell ref="J589:K589"/>
    <mergeCell ref="B593:M593"/>
    <mergeCell ref="C594:L594"/>
    <mergeCell ref="G600:G601"/>
    <mergeCell ref="H604:I604"/>
    <mergeCell ref="C610:L610"/>
    <mergeCell ref="F620:G620"/>
    <mergeCell ref="H620:I620"/>
    <mergeCell ref="J620:K620"/>
    <mergeCell ref="B624:M624"/>
    <mergeCell ref="C625:L625"/>
    <mergeCell ref="G631:G632"/>
    <mergeCell ref="H635:I635"/>
    <mergeCell ref="C641:L641"/>
    <mergeCell ref="B996:M996"/>
    <mergeCell ref="C997:L997"/>
    <mergeCell ref="G1003:G1004"/>
    <mergeCell ref="H1007:I1007"/>
    <mergeCell ref="C1013:L1013"/>
    <mergeCell ref="J1023:K1023"/>
    <mergeCell ref="B779:M779"/>
    <mergeCell ref="C780:L780"/>
    <mergeCell ref="G786:G787"/>
    <mergeCell ref="H790:I790"/>
    <mergeCell ref="C796:L796"/>
    <mergeCell ref="H961:I961"/>
    <mergeCell ref="F992:G992"/>
    <mergeCell ref="H992:I992"/>
    <mergeCell ref="J992:K992"/>
    <mergeCell ref="C827:L827"/>
    <mergeCell ref="F837:G837"/>
    <mergeCell ref="H837:I837"/>
    <mergeCell ref="J837:K837"/>
    <mergeCell ref="B841:M841"/>
    <mergeCell ref="C842:L842"/>
    <mergeCell ref="G848:G849"/>
    <mergeCell ref="H852:I852"/>
    <mergeCell ref="C858:L858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21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75"/>
  <sheetViews>
    <sheetView showRowColHeaders="0" topLeftCell="A1033" zoomScaleNormal="100" workbookViewId="0">
      <selection activeCell="H1055" sqref="H1055"/>
    </sheetView>
  </sheetViews>
  <sheetFormatPr defaultRowHeight="14.4"/>
  <cols>
    <col min="1" max="1" width="4.5546875" customWidth="1"/>
    <col min="2" max="2" width="10.44140625" customWidth="1"/>
    <col min="3" max="3" width="21.6640625" customWidth="1"/>
    <col min="4" max="4" width="20.77734375" customWidth="1"/>
    <col min="5" max="5" width="19.77734375" customWidth="1"/>
    <col min="6" max="6" width="18.33203125" customWidth="1"/>
    <col min="7" max="7" width="17.109375" customWidth="1"/>
    <col min="8" max="8" width="17.44140625" customWidth="1"/>
    <col min="9" max="9" width="17.5546875" customWidth="1"/>
    <col min="10" max="10" width="19.109375" customWidth="1"/>
    <col min="11" max="11" width="14.109375" customWidth="1"/>
    <col min="12" max="12" width="19.88671875" customWidth="1"/>
    <col min="13" max="13" width="13.88671875" customWidth="1"/>
    <col min="14" max="14" width="19.33203125" customWidth="1"/>
    <col min="15" max="15" width="14.2187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1592980.8130000001</v>
      </c>
      <c r="E5" s="596">
        <v>1593918.473</v>
      </c>
      <c r="F5" s="526">
        <f t="shared" ref="F5:F8" si="0">E5-D5</f>
        <v>937.65999999991618</v>
      </c>
      <c r="G5" s="592">
        <v>6.48</v>
      </c>
      <c r="H5" s="410">
        <f>F5*G5</f>
        <v>6076.0367999994569</v>
      </c>
      <c r="I5" s="531">
        <f>F5+F9+F10</f>
        <v>1186.9609999998938</v>
      </c>
      <c r="J5" s="411">
        <f>I5/I9</f>
        <v>0.94777863571288756</v>
      </c>
      <c r="K5" s="186"/>
      <c r="L5" s="359"/>
      <c r="M5" s="401"/>
    </row>
    <row r="6" spans="2:13" ht="15.6">
      <c r="B6" s="396"/>
      <c r="C6" s="412" t="s">
        <v>43</v>
      </c>
      <c r="D6" s="596">
        <v>616048.13199999998</v>
      </c>
      <c r="E6" s="596">
        <v>616075.60199999996</v>
      </c>
      <c r="F6" s="527">
        <f t="shared" si="0"/>
        <v>27.46999999997206</v>
      </c>
      <c r="G6" s="593">
        <v>6.48</v>
      </c>
      <c r="H6" s="413">
        <f>G6*F6</f>
        <v>178.00559999981897</v>
      </c>
      <c r="I6" s="532">
        <f>F6</f>
        <v>27.46999999997206</v>
      </c>
      <c r="J6" s="414">
        <f>I6/I9</f>
        <v>2.1934569984193977E-2</v>
      </c>
      <c r="K6" s="186"/>
      <c r="L6" s="359"/>
      <c r="M6" s="401"/>
    </row>
    <row r="7" spans="2:13" ht="15.6">
      <c r="B7" s="396"/>
      <c r="C7" s="415" t="s">
        <v>44</v>
      </c>
      <c r="D7" s="597">
        <v>367286.76400000002</v>
      </c>
      <c r="E7" s="597">
        <v>367286.76400000002</v>
      </c>
      <c r="F7" s="528">
        <f t="shared" si="0"/>
        <v>0</v>
      </c>
      <c r="G7" s="594">
        <v>4.58</v>
      </c>
      <c r="H7" s="416">
        <f>G7*F7</f>
        <v>0</v>
      </c>
      <c r="I7" s="533">
        <f>F7</f>
        <v>0</v>
      </c>
      <c r="J7" s="417">
        <f>I7/I9</f>
        <v>0</v>
      </c>
      <c r="K7" s="186"/>
      <c r="L7" s="359"/>
      <c r="M7" s="401"/>
    </row>
    <row r="8" spans="2:13" ht="15.6">
      <c r="B8" s="397"/>
      <c r="C8" s="183" t="s">
        <v>139</v>
      </c>
      <c r="D8" s="597">
        <v>424296.61300000001</v>
      </c>
      <c r="E8" s="597">
        <v>424334.54300000001</v>
      </c>
      <c r="F8" s="529">
        <f t="shared" si="0"/>
        <v>37.929999999993015</v>
      </c>
      <c r="G8" s="595">
        <v>6.28</v>
      </c>
      <c r="H8" s="418">
        <f>G8*F8</f>
        <v>238.20039999995615</v>
      </c>
      <c r="I8" s="534">
        <f>F8</f>
        <v>37.929999999993015</v>
      </c>
      <c r="J8" s="419">
        <f>I8/I9</f>
        <v>3.0286794302918477E-2</v>
      </c>
      <c r="K8" s="186"/>
      <c r="L8" s="359"/>
      <c r="M8" s="401"/>
    </row>
    <row r="9" spans="2:13" ht="16.2" thickBot="1">
      <c r="B9" s="397"/>
      <c r="C9" s="420" t="s">
        <v>45</v>
      </c>
      <c r="D9" s="597">
        <v>377985.30200000003</v>
      </c>
      <c r="E9" s="597">
        <v>378185.93300000002</v>
      </c>
      <c r="F9" s="526">
        <f>E9-D9</f>
        <v>200.63099999999395</v>
      </c>
      <c r="G9" s="884">
        <v>6.48</v>
      </c>
      <c r="H9" s="421">
        <f>G9*F9</f>
        <v>1300.0888799999609</v>
      </c>
      <c r="I9" s="535">
        <f t="shared" ref="I9:J9" si="1">SUM(I5:I8)</f>
        <v>1252.3609999998589</v>
      </c>
      <c r="J9" s="422">
        <f t="shared" si="1"/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341754.79200000002</v>
      </c>
      <c r="E10" s="597">
        <v>341803.462</v>
      </c>
      <c r="F10" s="526">
        <f t="shared" ref="F10" si="2">E10-D10</f>
        <v>48.669999999983702</v>
      </c>
      <c r="G10" s="885"/>
      <c r="H10" s="423">
        <f>G9*F10</f>
        <v>315.38159999989443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1252.3609999998589</v>
      </c>
      <c r="G11" s="525">
        <f>H11/F11</f>
        <v>6.4739426411394172</v>
      </c>
      <c r="H11" s="428">
        <f>SUM(H5:H10)</f>
        <v>8107.7132799990877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 t="s">
        <v>254</v>
      </c>
      <c r="E13" s="433"/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>
        <v>1055</v>
      </c>
      <c r="E14" s="438"/>
      <c r="F14" s="438">
        <f>D14+E14</f>
        <v>1055</v>
      </c>
      <c r="G14" s="439">
        <f>F14/F17</f>
        <v>0.32272866319975529</v>
      </c>
      <c r="H14" s="590">
        <v>7.0000000000000001E-3</v>
      </c>
      <c r="I14" s="586">
        <f>F14*H14</f>
        <v>7.3849999999999998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>
        <v>1185</v>
      </c>
      <c r="E15" s="438"/>
      <c r="F15" s="438">
        <f t="shared" ref="F15:F16" si="3">D15+E15</f>
        <v>1185</v>
      </c>
      <c r="G15" s="439">
        <f>F15/F17</f>
        <v>0.36249617620067298</v>
      </c>
      <c r="H15" s="590">
        <v>2.5000000000000001E-2</v>
      </c>
      <c r="I15" s="586">
        <f>F15*H15</f>
        <v>29.625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>
        <v>1029</v>
      </c>
      <c r="E16" s="438"/>
      <c r="F16" s="438">
        <f t="shared" si="3"/>
        <v>1029</v>
      </c>
      <c r="G16" s="439">
        <f>F16/F17</f>
        <v>0.31477516059957172</v>
      </c>
      <c r="H16" s="584"/>
      <c r="I16" s="586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>
        <f>SUM(D14:D16)</f>
        <v>3269</v>
      </c>
      <c r="E17" s="442">
        <f>SUM(E14:E16)</f>
        <v>0</v>
      </c>
      <c r="F17" s="443">
        <f>D17+E17</f>
        <v>3269</v>
      </c>
      <c r="G17" s="444">
        <f>SUM(G14:G16)</f>
        <v>1</v>
      </c>
      <c r="H17" s="585" t="s">
        <v>21</v>
      </c>
      <c r="I17" s="591">
        <f>SUM(I14:I16)</f>
        <v>37.01</v>
      </c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63</v>
      </c>
      <c r="E20" s="447" t="s">
        <v>68</v>
      </c>
      <c r="F20" s="447" t="s">
        <v>249</v>
      </c>
      <c r="G20" s="448" t="s">
        <v>197</v>
      </c>
      <c r="H20" s="447" t="s">
        <v>130</v>
      </c>
      <c r="I20" s="448" t="s">
        <v>64</v>
      </c>
      <c r="J20" s="447" t="s">
        <v>260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58</v>
      </c>
      <c r="D21" s="438">
        <v>462</v>
      </c>
      <c r="E21" s="438"/>
      <c r="F21" s="438">
        <v>131</v>
      </c>
      <c r="G21" s="438"/>
      <c r="H21" s="438"/>
      <c r="I21" s="438"/>
      <c r="J21" s="438">
        <v>436.74</v>
      </c>
      <c r="K21" s="550">
        <f>D21+E21+F21+G21+H21+I21+J21</f>
        <v>1029.74</v>
      </c>
      <c r="L21" s="452">
        <f>K21/K25</f>
        <v>0.12730221759587781</v>
      </c>
      <c r="M21" s="401"/>
    </row>
    <row r="22" spans="2:13" ht="15.6">
      <c r="B22" s="396"/>
      <c r="C22" s="450" t="s">
        <v>148</v>
      </c>
      <c r="D22" s="438">
        <v>1319</v>
      </c>
      <c r="E22" s="438"/>
      <c r="F22" s="438">
        <v>249</v>
      </c>
      <c r="G22" s="438"/>
      <c r="H22" s="438">
        <v>35</v>
      </c>
      <c r="I22" s="438"/>
      <c r="J22" s="438">
        <v>637.46</v>
      </c>
      <c r="K22" s="550">
        <f t="shared" ref="K22:K24" si="4">D22+E22+F22+G22+H22+I22+J22</f>
        <v>2240.46</v>
      </c>
      <c r="L22" s="452">
        <f>K22/K25</f>
        <v>0.27697819491799913</v>
      </c>
      <c r="M22" s="401"/>
    </row>
    <row r="23" spans="2:13" ht="15.6">
      <c r="B23" s="396"/>
      <c r="C23" s="450" t="s">
        <v>61</v>
      </c>
      <c r="D23" s="438">
        <v>365</v>
      </c>
      <c r="E23" s="438"/>
      <c r="F23" s="438">
        <v>325</v>
      </c>
      <c r="G23" s="438">
        <v>806</v>
      </c>
      <c r="H23" s="438"/>
      <c r="I23" s="438"/>
      <c r="J23" s="438">
        <v>50</v>
      </c>
      <c r="K23" s="550">
        <f t="shared" si="4"/>
        <v>1546</v>
      </c>
      <c r="L23" s="452">
        <f>K23/K25</f>
        <v>0.19112516596735787</v>
      </c>
      <c r="M23" s="401"/>
    </row>
    <row r="24" spans="2:13" ht="15.6">
      <c r="B24" s="396"/>
      <c r="C24" s="450" t="s">
        <v>62</v>
      </c>
      <c r="D24" s="438">
        <v>790.55</v>
      </c>
      <c r="E24" s="438"/>
      <c r="F24" s="438">
        <v>366.47</v>
      </c>
      <c r="G24" s="438">
        <v>721</v>
      </c>
      <c r="H24" s="438">
        <v>124.72</v>
      </c>
      <c r="I24" s="438"/>
      <c r="J24" s="438">
        <v>1270</v>
      </c>
      <c r="K24" s="550">
        <f t="shared" si="4"/>
        <v>3272.74</v>
      </c>
      <c r="L24" s="452">
        <f>K24/K25</f>
        <v>0.40459442151876507</v>
      </c>
      <c r="M24" s="401"/>
    </row>
    <row r="25" spans="2:13" ht="15.6">
      <c r="B25" s="397"/>
      <c r="C25" s="450" t="s">
        <v>199</v>
      </c>
      <c r="D25" s="552">
        <f>SUM(D21:D24)</f>
        <v>2936.55</v>
      </c>
      <c r="E25" s="552">
        <f t="shared" ref="E25" si="5">SUM(E21:E24)</f>
        <v>0</v>
      </c>
      <c r="F25" s="552">
        <f>SUM(F21:F24)</f>
        <v>1071.47</v>
      </c>
      <c r="G25" s="552">
        <f>SUM(G21:G24)</f>
        <v>1527</v>
      </c>
      <c r="H25" s="552">
        <f>SUM(H21:H24)</f>
        <v>159.72</v>
      </c>
      <c r="I25" s="552">
        <f>SUM(I21:I24)</f>
        <v>0</v>
      </c>
      <c r="J25" s="552">
        <f t="shared" ref="J25" si="6">SUM(J21:J24)</f>
        <v>2394.1999999999998</v>
      </c>
      <c r="K25" s="550">
        <f>D25+E25+F25+G25+H25+I25+J25</f>
        <v>8088.9400000000005</v>
      </c>
      <c r="L25" s="452">
        <f>SUM(L21:L24)</f>
        <v>0.99999999999999978</v>
      </c>
      <c r="M25" s="401"/>
    </row>
    <row r="26" spans="2:13" ht="15.6">
      <c r="B26" s="397"/>
      <c r="C26" s="547" t="s">
        <v>193</v>
      </c>
      <c r="D26" s="553">
        <v>2936.55</v>
      </c>
      <c r="E26" s="553"/>
      <c r="F26" s="548">
        <v>1071.47</v>
      </c>
      <c r="G26" s="548">
        <v>1530.44</v>
      </c>
      <c r="H26" s="548">
        <v>159.72</v>
      </c>
      <c r="I26" s="548"/>
      <c r="J26" s="548">
        <v>2405.1799999999998</v>
      </c>
      <c r="K26" s="549">
        <f t="shared" ref="K26" si="7">D26+E26+F26+G26+H26+I26+J26</f>
        <v>8103.3600000000006</v>
      </c>
      <c r="L26" s="452"/>
      <c r="M26" s="401"/>
    </row>
    <row r="27" spans="2:13" ht="15.6">
      <c r="B27" s="397"/>
      <c r="C27" s="460" t="s">
        <v>147</v>
      </c>
      <c r="D27" s="461">
        <f t="shared" ref="D27:J27" si="8">D26-D25</f>
        <v>0</v>
      </c>
      <c r="E27" s="461">
        <f t="shared" si="8"/>
        <v>0</v>
      </c>
      <c r="F27" s="461">
        <f t="shared" si="8"/>
        <v>0</v>
      </c>
      <c r="G27" s="461">
        <f t="shared" si="8"/>
        <v>3.4400000000000546</v>
      </c>
      <c r="H27" s="461">
        <f t="shared" si="8"/>
        <v>0</v>
      </c>
      <c r="I27" s="461">
        <f t="shared" si="8"/>
        <v>0</v>
      </c>
      <c r="J27" s="461">
        <f t="shared" si="8"/>
        <v>10.980000000000018</v>
      </c>
      <c r="K27" s="542">
        <f>D27+E27+F27+G27+H27+I27+J27</f>
        <v>14.420000000000073</v>
      </c>
      <c r="L27" s="452"/>
      <c r="M27" s="401"/>
    </row>
    <row r="28" spans="2:13" ht="15.6">
      <c r="B28" s="396"/>
      <c r="C28" s="402" t="s">
        <v>65</v>
      </c>
      <c r="D28" s="462">
        <f>D26/K26</f>
        <v>0.36238671365951902</v>
      </c>
      <c r="E28" s="462">
        <f>E26/K26</f>
        <v>0</v>
      </c>
      <c r="F28" s="462">
        <f>F26/K26</f>
        <v>0.13222539785965326</v>
      </c>
      <c r="G28" s="462">
        <f>G26/K26</f>
        <v>0.18886486593215654</v>
      </c>
      <c r="H28" s="462">
        <f>H26/K26</f>
        <v>1.9710342376495674E-2</v>
      </c>
      <c r="I28" s="462">
        <f>I26/K26</f>
        <v>0</v>
      </c>
      <c r="J28" s="462">
        <f>J26/K26</f>
        <v>0.29681268017217544</v>
      </c>
      <c r="K28" s="520">
        <f>D28+E28+F28+G28+H28+I28+J28</f>
        <v>1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4.3532799990871354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596">
        <v>1593918.473</v>
      </c>
      <c r="E36" s="596">
        <v>1594685.4129999999</v>
      </c>
      <c r="F36" s="526">
        <f t="shared" ref="F36:F39" si="9">E36-D36</f>
        <v>766.93999999994412</v>
      </c>
      <c r="G36" s="592">
        <v>6.48</v>
      </c>
      <c r="H36" s="410">
        <f>F36*G36</f>
        <v>4969.7711999996382</v>
      </c>
      <c r="I36" s="531">
        <f>F36+F40+F41</f>
        <v>969.29899999988265</v>
      </c>
      <c r="J36" s="411">
        <f>I36/I40</f>
        <v>0.53554857181373605</v>
      </c>
      <c r="K36" s="186"/>
      <c r="L36" s="359"/>
      <c r="M36" s="401"/>
    </row>
    <row r="37" spans="2:13" ht="15.6">
      <c r="B37" s="396"/>
      <c r="C37" s="412" t="s">
        <v>43</v>
      </c>
      <c r="D37" s="596">
        <v>616075.60199999996</v>
      </c>
      <c r="E37" s="596">
        <v>616075.60199999996</v>
      </c>
      <c r="F37" s="527">
        <f t="shared" si="9"/>
        <v>0</v>
      </c>
      <c r="G37" s="593">
        <v>6.48</v>
      </c>
      <c r="H37" s="413">
        <f>G37*F37</f>
        <v>0</v>
      </c>
      <c r="I37" s="532">
        <f>F37</f>
        <v>0</v>
      </c>
      <c r="J37" s="414">
        <f>I37/I40</f>
        <v>0</v>
      </c>
      <c r="K37" s="186"/>
      <c r="L37" s="359"/>
      <c r="M37" s="401"/>
    </row>
    <row r="38" spans="2:13" ht="15.6">
      <c r="B38" s="396"/>
      <c r="C38" s="415" t="s">
        <v>44</v>
      </c>
      <c r="D38" s="597">
        <v>367286.76400000002</v>
      </c>
      <c r="E38" s="597">
        <v>367535.283</v>
      </c>
      <c r="F38" s="528">
        <f t="shared" si="9"/>
        <v>248.51899999997113</v>
      </c>
      <c r="G38" s="594">
        <v>4.58</v>
      </c>
      <c r="H38" s="416">
        <f>G38*F38</f>
        <v>1138.2170199998677</v>
      </c>
      <c r="I38" s="533">
        <f>F38</f>
        <v>248.51899999997113</v>
      </c>
      <c r="J38" s="417">
        <f>I38/I40</f>
        <v>0.13730953557011666</v>
      </c>
      <c r="K38" s="186"/>
      <c r="L38" s="359"/>
      <c r="M38" s="401"/>
    </row>
    <row r="39" spans="2:13" ht="15.6">
      <c r="B39" s="397"/>
      <c r="C39" s="183" t="s">
        <v>139</v>
      </c>
      <c r="D39" s="597">
        <v>424334.54300000001</v>
      </c>
      <c r="E39" s="597">
        <v>424926.64299999998</v>
      </c>
      <c r="F39" s="529">
        <f t="shared" si="9"/>
        <v>592.09999999997672</v>
      </c>
      <c r="G39" s="595">
        <v>6.28</v>
      </c>
      <c r="H39" s="418">
        <f>G39*F39</f>
        <v>3718.3879999998539</v>
      </c>
      <c r="I39" s="534">
        <f>F39</f>
        <v>592.09999999997672</v>
      </c>
      <c r="J39" s="419">
        <f>I39/I40</f>
        <v>0.32714189261614735</v>
      </c>
      <c r="K39" s="186"/>
      <c r="L39" s="359"/>
      <c r="M39" s="401"/>
    </row>
    <row r="40" spans="2:13" ht="16.2" thickBot="1">
      <c r="B40" s="397"/>
      <c r="C40" s="420" t="s">
        <v>45</v>
      </c>
      <c r="D40" s="597">
        <v>378185.93300000002</v>
      </c>
      <c r="E40" s="597">
        <v>378345.93199999997</v>
      </c>
      <c r="F40" s="526">
        <f>E40-D40</f>
        <v>159.9989999999525</v>
      </c>
      <c r="G40" s="884">
        <v>6.48</v>
      </c>
      <c r="H40" s="421">
        <f>G40*F40</f>
        <v>1036.7935199996923</v>
      </c>
      <c r="I40" s="535">
        <f t="shared" ref="I40:J40" si="10">SUM(I36:I39)</f>
        <v>1809.9179999998305</v>
      </c>
      <c r="J40" s="422">
        <f t="shared" si="10"/>
        <v>1</v>
      </c>
      <c r="K40" s="186"/>
      <c r="L40" s="359"/>
      <c r="M40" s="401"/>
    </row>
    <row r="41" spans="2:13" ht="15.6">
      <c r="B41" s="397"/>
      <c r="C41" s="420" t="s">
        <v>46</v>
      </c>
      <c r="D41" s="597">
        <v>341803.462</v>
      </c>
      <c r="E41" s="597">
        <v>341845.82199999999</v>
      </c>
      <c r="F41" s="526">
        <f t="shared" ref="F41" si="11">E41-D41</f>
        <v>42.35999999998603</v>
      </c>
      <c r="G41" s="885"/>
      <c r="H41" s="423">
        <f>G40*F41</f>
        <v>274.49279999990949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1809.9179999998305</v>
      </c>
      <c r="G42" s="525">
        <f>H42/F42</f>
        <v>6.1536835038935482</v>
      </c>
      <c r="H42" s="428">
        <f>SUM(H36:H41)</f>
        <v>11137.662539998961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 t="s">
        <v>254</v>
      </c>
      <c r="E44" s="433"/>
      <c r="F44" s="434" t="s">
        <v>1</v>
      </c>
      <c r="G44" s="554" t="s">
        <v>65</v>
      </c>
      <c r="H44" s="861" t="s">
        <v>243</v>
      </c>
      <c r="I44" s="862"/>
      <c r="J44" s="431"/>
      <c r="K44" s="184"/>
      <c r="L44" s="188"/>
      <c r="M44" s="401"/>
    </row>
    <row r="45" spans="2:13" ht="15.6">
      <c r="B45" s="397"/>
      <c r="C45" s="437" t="s">
        <v>80</v>
      </c>
      <c r="D45" s="438">
        <v>1070</v>
      </c>
      <c r="E45" s="438"/>
      <c r="F45" s="438">
        <f>D45+E45</f>
        <v>1070</v>
      </c>
      <c r="G45" s="439">
        <f>F45/F48</f>
        <v>0.46461137646547979</v>
      </c>
      <c r="H45" s="590">
        <v>7.0000000000000001E-3</v>
      </c>
      <c r="I45" s="586">
        <f>F45*H45</f>
        <v>7.49</v>
      </c>
      <c r="J45" s="431"/>
      <c r="K45" s="184"/>
      <c r="L45" s="188"/>
      <c r="M45" s="401"/>
    </row>
    <row r="46" spans="2:13" ht="15.6">
      <c r="B46" s="397"/>
      <c r="C46" s="437" t="s">
        <v>81</v>
      </c>
      <c r="D46" s="438">
        <v>301</v>
      </c>
      <c r="E46" s="438"/>
      <c r="F46" s="438">
        <f t="shared" ref="F46:F47" si="12">D46+E46</f>
        <v>301</v>
      </c>
      <c r="G46" s="439">
        <f>F46/F48</f>
        <v>0.13069908814589665</v>
      </c>
      <c r="H46" s="590">
        <v>2.5000000000000001E-2</v>
      </c>
      <c r="I46" s="586">
        <f>F46*H46</f>
        <v>7.5250000000000004</v>
      </c>
      <c r="J46" s="431"/>
      <c r="K46" s="184"/>
      <c r="L46" s="188"/>
      <c r="M46" s="401"/>
    </row>
    <row r="47" spans="2:13" ht="15.6">
      <c r="B47" s="397"/>
      <c r="C47" s="437" t="s">
        <v>58</v>
      </c>
      <c r="D47" s="438">
        <v>932</v>
      </c>
      <c r="E47" s="438"/>
      <c r="F47" s="438">
        <f t="shared" si="12"/>
        <v>932</v>
      </c>
      <c r="G47" s="439">
        <f>F47/F48</f>
        <v>0.40468953538862351</v>
      </c>
      <c r="H47" s="584"/>
      <c r="I47" s="586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>
        <f>SUM(D45:D47)</f>
        <v>2303</v>
      </c>
      <c r="E48" s="442">
        <f>SUM(E45:E47)</f>
        <v>0</v>
      </c>
      <c r="F48" s="443">
        <f>D48+E48</f>
        <v>2303</v>
      </c>
      <c r="G48" s="444">
        <f>SUM(G45:G47)</f>
        <v>1</v>
      </c>
      <c r="H48" s="585" t="s">
        <v>21</v>
      </c>
      <c r="I48" s="591">
        <f>SUM(I45:I47)</f>
        <v>15.015000000000001</v>
      </c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6.4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63</v>
      </c>
      <c r="E51" s="447" t="s">
        <v>68</v>
      </c>
      <c r="F51" s="447" t="s">
        <v>249</v>
      </c>
      <c r="G51" s="448" t="s">
        <v>197</v>
      </c>
      <c r="H51" s="447" t="s">
        <v>130</v>
      </c>
      <c r="I51" s="448" t="s">
        <v>64</v>
      </c>
      <c r="J51" s="447" t="s">
        <v>260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58</v>
      </c>
      <c r="D52" s="438">
        <v>191</v>
      </c>
      <c r="E52" s="438">
        <v>407</v>
      </c>
      <c r="F52" s="438">
        <v>221</v>
      </c>
      <c r="G52" s="438"/>
      <c r="H52" s="438"/>
      <c r="I52" s="438"/>
      <c r="J52" s="438">
        <v>651.58000000000004</v>
      </c>
      <c r="K52" s="550">
        <f>D52+E52+F52+G52+H52+I52+J52</f>
        <v>1470.58</v>
      </c>
      <c r="L52" s="452">
        <f>K52/K56</f>
        <v>0.13208806349942018</v>
      </c>
      <c r="M52" s="401"/>
    </row>
    <row r="53" spans="2:13" ht="15.6">
      <c r="B53" s="396"/>
      <c r="C53" s="450" t="s">
        <v>148</v>
      </c>
      <c r="D53" s="438">
        <v>162</v>
      </c>
      <c r="E53" s="438">
        <v>827</v>
      </c>
      <c r="F53" s="438">
        <v>246.48</v>
      </c>
      <c r="G53" s="438"/>
      <c r="H53" s="438">
        <v>140</v>
      </c>
      <c r="I53" s="438"/>
      <c r="J53" s="438">
        <v>1045</v>
      </c>
      <c r="K53" s="550">
        <f t="shared" ref="K53:K55" si="13">D53+E53+F53+G53+H53+I53+J53</f>
        <v>2420.48</v>
      </c>
      <c r="L53" s="452">
        <f>K53/K56</f>
        <v>0.21740844832588269</v>
      </c>
      <c r="M53" s="401"/>
    </row>
    <row r="54" spans="2:13" ht="15.6">
      <c r="B54" s="396"/>
      <c r="C54" s="450" t="s">
        <v>61</v>
      </c>
      <c r="D54" s="438">
        <v>2724</v>
      </c>
      <c r="E54" s="438">
        <v>1722.1</v>
      </c>
      <c r="F54" s="438">
        <v>269.8</v>
      </c>
      <c r="G54" s="438"/>
      <c r="H54" s="438"/>
      <c r="I54" s="438"/>
      <c r="J54" s="438">
        <v>113</v>
      </c>
      <c r="K54" s="550">
        <f t="shared" si="13"/>
        <v>4828.9000000000005</v>
      </c>
      <c r="L54" s="452">
        <f>K54/K56</f>
        <v>0.43373366279450981</v>
      </c>
      <c r="M54" s="401"/>
    </row>
    <row r="55" spans="2:13" ht="15.6">
      <c r="B55" s="396"/>
      <c r="C55" s="450" t="s">
        <v>62</v>
      </c>
      <c r="D55" s="438">
        <v>534.59</v>
      </c>
      <c r="E55" s="438">
        <v>979.33</v>
      </c>
      <c r="F55" s="438">
        <v>158.16</v>
      </c>
      <c r="G55" s="438"/>
      <c r="H55" s="438">
        <v>145.58000000000001</v>
      </c>
      <c r="I55" s="438"/>
      <c r="J55" s="438">
        <v>595.71</v>
      </c>
      <c r="K55" s="550">
        <f t="shared" si="13"/>
        <v>2413.37</v>
      </c>
      <c r="L55" s="452">
        <f>K55/K56</f>
        <v>0.21676982538018719</v>
      </c>
      <c r="M55" s="401"/>
    </row>
    <row r="56" spans="2:13" ht="15.6">
      <c r="B56" s="397"/>
      <c r="C56" s="450" t="s">
        <v>199</v>
      </c>
      <c r="D56" s="552">
        <f>SUM(D52:D55)</f>
        <v>3611.59</v>
      </c>
      <c r="E56" s="552">
        <f t="shared" ref="E56" si="14">SUM(E52:E55)</f>
        <v>3935.43</v>
      </c>
      <c r="F56" s="552">
        <f>SUM(F52:F55)</f>
        <v>895.43999999999994</v>
      </c>
      <c r="G56" s="552">
        <f>SUM(G52:G55)</f>
        <v>0</v>
      </c>
      <c r="H56" s="552">
        <f>SUM(H52:H55)</f>
        <v>285.58000000000004</v>
      </c>
      <c r="I56" s="552">
        <f>SUM(I52:I55)</f>
        <v>0</v>
      </c>
      <c r="J56" s="552">
        <f t="shared" ref="J56" si="15">SUM(J52:J55)</f>
        <v>2405.29</v>
      </c>
      <c r="K56" s="550">
        <f>D56+E56+F56+G56+H56+I56+J56</f>
        <v>11133.330000000002</v>
      </c>
      <c r="L56" s="452">
        <f>SUM(L52:L55)</f>
        <v>0.99999999999999989</v>
      </c>
      <c r="M56" s="401"/>
    </row>
    <row r="57" spans="2:13" ht="15.6">
      <c r="B57" s="397"/>
      <c r="C57" s="547" t="s">
        <v>193</v>
      </c>
      <c r="D57" s="553">
        <v>3611.59</v>
      </c>
      <c r="E57" s="553">
        <v>3935.43</v>
      </c>
      <c r="F57" s="548">
        <v>895.44</v>
      </c>
      <c r="G57" s="548"/>
      <c r="H57" s="548">
        <v>285.58</v>
      </c>
      <c r="I57" s="548"/>
      <c r="J57" s="548">
        <v>2405.29</v>
      </c>
      <c r="K57" s="549">
        <f t="shared" ref="K57" si="16">D57+E57+F57+G57+H57+I57+J57</f>
        <v>11133.330000000002</v>
      </c>
      <c r="L57" s="452"/>
      <c r="M57" s="401"/>
    </row>
    <row r="58" spans="2:13" ht="15.6">
      <c r="B58" s="397"/>
      <c r="C58" s="460" t="s">
        <v>147</v>
      </c>
      <c r="D58" s="461">
        <f t="shared" ref="D58:J58" si="17">D57-D56</f>
        <v>0</v>
      </c>
      <c r="E58" s="461">
        <f t="shared" si="17"/>
        <v>0</v>
      </c>
      <c r="F58" s="461">
        <f t="shared" si="17"/>
        <v>0</v>
      </c>
      <c r="G58" s="461">
        <f t="shared" si="17"/>
        <v>0</v>
      </c>
      <c r="H58" s="461">
        <f t="shared" si="17"/>
        <v>0</v>
      </c>
      <c r="I58" s="461">
        <f t="shared" si="17"/>
        <v>0</v>
      </c>
      <c r="J58" s="461">
        <f t="shared" si="17"/>
        <v>0</v>
      </c>
      <c r="K58" s="542">
        <f>D58+E58+F58+G58+H58+I58+J58</f>
        <v>0</v>
      </c>
      <c r="L58" s="452"/>
      <c r="M58" s="401"/>
    </row>
    <row r="59" spans="2:13" ht="15.6">
      <c r="B59" s="396"/>
      <c r="C59" s="402" t="s">
        <v>65</v>
      </c>
      <c r="D59" s="462">
        <f>D57/K57</f>
        <v>0.3243944085013199</v>
      </c>
      <c r="E59" s="462">
        <f>E57/K57</f>
        <v>0.35348184235983299</v>
      </c>
      <c r="F59" s="462">
        <f>F57/K57</f>
        <v>8.04287665954391E-2</v>
      </c>
      <c r="G59" s="462">
        <f>G57/K57</f>
        <v>0</v>
      </c>
      <c r="H59" s="462">
        <f>H57/K57</f>
        <v>2.565090588350475E-2</v>
      </c>
      <c r="I59" s="462">
        <f>I57/K57</f>
        <v>0</v>
      </c>
      <c r="J59" s="462">
        <f>J57/K57</f>
        <v>0.21604407665990316</v>
      </c>
      <c r="K59" s="520">
        <f>D59+E59+F59+G59+H59+I59+J59</f>
        <v>0.99999999999999978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4.3325399989589641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596">
        <v>1594685.4129999999</v>
      </c>
      <c r="E67" s="596">
        <v>1595189.3</v>
      </c>
      <c r="F67" s="526">
        <f t="shared" ref="F67:F70" si="18">E67-D67</f>
        <v>503.88700000010431</v>
      </c>
      <c r="G67" s="592">
        <v>6.48</v>
      </c>
      <c r="H67" s="410">
        <f>F67*G67</f>
        <v>3265.187760000676</v>
      </c>
      <c r="I67" s="531">
        <f>F67+F71+F72</f>
        <v>737.61300000012852</v>
      </c>
      <c r="J67" s="411">
        <f>I67/I71</f>
        <v>0.6150224250767532</v>
      </c>
      <c r="K67" s="186"/>
      <c r="L67" s="359"/>
      <c r="M67" s="401"/>
    </row>
    <row r="68" spans="2:13" ht="15.6">
      <c r="B68" s="396"/>
      <c r="C68" s="412" t="s">
        <v>43</v>
      </c>
      <c r="D68" s="596">
        <v>616075.60199999996</v>
      </c>
      <c r="E68" s="596">
        <v>616075.60199999996</v>
      </c>
      <c r="F68" s="527">
        <f t="shared" si="18"/>
        <v>0</v>
      </c>
      <c r="G68" s="593">
        <v>6.48</v>
      </c>
      <c r="H68" s="413">
        <f>G68*F68</f>
        <v>0</v>
      </c>
      <c r="I68" s="532">
        <f>F68</f>
        <v>0</v>
      </c>
      <c r="J68" s="414">
        <f>I68/I71</f>
        <v>0</v>
      </c>
      <c r="K68" s="186"/>
      <c r="L68" s="359"/>
      <c r="M68" s="401"/>
    </row>
    <row r="69" spans="2:13" ht="15.6">
      <c r="B69" s="396"/>
      <c r="C69" s="415" t="s">
        <v>44</v>
      </c>
      <c r="D69" s="597">
        <v>367535.283</v>
      </c>
      <c r="E69" s="597">
        <v>367829.76000000001</v>
      </c>
      <c r="F69" s="528">
        <f t="shared" si="18"/>
        <v>294.4770000000135</v>
      </c>
      <c r="G69" s="594">
        <v>4.58</v>
      </c>
      <c r="H69" s="416">
        <f>G69*F69</f>
        <v>1348.7046600000619</v>
      </c>
      <c r="I69" s="533">
        <f>F69</f>
        <v>294.4770000000135</v>
      </c>
      <c r="J69" s="417">
        <f>I69/I71</f>
        <v>0.24553520432707096</v>
      </c>
      <c r="K69" s="186"/>
      <c r="L69" s="359"/>
      <c r="M69" s="401"/>
    </row>
    <row r="70" spans="2:13" ht="15.6">
      <c r="B70" s="397"/>
      <c r="C70" s="183" t="s">
        <v>139</v>
      </c>
      <c r="D70" s="597">
        <v>424926.64299999998</v>
      </c>
      <c r="E70" s="597">
        <v>425093.88</v>
      </c>
      <c r="F70" s="529">
        <f t="shared" si="18"/>
        <v>167.23700000002282</v>
      </c>
      <c r="G70" s="595">
        <v>6.28</v>
      </c>
      <c r="H70" s="418">
        <f>G70*F70</f>
        <v>1050.2483600001433</v>
      </c>
      <c r="I70" s="534">
        <f>F70</f>
        <v>167.23700000002282</v>
      </c>
      <c r="J70" s="419">
        <f>I70/I71</f>
        <v>0.13944237059617587</v>
      </c>
      <c r="K70" s="186"/>
      <c r="L70" s="359"/>
      <c r="M70" s="401"/>
    </row>
    <row r="71" spans="2:13" ht="16.2" thickBot="1">
      <c r="B71" s="397"/>
      <c r="C71" s="420" t="s">
        <v>45</v>
      </c>
      <c r="D71" s="597">
        <v>378345.93199999997</v>
      </c>
      <c r="E71" s="597">
        <v>378494.85</v>
      </c>
      <c r="F71" s="526">
        <f>E71-D71</f>
        <v>148.91800000000512</v>
      </c>
      <c r="G71" s="884">
        <v>6.48</v>
      </c>
      <c r="H71" s="421">
        <f>G71*F71</f>
        <v>964.98864000003323</v>
      </c>
      <c r="I71" s="535">
        <f t="shared" ref="I71:J71" si="19">SUM(I67:I70)</f>
        <v>1199.3270000001648</v>
      </c>
      <c r="J71" s="422">
        <f t="shared" si="19"/>
        <v>1</v>
      </c>
      <c r="K71" s="186"/>
      <c r="L71" s="359"/>
      <c r="M71" s="401"/>
    </row>
    <row r="72" spans="2:13" ht="15.6">
      <c r="B72" s="397"/>
      <c r="C72" s="420" t="s">
        <v>46</v>
      </c>
      <c r="D72" s="597">
        <v>341845.82199999999</v>
      </c>
      <c r="E72" s="597">
        <v>341930.63</v>
      </c>
      <c r="F72" s="526">
        <f t="shared" ref="F72" si="20">E72-D72</f>
        <v>84.808000000019092</v>
      </c>
      <c r="G72" s="885"/>
      <c r="H72" s="423">
        <f>G71*F72</f>
        <v>549.55584000012379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1199.3270000001648</v>
      </c>
      <c r="G73" s="525">
        <f>H73/F73</f>
        <v>5.9855946376593296</v>
      </c>
      <c r="H73" s="428">
        <f>SUM(H67:H72)</f>
        <v>7178.6852600010379</v>
      </c>
      <c r="I73" s="424"/>
      <c r="J73" s="425"/>
      <c r="K73" s="186"/>
      <c r="L73" s="359"/>
      <c r="M73" s="401"/>
    </row>
    <row r="74" spans="2:13" ht="16.2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 t="s">
        <v>254</v>
      </c>
      <c r="E75" s="433"/>
      <c r="F75" s="434" t="s">
        <v>1</v>
      </c>
      <c r="G75" s="554" t="s">
        <v>65</v>
      </c>
      <c r="H75" s="861" t="s">
        <v>243</v>
      </c>
      <c r="I75" s="862"/>
      <c r="J75" s="431"/>
      <c r="K75" s="184"/>
      <c r="L75" s="188"/>
      <c r="M75" s="401"/>
    </row>
    <row r="76" spans="2:13" ht="15.6">
      <c r="B76" s="397"/>
      <c r="C76" s="437" t="s">
        <v>80</v>
      </c>
      <c r="D76" s="438">
        <v>1203</v>
      </c>
      <c r="E76" s="438"/>
      <c r="F76" s="438">
        <f>D76+E76</f>
        <v>1203</v>
      </c>
      <c r="G76" s="439">
        <f>F76/F79</f>
        <v>0.34910040626813699</v>
      </c>
      <c r="H76" s="590">
        <v>7.0000000000000001E-3</v>
      </c>
      <c r="I76" s="586">
        <f>F76*H76</f>
        <v>8.4209999999999994</v>
      </c>
      <c r="J76" s="431"/>
      <c r="K76" s="184"/>
      <c r="L76" s="188"/>
      <c r="M76" s="401"/>
    </row>
    <row r="77" spans="2:13" ht="15.6">
      <c r="B77" s="397"/>
      <c r="C77" s="437" t="s">
        <v>81</v>
      </c>
      <c r="D77" s="438">
        <v>734</v>
      </c>
      <c r="E77" s="438"/>
      <c r="F77" s="438">
        <f t="shared" ref="F77:F78" si="21">D77+E77</f>
        <v>734</v>
      </c>
      <c r="G77" s="439">
        <f>F77/F79</f>
        <v>0.21300058038305281</v>
      </c>
      <c r="H77" s="590">
        <v>2.5000000000000001E-2</v>
      </c>
      <c r="I77" s="586">
        <f>F77*H77</f>
        <v>18.350000000000001</v>
      </c>
      <c r="J77" s="431"/>
      <c r="K77" s="184"/>
      <c r="L77" s="188"/>
      <c r="M77" s="401"/>
    </row>
    <row r="78" spans="2:13" ht="15.6">
      <c r="B78" s="397"/>
      <c r="C78" s="437" t="s">
        <v>58</v>
      </c>
      <c r="D78" s="438">
        <v>1509</v>
      </c>
      <c r="E78" s="438"/>
      <c r="F78" s="438">
        <f t="shared" si="21"/>
        <v>1509</v>
      </c>
      <c r="G78" s="439">
        <f>F78/F79</f>
        <v>0.43789901334881021</v>
      </c>
      <c r="H78" s="584"/>
      <c r="I78" s="586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3446</v>
      </c>
      <c r="E79" s="442">
        <f>SUM(E76:E78)</f>
        <v>0</v>
      </c>
      <c r="F79" s="443">
        <f>D79+E79</f>
        <v>3446</v>
      </c>
      <c r="G79" s="444">
        <f>SUM(G76:G78)</f>
        <v>1</v>
      </c>
      <c r="H79" s="585" t="s">
        <v>21</v>
      </c>
      <c r="I79" s="591">
        <f>SUM(I76:I78)</f>
        <v>26.771000000000001</v>
      </c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63</v>
      </c>
      <c r="E82" s="447" t="s">
        <v>68</v>
      </c>
      <c r="F82" s="447" t="s">
        <v>249</v>
      </c>
      <c r="G82" s="448" t="s">
        <v>197</v>
      </c>
      <c r="H82" s="447" t="s">
        <v>130</v>
      </c>
      <c r="I82" s="448" t="s">
        <v>64</v>
      </c>
      <c r="J82" s="447" t="s">
        <v>260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58</v>
      </c>
      <c r="D83" s="438">
        <v>573</v>
      </c>
      <c r="E83" s="438">
        <v>755</v>
      </c>
      <c r="F83" s="438">
        <v>10</v>
      </c>
      <c r="G83" s="438">
        <v>21</v>
      </c>
      <c r="H83" s="438"/>
      <c r="I83" s="438">
        <v>210</v>
      </c>
      <c r="J83" s="438"/>
      <c r="K83" s="550">
        <f>D83+E83+F83+G83+H83+I83+J83</f>
        <v>1569</v>
      </c>
      <c r="L83" s="452">
        <f>K83/K87</f>
        <v>0.21867687251654017</v>
      </c>
      <c r="M83" s="401"/>
    </row>
    <row r="84" spans="2:13" ht="15.6">
      <c r="B84" s="396"/>
      <c r="C84" s="450" t="s">
        <v>148</v>
      </c>
      <c r="D84" s="438">
        <v>399</v>
      </c>
      <c r="E84" s="438">
        <v>726</v>
      </c>
      <c r="F84" s="438"/>
      <c r="G84" s="438">
        <v>560</v>
      </c>
      <c r="H84" s="438"/>
      <c r="I84" s="438">
        <v>252</v>
      </c>
      <c r="J84" s="438"/>
      <c r="K84" s="550">
        <f t="shared" ref="K84:K86" si="22">D84+E84+F84+G84+H84+I84+J84</f>
        <v>1937</v>
      </c>
      <c r="L84" s="452">
        <f>K84/K87</f>
        <v>0.26996628557331948</v>
      </c>
      <c r="M84" s="401"/>
    </row>
    <row r="85" spans="2:13" ht="15.6">
      <c r="B85" s="396"/>
      <c r="C85" s="450" t="s">
        <v>61</v>
      </c>
      <c r="D85" s="438">
        <v>983</v>
      </c>
      <c r="E85" s="438">
        <v>110</v>
      </c>
      <c r="F85" s="438"/>
      <c r="G85" s="438">
        <v>960</v>
      </c>
      <c r="H85" s="438"/>
      <c r="I85" s="438">
        <v>10</v>
      </c>
      <c r="J85" s="438"/>
      <c r="K85" s="550">
        <f t="shared" si="22"/>
        <v>2063</v>
      </c>
      <c r="L85" s="452">
        <f>K85/K87</f>
        <v>0.2875273346090646</v>
      </c>
      <c r="M85" s="401"/>
    </row>
    <row r="86" spans="2:13" ht="15.6">
      <c r="B86" s="396"/>
      <c r="C86" s="450" t="s">
        <v>62</v>
      </c>
      <c r="D86" s="438">
        <v>863.81</v>
      </c>
      <c r="E86" s="438">
        <v>246.8</v>
      </c>
      <c r="F86" s="438">
        <v>57.66</v>
      </c>
      <c r="G86" s="438">
        <v>31.6</v>
      </c>
      <c r="H86" s="438"/>
      <c r="I86" s="438">
        <v>406.1</v>
      </c>
      <c r="J86" s="438"/>
      <c r="K86" s="550">
        <f t="shared" si="22"/>
        <v>1605.9699999999998</v>
      </c>
      <c r="L86" s="452">
        <f>K86/K87</f>
        <v>0.22382950730107581</v>
      </c>
      <c r="M86" s="401"/>
    </row>
    <row r="87" spans="2:13" ht="15.6">
      <c r="B87" s="397"/>
      <c r="C87" s="450" t="s">
        <v>199</v>
      </c>
      <c r="D87" s="552">
        <f>SUM(D83:D86)</f>
        <v>2818.81</v>
      </c>
      <c r="E87" s="552">
        <f t="shared" ref="E87" si="23">SUM(E83:E86)</f>
        <v>1837.8</v>
      </c>
      <c r="F87" s="552">
        <f>SUM(F83:F86)</f>
        <v>67.66</v>
      </c>
      <c r="G87" s="552">
        <f>SUM(G83:G86)</f>
        <v>1572.6</v>
      </c>
      <c r="H87" s="552">
        <f>SUM(H83:H86)</f>
        <v>0</v>
      </c>
      <c r="I87" s="552">
        <f>SUM(I83:I86)</f>
        <v>878.1</v>
      </c>
      <c r="J87" s="552">
        <f t="shared" ref="J87" si="24">SUM(J83:J86)</f>
        <v>0</v>
      </c>
      <c r="K87" s="550">
        <f>D87+E87+F87+G87+H87+I87+J87</f>
        <v>7174.9699999999993</v>
      </c>
      <c r="L87" s="452">
        <f>SUM(L83:L86)</f>
        <v>1</v>
      </c>
      <c r="M87" s="401"/>
    </row>
    <row r="88" spans="2:13" ht="15.6">
      <c r="B88" s="397"/>
      <c r="C88" s="547" t="s">
        <v>193</v>
      </c>
      <c r="D88" s="553">
        <v>2818.81</v>
      </c>
      <c r="E88" s="553">
        <v>1837.8</v>
      </c>
      <c r="F88" s="548">
        <v>67.33</v>
      </c>
      <c r="G88" s="548">
        <v>1572.6</v>
      </c>
      <c r="H88" s="548"/>
      <c r="I88" s="548">
        <v>878.1</v>
      </c>
      <c r="J88" s="548"/>
      <c r="K88" s="549">
        <f t="shared" ref="K88" si="25">D88+E88+F88+G88+H88+I88+J88</f>
        <v>7174.6399999999994</v>
      </c>
      <c r="L88" s="452"/>
      <c r="M88" s="401"/>
    </row>
    <row r="89" spans="2:13" ht="15.6">
      <c r="B89" s="397"/>
      <c r="C89" s="460" t="s">
        <v>147</v>
      </c>
      <c r="D89" s="461">
        <f t="shared" ref="D89:J89" si="26">D88-D87</f>
        <v>0</v>
      </c>
      <c r="E89" s="461">
        <f t="shared" si="26"/>
        <v>0</v>
      </c>
      <c r="F89" s="461">
        <f t="shared" si="26"/>
        <v>-0.32999999999999829</v>
      </c>
      <c r="G89" s="461">
        <f t="shared" si="26"/>
        <v>0</v>
      </c>
      <c r="H89" s="461">
        <f t="shared" si="26"/>
        <v>0</v>
      </c>
      <c r="I89" s="461">
        <f t="shared" si="26"/>
        <v>0</v>
      </c>
      <c r="J89" s="461">
        <f t="shared" si="26"/>
        <v>0</v>
      </c>
      <c r="K89" s="542">
        <f>D89+E89+F89+G89+H89+I89+J89</f>
        <v>-0.32999999999999829</v>
      </c>
      <c r="L89" s="452"/>
      <c r="M89" s="401"/>
    </row>
    <row r="90" spans="2:13" ht="15.6">
      <c r="B90" s="396"/>
      <c r="C90" s="402" t="s">
        <v>65</v>
      </c>
      <c r="D90" s="462">
        <f>D88/K88</f>
        <v>0.39288521793427966</v>
      </c>
      <c r="E90" s="462">
        <f>E88/K88</f>
        <v>0.25615222505937579</v>
      </c>
      <c r="F90" s="462">
        <f>F88/K88</f>
        <v>9.3844429825050459E-3</v>
      </c>
      <c r="G90" s="462">
        <f>G88/K88</f>
        <v>0.21918869796951485</v>
      </c>
      <c r="H90" s="462">
        <f>H88/K88</f>
        <v>0</v>
      </c>
      <c r="I90" s="462">
        <f>I88/K88</f>
        <v>0.12238941605432468</v>
      </c>
      <c r="J90" s="462">
        <f>J88/K88</f>
        <v>0</v>
      </c>
      <c r="K90" s="520">
        <f>D90+E90+F90+G90+H90+I90+J90</f>
        <v>1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4.045260001038514</v>
      </c>
      <c r="M91" s="401"/>
    </row>
    <row r="92" spans="2:13" ht="15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5.6">
      <c r="B98" s="396"/>
      <c r="C98" s="409" t="s">
        <v>42</v>
      </c>
      <c r="D98" s="596">
        <v>1595189.3</v>
      </c>
      <c r="E98" s="596">
        <v>1595721.162</v>
      </c>
      <c r="F98" s="526">
        <f t="shared" ref="F98:F101" si="27">E98-D98</f>
        <v>531.86199999996461</v>
      </c>
      <c r="G98" s="592">
        <v>6.48</v>
      </c>
      <c r="H98" s="410">
        <f>F98*G98</f>
        <v>3446.4657599997709</v>
      </c>
      <c r="I98" s="531">
        <f>F98+F102+F103</f>
        <v>779.60599999997066</v>
      </c>
      <c r="J98" s="411">
        <f>I98/I102</f>
        <v>0.4700238506931953</v>
      </c>
      <c r="K98" s="186"/>
      <c r="L98" s="359"/>
      <c r="M98" s="401"/>
    </row>
    <row r="99" spans="2:13" ht="15.6">
      <c r="B99" s="396"/>
      <c r="C99" s="412" t="s">
        <v>43</v>
      </c>
      <c r="D99" s="596">
        <v>616075.60199999996</v>
      </c>
      <c r="E99" s="596">
        <v>616267.75300000003</v>
      </c>
      <c r="F99" s="527">
        <f t="shared" si="27"/>
        <v>192.15100000007078</v>
      </c>
      <c r="G99" s="593">
        <v>6.48</v>
      </c>
      <c r="H99" s="413">
        <f>G99*F99</f>
        <v>1245.1384800004587</v>
      </c>
      <c r="I99" s="532">
        <f>F99</f>
        <v>192.15100000007078</v>
      </c>
      <c r="J99" s="414">
        <f>I99/I102</f>
        <v>0.1158476883638464</v>
      </c>
      <c r="K99" s="186"/>
      <c r="L99" s="359"/>
      <c r="M99" s="401"/>
    </row>
    <row r="100" spans="2:13" ht="15.6">
      <c r="B100" s="396"/>
      <c r="C100" s="415" t="s">
        <v>44</v>
      </c>
      <c r="D100" s="597">
        <v>367829.76000000001</v>
      </c>
      <c r="E100" s="597">
        <v>368098.45299999998</v>
      </c>
      <c r="F100" s="528">
        <f t="shared" si="27"/>
        <v>268.6929999999702</v>
      </c>
      <c r="G100" s="594">
        <v>4.58</v>
      </c>
      <c r="H100" s="416">
        <f>G100*F100</f>
        <v>1230.6139399998635</v>
      </c>
      <c r="I100" s="533">
        <f>F100</f>
        <v>268.6929999999702</v>
      </c>
      <c r="J100" s="417">
        <f>I100/I102</f>
        <v>0.16199480059709323</v>
      </c>
      <c r="K100" s="186"/>
      <c r="L100" s="359"/>
      <c r="M100" s="401"/>
    </row>
    <row r="101" spans="2:13" ht="15.6">
      <c r="B101" s="397"/>
      <c r="C101" s="183" t="s">
        <v>139</v>
      </c>
      <c r="D101" s="597">
        <v>425093.88</v>
      </c>
      <c r="E101" s="597">
        <v>425512.08199999999</v>
      </c>
      <c r="F101" s="529">
        <f t="shared" si="27"/>
        <v>418.20199999999022</v>
      </c>
      <c r="G101" s="595">
        <v>6.28</v>
      </c>
      <c r="H101" s="418">
        <f>G101*F101</f>
        <v>2626.3085599999386</v>
      </c>
      <c r="I101" s="534">
        <f>F101</f>
        <v>418.20199999999022</v>
      </c>
      <c r="J101" s="419">
        <f>I101/I102</f>
        <v>0.25213366034586504</v>
      </c>
      <c r="K101" s="186"/>
      <c r="L101" s="359"/>
      <c r="M101" s="401"/>
    </row>
    <row r="102" spans="2:13" ht="16.2" thickBot="1">
      <c r="B102" s="397"/>
      <c r="C102" s="420" t="s">
        <v>45</v>
      </c>
      <c r="D102" s="597">
        <v>378494.85</v>
      </c>
      <c r="E102" s="597">
        <v>378703.78200000001</v>
      </c>
      <c r="F102" s="526">
        <f>E102-D102</f>
        <v>208.9320000000298</v>
      </c>
      <c r="G102" s="884">
        <v>6.48</v>
      </c>
      <c r="H102" s="421">
        <f>G102*F102</f>
        <v>1353.8793600001932</v>
      </c>
      <c r="I102" s="535">
        <f t="shared" ref="I102:J102" si="28">SUM(I98:I101)</f>
        <v>1658.6520000000019</v>
      </c>
      <c r="J102" s="422">
        <f t="shared" si="28"/>
        <v>1</v>
      </c>
      <c r="K102" s="186"/>
      <c r="L102" s="359"/>
      <c r="M102" s="401"/>
    </row>
    <row r="103" spans="2:13" ht="15.6">
      <c r="B103" s="397"/>
      <c r="C103" s="420" t="s">
        <v>46</v>
      </c>
      <c r="D103" s="597">
        <v>341930.63</v>
      </c>
      <c r="E103" s="597">
        <v>341969.44199999998</v>
      </c>
      <c r="F103" s="526">
        <f t="shared" ref="F103" si="29">E103-D103</f>
        <v>38.811999999976251</v>
      </c>
      <c r="G103" s="885"/>
      <c r="H103" s="423">
        <f>G102*F103</f>
        <v>251.50175999984612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1658.6520000000019</v>
      </c>
      <c r="G104" s="525">
        <f>H104/F104</f>
        <v>6.1217831467963508</v>
      </c>
      <c r="H104" s="428">
        <f>SUM(H98:H103)</f>
        <v>10153.907860000072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 t="s">
        <v>254</v>
      </c>
      <c r="E106" s="433"/>
      <c r="F106" s="434" t="s">
        <v>1</v>
      </c>
      <c r="G106" s="554" t="s">
        <v>65</v>
      </c>
      <c r="H106" s="861" t="s">
        <v>243</v>
      </c>
      <c r="I106" s="862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>
        <v>1117</v>
      </c>
      <c r="E107" s="438"/>
      <c r="F107" s="438">
        <f>D107+E107</f>
        <v>1117</v>
      </c>
      <c r="G107" s="439">
        <f>F107/F110</f>
        <v>0.4650291423813489</v>
      </c>
      <c r="H107" s="590">
        <v>7.0000000000000001E-3</v>
      </c>
      <c r="I107" s="586">
        <f>F107*H107</f>
        <v>7.819</v>
      </c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>
        <v>564</v>
      </c>
      <c r="E108" s="438"/>
      <c r="F108" s="438">
        <f t="shared" ref="F108:F109" si="30">D108+E108</f>
        <v>564</v>
      </c>
      <c r="G108" s="439">
        <f>F108/F110</f>
        <v>0.23480432972522897</v>
      </c>
      <c r="H108" s="590">
        <v>2.5000000000000001E-2</v>
      </c>
      <c r="I108" s="586">
        <f>F108*H108</f>
        <v>14.100000000000001</v>
      </c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>
        <v>721</v>
      </c>
      <c r="E109" s="438"/>
      <c r="F109" s="438">
        <f t="shared" si="30"/>
        <v>721</v>
      </c>
      <c r="G109" s="439">
        <f>F109/F110</f>
        <v>0.30016652789342213</v>
      </c>
      <c r="H109" s="584"/>
      <c r="I109" s="586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2402</v>
      </c>
      <c r="E110" s="442">
        <f>SUM(E107:E109)</f>
        <v>0</v>
      </c>
      <c r="F110" s="443">
        <f>D110+E110</f>
        <v>2402</v>
      </c>
      <c r="G110" s="444">
        <f>SUM(G107:G109)</f>
        <v>1</v>
      </c>
      <c r="H110" s="585" t="s">
        <v>21</v>
      </c>
      <c r="I110" s="591">
        <f>SUM(I107:I109)</f>
        <v>21.919</v>
      </c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63</v>
      </c>
      <c r="E113" s="447" t="s">
        <v>68</v>
      </c>
      <c r="F113" s="447" t="s">
        <v>249</v>
      </c>
      <c r="G113" s="448" t="s">
        <v>197</v>
      </c>
      <c r="H113" s="447" t="s">
        <v>130</v>
      </c>
      <c r="I113" s="448" t="s">
        <v>64</v>
      </c>
      <c r="J113" s="447" t="s">
        <v>260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58</v>
      </c>
      <c r="D114" s="438">
        <v>208</v>
      </c>
      <c r="E114" s="438">
        <v>211</v>
      </c>
      <c r="F114" s="438"/>
      <c r="G114" s="438">
        <v>80</v>
      </c>
      <c r="H114" s="438"/>
      <c r="I114" s="438"/>
      <c r="J114" s="438">
        <v>94</v>
      </c>
      <c r="K114" s="550">
        <f>D114+E114+F114+G114+H114+I114+J114</f>
        <v>593</v>
      </c>
      <c r="L114" s="452">
        <f>K114/K118</f>
        <v>5.8526975704889815E-2</v>
      </c>
      <c r="M114" s="401"/>
    </row>
    <row r="115" spans="2:13" ht="15.6">
      <c r="B115" s="396"/>
      <c r="C115" s="450" t="s">
        <v>148</v>
      </c>
      <c r="D115" s="438">
        <v>577</v>
      </c>
      <c r="E115" s="438">
        <v>372</v>
      </c>
      <c r="F115" s="438"/>
      <c r="G115" s="438">
        <v>308</v>
      </c>
      <c r="H115" s="438">
        <v>198</v>
      </c>
      <c r="I115" s="438"/>
      <c r="J115" s="438">
        <v>353.3</v>
      </c>
      <c r="K115" s="550">
        <f t="shared" ref="K115:K117" si="31">D115+E115+F115+G115+H115+I115+J115</f>
        <v>1808.3</v>
      </c>
      <c r="L115" s="452">
        <f>K115/K118</f>
        <v>0.17847273215371376</v>
      </c>
      <c r="M115" s="401"/>
    </row>
    <row r="116" spans="2:13" ht="15.6">
      <c r="B116" s="396"/>
      <c r="C116" s="450" t="s">
        <v>61</v>
      </c>
      <c r="D116" s="438">
        <v>1476</v>
      </c>
      <c r="E116" s="438">
        <v>1899</v>
      </c>
      <c r="F116" s="438"/>
      <c r="G116" s="438">
        <v>299</v>
      </c>
      <c r="H116" s="438">
        <v>65</v>
      </c>
      <c r="I116" s="438"/>
      <c r="J116" s="438">
        <v>569.1</v>
      </c>
      <c r="K116" s="550">
        <f t="shared" si="31"/>
        <v>4308.1000000000004</v>
      </c>
      <c r="L116" s="452">
        <f>K116/K118</f>
        <v>0.42519403715722737</v>
      </c>
      <c r="M116" s="401"/>
    </row>
    <row r="117" spans="2:13" ht="15.6">
      <c r="B117" s="396"/>
      <c r="C117" s="450" t="s">
        <v>62</v>
      </c>
      <c r="D117" s="438">
        <v>621.64</v>
      </c>
      <c r="E117" s="438">
        <v>851.57</v>
      </c>
      <c r="F117" s="438"/>
      <c r="G117" s="438">
        <v>746.08</v>
      </c>
      <c r="H117" s="438">
        <v>195.01</v>
      </c>
      <c r="I117" s="438"/>
      <c r="J117" s="438">
        <v>1008.38</v>
      </c>
      <c r="K117" s="550">
        <f t="shared" si="31"/>
        <v>3422.6800000000003</v>
      </c>
      <c r="L117" s="452">
        <f>K117/K118</f>
        <v>0.33780625498416911</v>
      </c>
      <c r="M117" s="401"/>
    </row>
    <row r="118" spans="2:13" ht="15.6">
      <c r="B118" s="397"/>
      <c r="C118" s="450" t="s">
        <v>199</v>
      </c>
      <c r="D118" s="552">
        <f>SUM(D114:D117)</f>
        <v>2882.64</v>
      </c>
      <c r="E118" s="552">
        <f t="shared" ref="E118" si="32">SUM(E114:E117)</f>
        <v>3333.57</v>
      </c>
      <c r="F118" s="552">
        <f>SUM(F114:F117)</f>
        <v>0</v>
      </c>
      <c r="G118" s="552">
        <f>SUM(G114:G117)</f>
        <v>1433.08</v>
      </c>
      <c r="H118" s="552">
        <f>SUM(H114:H117)</f>
        <v>458.01</v>
      </c>
      <c r="I118" s="552">
        <f>SUM(I114:I117)</f>
        <v>0</v>
      </c>
      <c r="J118" s="552">
        <f t="shared" ref="J118" si="33">SUM(J114:J117)</f>
        <v>2024.7800000000002</v>
      </c>
      <c r="K118" s="550">
        <f>D118+E118+F118+G118+H118+I118+J118</f>
        <v>10132.08</v>
      </c>
      <c r="L118" s="452">
        <f>SUM(L114:L117)</f>
        <v>1</v>
      </c>
      <c r="M118" s="401"/>
    </row>
    <row r="119" spans="2:13" ht="15.6">
      <c r="B119" s="397"/>
      <c r="C119" s="547" t="s">
        <v>193</v>
      </c>
      <c r="D119" s="553">
        <v>2882.64</v>
      </c>
      <c r="E119" s="553">
        <v>3333.57</v>
      </c>
      <c r="F119" s="548"/>
      <c r="G119" s="548">
        <v>1433.08</v>
      </c>
      <c r="H119" s="548">
        <v>458.01</v>
      </c>
      <c r="I119" s="548"/>
      <c r="J119" s="548">
        <v>2024.78</v>
      </c>
      <c r="K119" s="549">
        <f t="shared" ref="K119" si="34">D119+E119+F119+G119+H119+I119+J119</f>
        <v>10132.08</v>
      </c>
      <c r="L119" s="452"/>
      <c r="M119" s="401"/>
    </row>
    <row r="120" spans="2:13" ht="15.6">
      <c r="B120" s="397"/>
      <c r="C120" s="460" t="s">
        <v>147</v>
      </c>
      <c r="D120" s="461">
        <f t="shared" ref="D120:J120" si="35">D119-D118</f>
        <v>0</v>
      </c>
      <c r="E120" s="461">
        <f t="shared" si="35"/>
        <v>0</v>
      </c>
      <c r="F120" s="461">
        <f t="shared" si="35"/>
        <v>0</v>
      </c>
      <c r="G120" s="461">
        <f t="shared" si="35"/>
        <v>0</v>
      </c>
      <c r="H120" s="461">
        <f t="shared" si="35"/>
        <v>0</v>
      </c>
      <c r="I120" s="461">
        <f t="shared" si="35"/>
        <v>0</v>
      </c>
      <c r="J120" s="461">
        <f t="shared" si="35"/>
        <v>0</v>
      </c>
      <c r="K120" s="542">
        <f>D120+E120+F120+G120+H120+I120+J120</f>
        <v>0</v>
      </c>
      <c r="L120" s="452"/>
      <c r="M120" s="401"/>
    </row>
    <row r="121" spans="2:13" ht="15.6">
      <c r="B121" s="396"/>
      <c r="C121" s="402" t="s">
        <v>65</v>
      </c>
      <c r="D121" s="462">
        <f>D119/K119</f>
        <v>0.28450624156145626</v>
      </c>
      <c r="E121" s="462">
        <f>E119/K119</f>
        <v>0.32901141720160126</v>
      </c>
      <c r="F121" s="462">
        <f>F119/K119</f>
        <v>0</v>
      </c>
      <c r="G121" s="462">
        <f>G119/K119</f>
        <v>0.14143986229875799</v>
      </c>
      <c r="H121" s="462">
        <f>H119/K119</f>
        <v>4.520394627756591E-2</v>
      </c>
      <c r="I121" s="462">
        <f>I119/K119</f>
        <v>0</v>
      </c>
      <c r="J121" s="462">
        <f>J119/K119</f>
        <v>0.19983853266061855</v>
      </c>
      <c r="K121" s="520">
        <f>D121+E121+F121+G121+H121+I121+J121</f>
        <v>1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21.827860000072178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596">
        <v>1595721.162</v>
      </c>
      <c r="E129" s="596">
        <v>1596270.753</v>
      </c>
      <c r="F129" s="526">
        <f t="shared" ref="F129:F132" si="36">E129-D129</f>
        <v>549.5910000000149</v>
      </c>
      <c r="G129" s="592">
        <v>6.48</v>
      </c>
      <c r="H129" s="410">
        <f>F129*G129</f>
        <v>3561.3496800000967</v>
      </c>
      <c r="I129" s="531">
        <f>F129+F133+F134</f>
        <v>851.12200000003213</v>
      </c>
      <c r="J129" s="411">
        <f>I129/I133</f>
        <v>0.57798328366968843</v>
      </c>
      <c r="K129" s="186"/>
      <c r="L129" s="359"/>
      <c r="M129" s="401"/>
    </row>
    <row r="130" spans="2:13" ht="15.6">
      <c r="B130" s="396"/>
      <c r="C130" s="412" t="s">
        <v>43</v>
      </c>
      <c r="D130" s="596">
        <v>616267.75300000003</v>
      </c>
      <c r="E130" s="596">
        <v>616515.61199999996</v>
      </c>
      <c r="F130" s="527">
        <f t="shared" si="36"/>
        <v>247.85899999993853</v>
      </c>
      <c r="G130" s="593">
        <v>6.48</v>
      </c>
      <c r="H130" s="413">
        <f>G130*F130</f>
        <v>1606.1263199996017</v>
      </c>
      <c r="I130" s="532">
        <f>F130</f>
        <v>247.85899999993853</v>
      </c>
      <c r="J130" s="414">
        <f>I130/I133</f>
        <v>0.16831706700924706</v>
      </c>
      <c r="K130" s="186"/>
      <c r="L130" s="359"/>
      <c r="M130" s="401"/>
    </row>
    <row r="131" spans="2:13" ht="15.6">
      <c r="B131" s="396"/>
      <c r="C131" s="415" t="s">
        <v>44</v>
      </c>
      <c r="D131" s="597">
        <v>368098.45299999998</v>
      </c>
      <c r="E131" s="597">
        <v>368292.413</v>
      </c>
      <c r="F131" s="528">
        <f t="shared" si="36"/>
        <v>193.96000000002095</v>
      </c>
      <c r="G131" s="594">
        <v>4.58</v>
      </c>
      <c r="H131" s="416">
        <f>G131*F131</f>
        <v>888.33680000009599</v>
      </c>
      <c r="I131" s="533">
        <f>F131</f>
        <v>193.96000000002095</v>
      </c>
      <c r="J131" s="417">
        <f>I131/I133</f>
        <v>0.13171512156962298</v>
      </c>
      <c r="K131" s="186"/>
      <c r="L131" s="359"/>
      <c r="M131" s="401"/>
    </row>
    <row r="132" spans="2:13" ht="15.6">
      <c r="B132" s="397"/>
      <c r="C132" s="183" t="s">
        <v>139</v>
      </c>
      <c r="D132" s="597">
        <v>425512.08199999999</v>
      </c>
      <c r="E132" s="597">
        <v>425691.71299999999</v>
      </c>
      <c r="F132" s="529">
        <f t="shared" si="36"/>
        <v>179.63099999999395</v>
      </c>
      <c r="G132" s="595">
        <v>6.28</v>
      </c>
      <c r="H132" s="418">
        <f>G132*F132</f>
        <v>1128.082679999962</v>
      </c>
      <c r="I132" s="534">
        <f>F132</f>
        <v>179.63099999999395</v>
      </c>
      <c r="J132" s="419">
        <f>I132/I133</f>
        <v>0.1219845277514415</v>
      </c>
      <c r="K132" s="186"/>
      <c r="L132" s="359"/>
      <c r="M132" s="401"/>
    </row>
    <row r="133" spans="2:13" ht="16.2" thickBot="1">
      <c r="B133" s="397"/>
      <c r="C133" s="420" t="s">
        <v>45</v>
      </c>
      <c r="D133" s="597">
        <v>378703.78200000001</v>
      </c>
      <c r="E133" s="597">
        <v>378934.84299999999</v>
      </c>
      <c r="F133" s="526">
        <f>E133-D133</f>
        <v>231.06099999998696</v>
      </c>
      <c r="G133" s="884">
        <v>6.48</v>
      </c>
      <c r="H133" s="421">
        <f>G133*F133</f>
        <v>1497.2752799999157</v>
      </c>
      <c r="I133" s="535">
        <f t="shared" ref="I133:J133" si="37">SUM(I129:I132)</f>
        <v>1472.5719999999856</v>
      </c>
      <c r="J133" s="422">
        <f t="shared" si="37"/>
        <v>1</v>
      </c>
      <c r="K133" s="186"/>
      <c r="L133" s="359"/>
      <c r="M133" s="401"/>
    </row>
    <row r="134" spans="2:13" ht="15.6">
      <c r="B134" s="397"/>
      <c r="C134" s="420" t="s">
        <v>46</v>
      </c>
      <c r="D134" s="597">
        <v>341969.44199999998</v>
      </c>
      <c r="E134" s="597">
        <v>342039.91200000001</v>
      </c>
      <c r="F134" s="526">
        <f t="shared" ref="F134" si="38">E134-D134</f>
        <v>70.470000000030268</v>
      </c>
      <c r="G134" s="885"/>
      <c r="H134" s="423">
        <f>G133*F134</f>
        <v>456.64560000019617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1472.5719999999856</v>
      </c>
      <c r="G135" s="525">
        <f>H135/F135</f>
        <v>6.2053443634674279</v>
      </c>
      <c r="H135" s="428">
        <f>SUM(H129:H134)</f>
        <v>9137.8163599998679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 t="s">
        <v>254</v>
      </c>
      <c r="E137" s="433"/>
      <c r="F137" s="434" t="s">
        <v>1</v>
      </c>
      <c r="G137" s="554" t="s">
        <v>65</v>
      </c>
      <c r="H137" s="861" t="s">
        <v>243</v>
      </c>
      <c r="I137" s="862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>
        <v>478</v>
      </c>
      <c r="E138" s="438"/>
      <c r="F138" s="438">
        <f>D138+E138</f>
        <v>478</v>
      </c>
      <c r="G138" s="439">
        <f>F138/F141</f>
        <v>0.33286908077994432</v>
      </c>
      <c r="H138" s="590">
        <v>7.0000000000000001E-3</v>
      </c>
      <c r="I138" s="586">
        <f>F138*H138</f>
        <v>3.3460000000000001</v>
      </c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>
        <v>453</v>
      </c>
      <c r="E139" s="438"/>
      <c r="F139" s="438">
        <f t="shared" ref="F139:F140" si="39">D139+E139</f>
        <v>453</v>
      </c>
      <c r="G139" s="439">
        <f>F139/F141</f>
        <v>0.31545961002785516</v>
      </c>
      <c r="H139" s="590">
        <v>2.5000000000000001E-2</v>
      </c>
      <c r="I139" s="586">
        <f>F139*H139</f>
        <v>11.325000000000001</v>
      </c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>
        <v>505</v>
      </c>
      <c r="E140" s="438"/>
      <c r="F140" s="438">
        <f t="shared" si="39"/>
        <v>505</v>
      </c>
      <c r="G140" s="439">
        <f>F140/F141</f>
        <v>0.35167130919220058</v>
      </c>
      <c r="H140" s="584"/>
      <c r="I140" s="586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1436</v>
      </c>
      <c r="E141" s="442">
        <f>SUM(E138:E140)</f>
        <v>0</v>
      </c>
      <c r="F141" s="443">
        <f>D141+E141</f>
        <v>1436</v>
      </c>
      <c r="G141" s="444">
        <f>SUM(G138:G140)</f>
        <v>1</v>
      </c>
      <c r="H141" s="585" t="s">
        <v>21</v>
      </c>
      <c r="I141" s="591">
        <f>SUM(I138:I140)</f>
        <v>14.671000000000001</v>
      </c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63</v>
      </c>
      <c r="E144" s="447" t="s">
        <v>68</v>
      </c>
      <c r="F144" s="447" t="s">
        <v>249</v>
      </c>
      <c r="G144" s="448" t="s">
        <v>197</v>
      </c>
      <c r="H144" s="447" t="s">
        <v>130</v>
      </c>
      <c r="I144" s="448" t="s">
        <v>64</v>
      </c>
      <c r="J144" s="447" t="s">
        <v>260</v>
      </c>
      <c r="K144" s="448" t="s">
        <v>195</v>
      </c>
      <c r="L144" s="449" t="s">
        <v>65</v>
      </c>
      <c r="M144" s="401"/>
    </row>
    <row r="145" spans="2:13" ht="15.6">
      <c r="B145" s="396"/>
      <c r="C145" s="450" t="s">
        <v>58</v>
      </c>
      <c r="D145" s="438">
        <v>282</v>
      </c>
      <c r="E145" s="438">
        <v>213</v>
      </c>
      <c r="F145" s="438">
        <v>75</v>
      </c>
      <c r="G145" s="438">
        <v>10</v>
      </c>
      <c r="H145" s="438">
        <v>328.71</v>
      </c>
      <c r="I145" s="438"/>
      <c r="J145" s="438">
        <v>59</v>
      </c>
      <c r="K145" s="550">
        <f>D145+E145+F145+G145+H145+I145+J145</f>
        <v>967.71</v>
      </c>
      <c r="L145" s="452">
        <f>K145/K149</f>
        <v>0.10595554446046664</v>
      </c>
      <c r="M145" s="401"/>
    </row>
    <row r="146" spans="2:13" ht="15.6">
      <c r="B146" s="396"/>
      <c r="C146" s="450" t="s">
        <v>148</v>
      </c>
      <c r="D146" s="438">
        <v>313</v>
      </c>
      <c r="E146" s="438">
        <v>553</v>
      </c>
      <c r="F146" s="438">
        <v>422</v>
      </c>
      <c r="G146" s="438">
        <v>65</v>
      </c>
      <c r="H146" s="438">
        <v>911</v>
      </c>
      <c r="I146" s="438"/>
      <c r="J146" s="438">
        <v>895</v>
      </c>
      <c r="K146" s="550">
        <f t="shared" ref="K146:K148" si="40">D146+E146+F146+G146+H146+I146+J146</f>
        <v>3159</v>
      </c>
      <c r="L146" s="452">
        <f>K146/K149</f>
        <v>0.34588209789153163</v>
      </c>
      <c r="M146" s="401"/>
    </row>
    <row r="147" spans="2:13" ht="15.6">
      <c r="B147" s="396"/>
      <c r="C147" s="450" t="s">
        <v>61</v>
      </c>
      <c r="D147" s="438">
        <v>470</v>
      </c>
      <c r="E147" s="438">
        <v>150</v>
      </c>
      <c r="F147" s="438">
        <v>350</v>
      </c>
      <c r="G147" s="438"/>
      <c r="H147" s="438">
        <v>1088</v>
      </c>
      <c r="I147" s="438"/>
      <c r="J147" s="438">
        <v>449</v>
      </c>
      <c r="K147" s="550">
        <f t="shared" si="40"/>
        <v>2507</v>
      </c>
      <c r="L147" s="452">
        <f>K147/K149</f>
        <v>0.27449395992848047</v>
      </c>
      <c r="M147" s="401"/>
    </row>
    <row r="148" spans="2:13" ht="15.6">
      <c r="B148" s="396"/>
      <c r="C148" s="450" t="s">
        <v>62</v>
      </c>
      <c r="D148" s="438">
        <v>575.80999999999995</v>
      </c>
      <c r="E148" s="438">
        <v>401.84</v>
      </c>
      <c r="F148" s="438">
        <v>426.05</v>
      </c>
      <c r="G148" s="438">
        <v>182.7</v>
      </c>
      <c r="H148" s="438">
        <v>414.29</v>
      </c>
      <c r="I148" s="438"/>
      <c r="J148" s="438">
        <v>498.77</v>
      </c>
      <c r="K148" s="550">
        <f t="shared" si="40"/>
        <v>2499.46</v>
      </c>
      <c r="L148" s="452">
        <f>K148/K149</f>
        <v>0.27366839771952128</v>
      </c>
      <c r="M148" s="401"/>
    </row>
    <row r="149" spans="2:13" ht="15.6">
      <c r="B149" s="397"/>
      <c r="C149" s="450" t="s">
        <v>199</v>
      </c>
      <c r="D149" s="552">
        <f>SUM(D145:D148)</f>
        <v>1640.81</v>
      </c>
      <c r="E149" s="552">
        <f t="shared" ref="E149" si="41">SUM(E145:E148)</f>
        <v>1317.84</v>
      </c>
      <c r="F149" s="552">
        <f>SUM(F145:F148)</f>
        <v>1273.05</v>
      </c>
      <c r="G149" s="552">
        <f>SUM(G145:G148)</f>
        <v>257.7</v>
      </c>
      <c r="H149" s="552">
        <f>SUM(H145:H148)</f>
        <v>2742</v>
      </c>
      <c r="I149" s="552">
        <f>SUM(I145:I148)</f>
        <v>0</v>
      </c>
      <c r="J149" s="552">
        <f t="shared" ref="J149" si="42">SUM(J145:J148)</f>
        <v>1901.77</v>
      </c>
      <c r="K149" s="550">
        <f>D149+E149+F149+G149+H149+I149+J149</f>
        <v>9133.17</v>
      </c>
      <c r="L149" s="452">
        <f>SUM(L145:L148)</f>
        <v>1</v>
      </c>
      <c r="M149" s="401"/>
    </row>
    <row r="150" spans="2:13" ht="15.6">
      <c r="B150" s="397"/>
      <c r="C150" s="547" t="s">
        <v>193</v>
      </c>
      <c r="D150" s="553">
        <v>1640.81</v>
      </c>
      <c r="E150" s="553">
        <v>1317.84</v>
      </c>
      <c r="F150" s="548">
        <v>1273.05</v>
      </c>
      <c r="G150" s="548">
        <v>257.7</v>
      </c>
      <c r="H150" s="548">
        <v>2742</v>
      </c>
      <c r="I150" s="548"/>
      <c r="J150" s="548">
        <v>1901.77</v>
      </c>
      <c r="K150" s="549">
        <f t="shared" ref="K150" si="43">D150+E150+F150+G150+H150+I150+J150</f>
        <v>9133.17</v>
      </c>
      <c r="L150" s="452"/>
      <c r="M150" s="401"/>
    </row>
    <row r="151" spans="2:13" ht="15.6">
      <c r="B151" s="397"/>
      <c r="C151" s="460" t="s">
        <v>147</v>
      </c>
      <c r="D151" s="461">
        <f t="shared" ref="D151:J151" si="44">D150-D149</f>
        <v>0</v>
      </c>
      <c r="E151" s="461">
        <f t="shared" si="44"/>
        <v>0</v>
      </c>
      <c r="F151" s="461">
        <f t="shared" si="44"/>
        <v>0</v>
      </c>
      <c r="G151" s="461">
        <f t="shared" si="44"/>
        <v>0</v>
      </c>
      <c r="H151" s="461">
        <f t="shared" si="44"/>
        <v>0</v>
      </c>
      <c r="I151" s="461">
        <f t="shared" si="44"/>
        <v>0</v>
      </c>
      <c r="J151" s="461">
        <f t="shared" si="44"/>
        <v>0</v>
      </c>
      <c r="K151" s="542">
        <f>D151+E151+F151+G151+H151+I151+J151</f>
        <v>0</v>
      </c>
      <c r="L151" s="452"/>
      <c r="M151" s="401"/>
    </row>
    <row r="152" spans="2:13" ht="15.6">
      <c r="B152" s="396"/>
      <c r="C152" s="402" t="s">
        <v>65</v>
      </c>
      <c r="D152" s="462">
        <f>D150/K150</f>
        <v>0.17965394271649382</v>
      </c>
      <c r="E152" s="462">
        <f>E150/K150</f>
        <v>0.14429163149267996</v>
      </c>
      <c r="F152" s="462">
        <f>F150/K150</f>
        <v>0.13938752919304032</v>
      </c>
      <c r="G152" s="462">
        <f>G150/K150</f>
        <v>2.8215833056868533E-2</v>
      </c>
      <c r="H152" s="462">
        <f>H150/K150</f>
        <v>0.30022434707773971</v>
      </c>
      <c r="I152" s="462">
        <f>I150/K150</f>
        <v>0</v>
      </c>
      <c r="J152" s="462">
        <f>J150/K150</f>
        <v>0.20822671646317761</v>
      </c>
      <c r="K152" s="520">
        <f>D152+E152+F152+G152+H152+I152+J152</f>
        <v>0.99999999999999989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4.6463599998678546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596">
        <v>1596270.753</v>
      </c>
      <c r="E160" s="596">
        <v>1596708.9129999999</v>
      </c>
      <c r="F160" s="526">
        <f t="shared" ref="F160:F163" si="45">E160-D160</f>
        <v>438.15999999991618</v>
      </c>
      <c r="G160" s="592">
        <v>6.48</v>
      </c>
      <c r="H160" s="410">
        <f>F160*G160</f>
        <v>2839.2767999994571</v>
      </c>
      <c r="I160" s="531">
        <f>F160+F164+F165</f>
        <v>652.88899999990826</v>
      </c>
      <c r="J160" s="411">
        <f>I160/I164</f>
        <v>0.52928977988985526</v>
      </c>
      <c r="K160" s="186"/>
      <c r="L160" s="359"/>
      <c r="M160" s="401"/>
    </row>
    <row r="161" spans="2:13" ht="15.6">
      <c r="B161" s="396"/>
      <c r="C161" s="412" t="s">
        <v>43</v>
      </c>
      <c r="D161" s="596">
        <v>616515.61199999996</v>
      </c>
      <c r="E161" s="596">
        <v>616802.10199999996</v>
      </c>
      <c r="F161" s="527">
        <f t="shared" si="45"/>
        <v>286.48999999999069</v>
      </c>
      <c r="G161" s="593">
        <v>6.48</v>
      </c>
      <c r="H161" s="413">
        <f>G161*F161</f>
        <v>1856.4551999999399</v>
      </c>
      <c r="I161" s="532">
        <f>F161</f>
        <v>286.48999999999069</v>
      </c>
      <c r="J161" s="414">
        <f>I161/I164</f>
        <v>0.23225422551254654</v>
      </c>
      <c r="K161" s="186"/>
      <c r="L161" s="359"/>
      <c r="M161" s="401"/>
    </row>
    <row r="162" spans="2:13" ht="15.6">
      <c r="B162" s="396"/>
      <c r="C162" s="415" t="s">
        <v>44</v>
      </c>
      <c r="D162" s="597">
        <v>368292.413</v>
      </c>
      <c r="E162" s="597">
        <v>368561.033</v>
      </c>
      <c r="F162" s="528">
        <f t="shared" si="45"/>
        <v>268.61999999999534</v>
      </c>
      <c r="G162" s="594">
        <v>4.58</v>
      </c>
      <c r="H162" s="416">
        <f>G162*F162</f>
        <v>1230.2795999999787</v>
      </c>
      <c r="I162" s="533">
        <f>F162</f>
        <v>268.61999999999534</v>
      </c>
      <c r="J162" s="417">
        <f>I162/I164</f>
        <v>0.2177672172054215</v>
      </c>
      <c r="K162" s="186"/>
      <c r="L162" s="359"/>
      <c r="M162" s="401"/>
    </row>
    <row r="163" spans="2:13" ht="15.6">
      <c r="B163" s="397"/>
      <c r="C163" s="183" t="s">
        <v>139</v>
      </c>
      <c r="D163" s="597">
        <v>425691.71299999999</v>
      </c>
      <c r="E163" s="597">
        <v>425717.23300000001</v>
      </c>
      <c r="F163" s="529">
        <f t="shared" si="45"/>
        <v>25.520000000018626</v>
      </c>
      <c r="G163" s="595">
        <v>6.28</v>
      </c>
      <c r="H163" s="418">
        <f>G163*F163</f>
        <v>160.26560000011699</v>
      </c>
      <c r="I163" s="534">
        <f>F163</f>
        <v>25.520000000018626</v>
      </c>
      <c r="J163" s="419">
        <f>I163/I164</f>
        <v>2.0688777392176713E-2</v>
      </c>
      <c r="K163" s="186"/>
      <c r="L163" s="359"/>
      <c r="M163" s="401"/>
    </row>
    <row r="164" spans="2:13" ht="16.2" thickBot="1">
      <c r="B164" s="397"/>
      <c r="C164" s="420" t="s">
        <v>45</v>
      </c>
      <c r="D164" s="597">
        <v>378934.84299999999</v>
      </c>
      <c r="E164" s="597">
        <v>379088.89299999998</v>
      </c>
      <c r="F164" s="526">
        <f>E164-D164</f>
        <v>154.04999999998836</v>
      </c>
      <c r="G164" s="884">
        <v>6.48</v>
      </c>
      <c r="H164" s="421">
        <f>G164*F164</f>
        <v>998.24399999992465</v>
      </c>
      <c r="I164" s="535">
        <f t="shared" ref="I164:J164" si="46">SUM(I160:I163)</f>
        <v>1233.5189999999129</v>
      </c>
      <c r="J164" s="422">
        <f t="shared" si="46"/>
        <v>1</v>
      </c>
      <c r="K164" s="186"/>
      <c r="L164" s="359"/>
      <c r="M164" s="401"/>
    </row>
    <row r="165" spans="2:13" ht="15.6">
      <c r="B165" s="397"/>
      <c r="C165" s="420" t="s">
        <v>46</v>
      </c>
      <c r="D165" s="597">
        <v>342039.91200000001</v>
      </c>
      <c r="E165" s="597">
        <v>342100.59100000001</v>
      </c>
      <c r="F165" s="526">
        <f t="shared" ref="F165" si="47">E165-D165</f>
        <v>60.679000000003725</v>
      </c>
      <c r="G165" s="885"/>
      <c r="H165" s="423">
        <f>G164*F165</f>
        <v>393.19992000002418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1233.5189999999129</v>
      </c>
      <c r="G166" s="525">
        <f>H166/F166</f>
        <v>6.062104531831265</v>
      </c>
      <c r="H166" s="428">
        <f>SUM(H160:H165)</f>
        <v>7477.7211199994417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 t="s">
        <v>254</v>
      </c>
      <c r="E168" s="433"/>
      <c r="F168" s="434" t="s">
        <v>1</v>
      </c>
      <c r="G168" s="554" t="s">
        <v>65</v>
      </c>
      <c r="H168" s="861" t="s">
        <v>243</v>
      </c>
      <c r="I168" s="862"/>
      <c r="J168" s="431"/>
      <c r="K168" s="184"/>
      <c r="L168" s="188"/>
      <c r="M168" s="401"/>
    </row>
    <row r="169" spans="2:13" ht="15.6">
      <c r="B169" s="397"/>
      <c r="C169" s="437" t="s">
        <v>80</v>
      </c>
      <c r="D169" s="438">
        <v>1395</v>
      </c>
      <c r="E169" s="438"/>
      <c r="F169" s="438">
        <f>D169+E169</f>
        <v>1395</v>
      </c>
      <c r="G169" s="439">
        <f>F169/F172</f>
        <v>0.46422628951747086</v>
      </c>
      <c r="H169" s="590">
        <v>7.0000000000000001E-3</v>
      </c>
      <c r="I169" s="586">
        <f>F169*H169</f>
        <v>9.7650000000000006</v>
      </c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>
        <v>552</v>
      </c>
      <c r="E170" s="438"/>
      <c r="F170" s="438">
        <f t="shared" ref="F170:F171" si="48">D170+E170</f>
        <v>552</v>
      </c>
      <c r="G170" s="439">
        <f>F170/F172</f>
        <v>0.18369384359400998</v>
      </c>
      <c r="H170" s="590">
        <v>2.5000000000000001E-2</v>
      </c>
      <c r="I170" s="586">
        <f>F170*H170</f>
        <v>13.8</v>
      </c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>
        <v>1058</v>
      </c>
      <c r="E171" s="438"/>
      <c r="F171" s="438">
        <f t="shared" si="48"/>
        <v>1058</v>
      </c>
      <c r="G171" s="439">
        <f>F171/F172</f>
        <v>0.35207986688851911</v>
      </c>
      <c r="H171" s="584"/>
      <c r="I171" s="586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3005</v>
      </c>
      <c r="E172" s="442">
        <f>SUM(E169:E171)</f>
        <v>0</v>
      </c>
      <c r="F172" s="443">
        <f>D172+E172</f>
        <v>3005</v>
      </c>
      <c r="G172" s="444">
        <f>SUM(G169:G171)</f>
        <v>0.99999999999999989</v>
      </c>
      <c r="H172" s="585" t="s">
        <v>21</v>
      </c>
      <c r="I172" s="591">
        <f>SUM(I169:I171)</f>
        <v>23.565000000000001</v>
      </c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63</v>
      </c>
      <c r="E175" s="447" t="s">
        <v>68</v>
      </c>
      <c r="F175" s="447" t="s">
        <v>249</v>
      </c>
      <c r="G175" s="448" t="s">
        <v>197</v>
      </c>
      <c r="H175" s="447" t="s">
        <v>130</v>
      </c>
      <c r="I175" s="448" t="s">
        <v>64</v>
      </c>
      <c r="J175" s="447" t="s">
        <v>260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58</v>
      </c>
      <c r="D176" s="438"/>
      <c r="E176" s="438">
        <v>303</v>
      </c>
      <c r="F176" s="438">
        <v>10</v>
      </c>
      <c r="G176" s="438">
        <v>63</v>
      </c>
      <c r="H176" s="438"/>
      <c r="I176" s="438">
        <v>112</v>
      </c>
      <c r="J176" s="438">
        <v>592</v>
      </c>
      <c r="K176" s="550">
        <f>D176+E176+F176+G176+H176+I176+J176</f>
        <v>1080</v>
      </c>
      <c r="L176" s="452">
        <f>K176/K180</f>
        <v>0.14475465426423084</v>
      </c>
      <c r="M176" s="401"/>
    </row>
    <row r="177" spans="2:13" ht="15.6">
      <c r="B177" s="396"/>
      <c r="C177" s="450" t="s">
        <v>148</v>
      </c>
      <c r="D177" s="438"/>
      <c r="E177" s="438">
        <v>751</v>
      </c>
      <c r="F177" s="438">
        <v>40</v>
      </c>
      <c r="G177" s="438">
        <v>40</v>
      </c>
      <c r="H177" s="438"/>
      <c r="I177" s="438">
        <v>340</v>
      </c>
      <c r="J177" s="438">
        <v>1156</v>
      </c>
      <c r="K177" s="550">
        <f t="shared" ref="K177:K179" si="49">D177+E177+F177+G177+H177+I177+J177</f>
        <v>2327</v>
      </c>
      <c r="L177" s="452">
        <f>K177/K180</f>
        <v>0.31189266710450481</v>
      </c>
      <c r="M177" s="401"/>
    </row>
    <row r="178" spans="2:13" ht="15.6">
      <c r="B178" s="396"/>
      <c r="C178" s="450" t="s">
        <v>61</v>
      </c>
      <c r="D178" s="438"/>
      <c r="E178" s="438"/>
      <c r="F178" s="438"/>
      <c r="G178" s="438"/>
      <c r="H178" s="438"/>
      <c r="I178" s="438"/>
      <c r="J178" s="438">
        <v>565</v>
      </c>
      <c r="K178" s="550">
        <f t="shared" si="49"/>
        <v>565</v>
      </c>
      <c r="L178" s="452">
        <f>K178/K180</f>
        <v>7.5728129314157802E-2</v>
      </c>
      <c r="M178" s="401"/>
    </row>
    <row r="179" spans="2:13" ht="15.6">
      <c r="B179" s="396"/>
      <c r="C179" s="450" t="s">
        <v>62</v>
      </c>
      <c r="D179" s="438"/>
      <c r="E179" s="438">
        <v>1020.07</v>
      </c>
      <c r="F179" s="438">
        <v>115.41</v>
      </c>
      <c r="G179" s="438">
        <v>381.61</v>
      </c>
      <c r="H179" s="438"/>
      <c r="I179" s="438">
        <v>1128.8900000000001</v>
      </c>
      <c r="J179" s="438">
        <v>842.92</v>
      </c>
      <c r="K179" s="550">
        <f t="shared" si="49"/>
        <v>3488.9000000000005</v>
      </c>
      <c r="L179" s="452">
        <f>K179/K180</f>
        <v>0.46762454931710656</v>
      </c>
      <c r="M179" s="401"/>
    </row>
    <row r="180" spans="2:13" ht="15.6">
      <c r="B180" s="397"/>
      <c r="C180" s="450" t="s">
        <v>199</v>
      </c>
      <c r="D180" s="552">
        <f>SUM(D176:D179)</f>
        <v>0</v>
      </c>
      <c r="E180" s="552">
        <f t="shared" ref="E180" si="50">SUM(E176:E179)</f>
        <v>2074.0700000000002</v>
      </c>
      <c r="F180" s="552">
        <f>SUM(F176:F179)</f>
        <v>165.41</v>
      </c>
      <c r="G180" s="552">
        <f>SUM(G176:G179)</f>
        <v>484.61</v>
      </c>
      <c r="H180" s="552">
        <f>SUM(H176:H179)</f>
        <v>0</v>
      </c>
      <c r="I180" s="552">
        <f>SUM(I176:I179)</f>
        <v>1580.89</v>
      </c>
      <c r="J180" s="552">
        <f t="shared" ref="J180" si="51">SUM(J176:J179)</f>
        <v>3155.92</v>
      </c>
      <c r="K180" s="550">
        <f>D180+E180+F180+G180+H180+I180+J180</f>
        <v>7460.9000000000005</v>
      </c>
      <c r="L180" s="452">
        <f>SUM(L176:L179)</f>
        <v>1</v>
      </c>
      <c r="M180" s="401"/>
    </row>
    <row r="181" spans="2:13" ht="15.6">
      <c r="B181" s="397"/>
      <c r="C181" s="547" t="s">
        <v>193</v>
      </c>
      <c r="D181" s="553"/>
      <c r="E181" s="553">
        <v>2074.0700000000002</v>
      </c>
      <c r="F181" s="548">
        <v>165.41</v>
      </c>
      <c r="G181" s="548">
        <v>484.61</v>
      </c>
      <c r="H181" s="548"/>
      <c r="I181" s="548">
        <v>1580.89</v>
      </c>
      <c r="J181" s="548">
        <v>3155.92</v>
      </c>
      <c r="K181" s="549">
        <f t="shared" ref="K181" si="52">D181+E181+F181+G181+H181+I181+J181</f>
        <v>7460.9000000000005</v>
      </c>
      <c r="L181" s="452"/>
      <c r="M181" s="401"/>
    </row>
    <row r="182" spans="2:13" ht="15.6">
      <c r="B182" s="397"/>
      <c r="C182" s="460" t="s">
        <v>147</v>
      </c>
      <c r="D182" s="461">
        <f t="shared" ref="D182:J182" si="53">D181-D180</f>
        <v>0</v>
      </c>
      <c r="E182" s="461">
        <f t="shared" si="53"/>
        <v>0</v>
      </c>
      <c r="F182" s="461">
        <f t="shared" si="53"/>
        <v>0</v>
      </c>
      <c r="G182" s="461">
        <f t="shared" si="53"/>
        <v>0</v>
      </c>
      <c r="H182" s="461">
        <f t="shared" si="53"/>
        <v>0</v>
      </c>
      <c r="I182" s="461">
        <f t="shared" si="53"/>
        <v>0</v>
      </c>
      <c r="J182" s="461">
        <f t="shared" si="53"/>
        <v>0</v>
      </c>
      <c r="K182" s="542">
        <f>D182+E182+F182+G182+H182+I182+J182</f>
        <v>0</v>
      </c>
      <c r="L182" s="452"/>
      <c r="M182" s="401"/>
    </row>
    <row r="183" spans="2:13" ht="15.6">
      <c r="B183" s="396"/>
      <c r="C183" s="402" t="s">
        <v>65</v>
      </c>
      <c r="D183" s="462">
        <f>D181/K181</f>
        <v>0</v>
      </c>
      <c r="E183" s="462">
        <f>E181/K181</f>
        <v>0.27799193126834565</v>
      </c>
      <c r="F183" s="462">
        <f>F181/K181</f>
        <v>2.2170247557265207E-2</v>
      </c>
      <c r="G183" s="462">
        <f>G181/K181</f>
        <v>6.4953289817582333E-2</v>
      </c>
      <c r="H183" s="462">
        <f>H181/K181</f>
        <v>0</v>
      </c>
      <c r="I183" s="462">
        <f>I181/K181</f>
        <v>0.21188998646275919</v>
      </c>
      <c r="J183" s="462">
        <f>J181/K181</f>
        <v>0.42299454489404764</v>
      </c>
      <c r="K183" s="520">
        <f>D183+E183+F183+G183+H183+I183+J183</f>
        <v>1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16.82111999944118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596">
        <v>1596708.9129999999</v>
      </c>
      <c r="E191" s="596">
        <v>1597184.7830000001</v>
      </c>
      <c r="F191" s="526">
        <f t="shared" ref="F191:F194" si="54">E191-D191</f>
        <v>475.87000000011176</v>
      </c>
      <c r="G191" s="592">
        <v>6.48</v>
      </c>
      <c r="H191" s="410">
        <f>F191*G191</f>
        <v>3083.6376000007244</v>
      </c>
      <c r="I191" s="531">
        <f>F191+F195+F196</f>
        <v>685.89000000013039</v>
      </c>
      <c r="J191" s="411">
        <f>I191/I195</f>
        <v>0.42196177249909722</v>
      </c>
      <c r="K191" s="186"/>
      <c r="L191" s="359"/>
      <c r="M191" s="401"/>
    </row>
    <row r="192" spans="2:13" ht="15.6">
      <c r="B192" s="396"/>
      <c r="C192" s="412" t="s">
        <v>43</v>
      </c>
      <c r="D192" s="596">
        <v>616802.10199999996</v>
      </c>
      <c r="E192" s="596">
        <v>617108.402</v>
      </c>
      <c r="F192" s="527">
        <f t="shared" si="54"/>
        <v>306.30000000004657</v>
      </c>
      <c r="G192" s="593">
        <v>6.48</v>
      </c>
      <c r="H192" s="413">
        <f>G192*F192</f>
        <v>1984.8240000003018</v>
      </c>
      <c r="I192" s="532">
        <f>F192</f>
        <v>306.30000000004657</v>
      </c>
      <c r="J192" s="414">
        <f>I192/I195</f>
        <v>0.18843676233283552</v>
      </c>
      <c r="K192" s="186"/>
      <c r="L192" s="359"/>
      <c r="M192" s="401"/>
    </row>
    <row r="193" spans="2:13" ht="15.6">
      <c r="B193" s="396"/>
      <c r="C193" s="415" t="s">
        <v>44</v>
      </c>
      <c r="D193" s="597">
        <v>368561.033</v>
      </c>
      <c r="E193" s="597">
        <v>368800.04300000001</v>
      </c>
      <c r="F193" s="528">
        <f t="shared" si="54"/>
        <v>239.01000000000931</v>
      </c>
      <c r="G193" s="594">
        <v>4.58</v>
      </c>
      <c r="H193" s="416">
        <f>G193*F193</f>
        <v>1094.6658000000427</v>
      </c>
      <c r="I193" s="533">
        <f>F193</f>
        <v>239.01000000000931</v>
      </c>
      <c r="J193" s="417">
        <f>I193/I195</f>
        <v>0.14703973413374447</v>
      </c>
      <c r="K193" s="186"/>
      <c r="L193" s="359"/>
      <c r="M193" s="401"/>
    </row>
    <row r="194" spans="2:13" ht="15.6">
      <c r="B194" s="397"/>
      <c r="C194" s="183" t="s">
        <v>139</v>
      </c>
      <c r="D194" s="597">
        <v>425717.23300000001</v>
      </c>
      <c r="E194" s="597">
        <v>426111.51199999999</v>
      </c>
      <c r="F194" s="529">
        <f t="shared" si="54"/>
        <v>394.27899999998044</v>
      </c>
      <c r="G194" s="595">
        <v>6.28</v>
      </c>
      <c r="H194" s="418">
        <f>G194*F194</f>
        <v>2476.0721199998775</v>
      </c>
      <c r="I194" s="534">
        <f>F194</f>
        <v>394.27899999998044</v>
      </c>
      <c r="J194" s="419">
        <f>I194/I195</f>
        <v>0.2425617310343228</v>
      </c>
      <c r="K194" s="186"/>
      <c r="L194" s="359"/>
      <c r="M194" s="401"/>
    </row>
    <row r="195" spans="2:13" ht="16.2" thickBot="1">
      <c r="B195" s="397"/>
      <c r="C195" s="420" t="s">
        <v>45</v>
      </c>
      <c r="D195" s="597">
        <v>379088.89299999998</v>
      </c>
      <c r="E195" s="597">
        <v>379237.91200000001</v>
      </c>
      <c r="F195" s="526">
        <f>E195-D195</f>
        <v>149.01900000002934</v>
      </c>
      <c r="G195" s="884">
        <v>6.48</v>
      </c>
      <c r="H195" s="421">
        <f>G195*F195</f>
        <v>965.64312000019015</v>
      </c>
      <c r="I195" s="535">
        <f t="shared" ref="I195:J195" si="55">SUM(I191:I194)</f>
        <v>1625.4790000001667</v>
      </c>
      <c r="J195" s="422">
        <f t="shared" si="55"/>
        <v>1</v>
      </c>
      <c r="K195" s="186"/>
      <c r="L195" s="359"/>
      <c r="M195" s="401"/>
    </row>
    <row r="196" spans="2:13" ht="15.6">
      <c r="B196" s="397"/>
      <c r="C196" s="420" t="s">
        <v>46</v>
      </c>
      <c r="D196" s="597">
        <v>342100.59100000001</v>
      </c>
      <c r="E196" s="597">
        <v>342161.592</v>
      </c>
      <c r="F196" s="526">
        <f t="shared" ref="F196" si="56">E196-D196</f>
        <v>61.00099999998929</v>
      </c>
      <c r="G196" s="885"/>
      <c r="H196" s="423">
        <f>G195*F196</f>
        <v>395.28647999993063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1625.4790000001667</v>
      </c>
      <c r="G197" s="525">
        <f>H197/F197</f>
        <v>6.1521121589390217</v>
      </c>
      <c r="H197" s="428">
        <f>SUM(H191:H196)</f>
        <v>10000.129120001067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 t="s">
        <v>254</v>
      </c>
      <c r="E199" s="433"/>
      <c r="F199" s="434" t="s">
        <v>1</v>
      </c>
      <c r="G199" s="554" t="s">
        <v>65</v>
      </c>
      <c r="H199" s="861" t="s">
        <v>243</v>
      </c>
      <c r="I199" s="862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>
        <v>1864</v>
      </c>
      <c r="E200" s="438"/>
      <c r="F200" s="438">
        <f>D200+E200</f>
        <v>1864</v>
      </c>
      <c r="G200" s="439">
        <f>F200/F203</f>
        <v>0.47794871794871796</v>
      </c>
      <c r="H200" s="590">
        <v>7.0000000000000001E-3</v>
      </c>
      <c r="I200" s="586">
        <f>F200*H200</f>
        <v>13.048</v>
      </c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>
        <v>785</v>
      </c>
      <c r="E201" s="438"/>
      <c r="F201" s="438">
        <f t="shared" ref="F201:F202" si="57">D201+E201</f>
        <v>785</v>
      </c>
      <c r="G201" s="439">
        <f>F201/F203</f>
        <v>0.20128205128205129</v>
      </c>
      <c r="H201" s="590">
        <v>2.5000000000000001E-2</v>
      </c>
      <c r="I201" s="586">
        <f>F201*H201</f>
        <v>19.625</v>
      </c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>
        <v>1251</v>
      </c>
      <c r="E202" s="438"/>
      <c r="F202" s="438">
        <f t="shared" si="57"/>
        <v>1251</v>
      </c>
      <c r="G202" s="439">
        <f>F202/F203</f>
        <v>0.32076923076923075</v>
      </c>
      <c r="H202" s="584"/>
      <c r="I202" s="586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f>SUM(D200:D202)</f>
        <v>3900</v>
      </c>
      <c r="E203" s="442">
        <f>SUM(E200:E202)</f>
        <v>0</v>
      </c>
      <c r="F203" s="443">
        <f>D203+E203</f>
        <v>3900</v>
      </c>
      <c r="G203" s="444">
        <f>SUM(G200:G202)</f>
        <v>1</v>
      </c>
      <c r="H203" s="585" t="s">
        <v>21</v>
      </c>
      <c r="I203" s="591">
        <f>SUM(I200:I202)</f>
        <v>32.673000000000002</v>
      </c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63</v>
      </c>
      <c r="E206" s="447" t="s">
        <v>68</v>
      </c>
      <c r="F206" s="447" t="s">
        <v>249</v>
      </c>
      <c r="G206" s="448" t="s">
        <v>197</v>
      </c>
      <c r="H206" s="447" t="s">
        <v>130</v>
      </c>
      <c r="I206" s="448" t="s">
        <v>64</v>
      </c>
      <c r="J206" s="447" t="s">
        <v>260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58</v>
      </c>
      <c r="D207" s="438">
        <v>261</v>
      </c>
      <c r="E207" s="438">
        <v>114</v>
      </c>
      <c r="F207" s="438"/>
      <c r="G207" s="438">
        <v>658</v>
      </c>
      <c r="H207" s="438"/>
      <c r="I207" s="438"/>
      <c r="J207" s="438">
        <v>203.52</v>
      </c>
      <c r="K207" s="550">
        <f>D207+E207+F207+G207+H207+I207+J207</f>
        <v>1236.52</v>
      </c>
      <c r="L207" s="452">
        <f>K207/K211</f>
        <v>0.123541677282187</v>
      </c>
      <c r="M207" s="401"/>
    </row>
    <row r="208" spans="2:13" ht="15.6">
      <c r="B208" s="396"/>
      <c r="C208" s="450" t="s">
        <v>148</v>
      </c>
      <c r="D208" s="438">
        <v>569</v>
      </c>
      <c r="E208" s="438">
        <v>590</v>
      </c>
      <c r="F208" s="438"/>
      <c r="G208" s="438">
        <v>363</v>
      </c>
      <c r="H208" s="438">
        <v>395</v>
      </c>
      <c r="I208" s="438"/>
      <c r="J208" s="438">
        <v>747</v>
      </c>
      <c r="K208" s="550">
        <f t="shared" ref="K208:K210" si="58">D208+E208+F208+G208+H208+I208+J208</f>
        <v>2664</v>
      </c>
      <c r="L208" s="452">
        <f>K208/K211</f>
        <v>0.26616231705087356</v>
      </c>
      <c r="M208" s="401"/>
    </row>
    <row r="209" spans="2:13" ht="15.6">
      <c r="B209" s="396"/>
      <c r="C209" s="450" t="s">
        <v>61</v>
      </c>
      <c r="D209" s="438">
        <v>669</v>
      </c>
      <c r="E209" s="438">
        <v>630</v>
      </c>
      <c r="F209" s="438">
        <v>13</v>
      </c>
      <c r="G209" s="438">
        <v>153</v>
      </c>
      <c r="H209" s="438">
        <v>2085.9</v>
      </c>
      <c r="I209" s="438"/>
      <c r="J209" s="438"/>
      <c r="K209" s="550">
        <f t="shared" si="58"/>
        <v>3550.9</v>
      </c>
      <c r="L209" s="452">
        <f>K209/K211</f>
        <v>0.3547731875435236</v>
      </c>
      <c r="M209" s="401"/>
    </row>
    <row r="210" spans="2:13" ht="15.6">
      <c r="B210" s="396"/>
      <c r="C210" s="450" t="s">
        <v>62</v>
      </c>
      <c r="D210" s="438">
        <v>337.61</v>
      </c>
      <c r="E210" s="438">
        <v>521.52</v>
      </c>
      <c r="F210" s="438">
        <v>693.41</v>
      </c>
      <c r="G210" s="438">
        <v>298.39</v>
      </c>
      <c r="H210" s="438">
        <v>5.27</v>
      </c>
      <c r="I210" s="438"/>
      <c r="J210" s="438">
        <v>701.31</v>
      </c>
      <c r="K210" s="550">
        <f t="shared" si="58"/>
        <v>2557.5099999999998</v>
      </c>
      <c r="L210" s="452">
        <f>K210/K211</f>
        <v>0.25552281812341576</v>
      </c>
      <c r="M210" s="401"/>
    </row>
    <row r="211" spans="2:13" ht="15.6">
      <c r="B211" s="397"/>
      <c r="C211" s="450" t="s">
        <v>199</v>
      </c>
      <c r="D211" s="552">
        <f>SUM(D207:D210)</f>
        <v>1836.6100000000001</v>
      </c>
      <c r="E211" s="552">
        <f t="shared" ref="E211" si="59">SUM(E207:E210)</f>
        <v>1855.52</v>
      </c>
      <c r="F211" s="552">
        <f>SUM(F207:F210)</f>
        <v>706.41</v>
      </c>
      <c r="G211" s="552">
        <f>SUM(G207:G210)</f>
        <v>1472.3899999999999</v>
      </c>
      <c r="H211" s="552">
        <f>SUM(H207:H210)</f>
        <v>2486.17</v>
      </c>
      <c r="I211" s="552">
        <f>SUM(I207:I210)</f>
        <v>0</v>
      </c>
      <c r="J211" s="552">
        <f t="shared" ref="J211" si="60">SUM(J207:J210)</f>
        <v>1651.83</v>
      </c>
      <c r="K211" s="550">
        <f>D211+E211+F211+G211+H211+I211+J211</f>
        <v>10008.93</v>
      </c>
      <c r="L211" s="452">
        <f>SUM(L207:L210)</f>
        <v>1</v>
      </c>
      <c r="M211" s="401"/>
    </row>
    <row r="212" spans="2:13" ht="15.6">
      <c r="B212" s="397"/>
      <c r="C212" s="547" t="s">
        <v>193</v>
      </c>
      <c r="D212" s="553">
        <v>1836.61</v>
      </c>
      <c r="E212" s="553">
        <v>1855.52</v>
      </c>
      <c r="F212" s="548">
        <v>706.41</v>
      </c>
      <c r="G212" s="548">
        <v>1472.39</v>
      </c>
      <c r="H212" s="548">
        <v>2486.174</v>
      </c>
      <c r="I212" s="548"/>
      <c r="J212" s="548">
        <v>1651.83</v>
      </c>
      <c r="K212" s="549">
        <f t="shared" ref="K212" si="61">D212+E212+F212+G212+H212+I212+J212</f>
        <v>10008.933999999999</v>
      </c>
      <c r="L212" s="452"/>
      <c r="M212" s="401"/>
    </row>
    <row r="213" spans="2:13" ht="15.6">
      <c r="B213" s="397"/>
      <c r="C213" s="460" t="s">
        <v>147</v>
      </c>
      <c r="D213" s="461">
        <f t="shared" ref="D213:J213" si="62">D212-D211</f>
        <v>0</v>
      </c>
      <c r="E213" s="461">
        <f t="shared" si="62"/>
        <v>0</v>
      </c>
      <c r="F213" s="461">
        <f t="shared" si="62"/>
        <v>0</v>
      </c>
      <c r="G213" s="461">
        <f t="shared" si="62"/>
        <v>0</v>
      </c>
      <c r="H213" s="461">
        <f t="shared" si="62"/>
        <v>3.9999999999054126E-3</v>
      </c>
      <c r="I213" s="461">
        <f t="shared" si="62"/>
        <v>0</v>
      </c>
      <c r="J213" s="461">
        <f t="shared" si="62"/>
        <v>0</v>
      </c>
      <c r="K213" s="542">
        <f>D213+E213+F213+G213+H213+I213+J213</f>
        <v>3.9999999999054126E-3</v>
      </c>
      <c r="L213" s="452"/>
      <c r="M213" s="401"/>
    </row>
    <row r="214" spans="2:13" ht="15.6">
      <c r="B214" s="396"/>
      <c r="C214" s="402" t="s">
        <v>65</v>
      </c>
      <c r="D214" s="462">
        <f>D212/K212</f>
        <v>0.18349706372326963</v>
      </c>
      <c r="E214" s="462">
        <f>E212/K212</f>
        <v>0.18538637581184972</v>
      </c>
      <c r="F214" s="462">
        <f>F212/K212</f>
        <v>7.0577945663344369E-2</v>
      </c>
      <c r="G214" s="462">
        <f>G212/K212</f>
        <v>0.14710757409330505</v>
      </c>
      <c r="H214" s="462">
        <f>H212/K212</f>
        <v>0.24839548347506341</v>
      </c>
      <c r="I214" s="462">
        <f>I212/K212</f>
        <v>0</v>
      </c>
      <c r="J214" s="462">
        <f>J212/K212</f>
        <v>0.1650355572331679</v>
      </c>
      <c r="K214" s="520">
        <f>D214+E214+F214+G214+H214+I214+J214</f>
        <v>1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-8.8048799989319377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15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596">
        <v>1597184.7830000001</v>
      </c>
      <c r="E222" s="596">
        <v>1597652.8230000001</v>
      </c>
      <c r="F222" s="526">
        <f t="shared" ref="F222:F225" si="63">E222-D222</f>
        <v>468.04000000003725</v>
      </c>
      <c r="G222" s="592">
        <v>6.48</v>
      </c>
      <c r="H222" s="410">
        <f>F222*G222</f>
        <v>3032.8992000002418</v>
      </c>
      <c r="I222" s="531">
        <f>F222+F226+F227</f>
        <v>588.77000000001863</v>
      </c>
      <c r="J222" s="411">
        <f>I222/I226</f>
        <v>0.63395174054891468</v>
      </c>
      <c r="K222" s="186"/>
      <c r="L222" s="359"/>
      <c r="M222" s="401"/>
    </row>
    <row r="223" spans="2:13" ht="15.6">
      <c r="B223" s="396"/>
      <c r="C223" s="412" t="s">
        <v>43</v>
      </c>
      <c r="D223" s="596">
        <v>617108.402</v>
      </c>
      <c r="E223" s="596">
        <v>617300.902</v>
      </c>
      <c r="F223" s="527">
        <f t="shared" si="63"/>
        <v>192.5</v>
      </c>
      <c r="G223" s="593">
        <v>6.48</v>
      </c>
      <c r="H223" s="413">
        <f>G223*F223</f>
        <v>1247.4000000000001</v>
      </c>
      <c r="I223" s="532">
        <f>F223</f>
        <v>192.5</v>
      </c>
      <c r="J223" s="414">
        <f>I223/I226</f>
        <v>0.20727229657703725</v>
      </c>
      <c r="K223" s="186"/>
      <c r="L223" s="359"/>
      <c r="M223" s="401"/>
    </row>
    <row r="224" spans="2:13" ht="15.6">
      <c r="B224" s="396"/>
      <c r="C224" s="415" t="s">
        <v>44</v>
      </c>
      <c r="D224" s="597">
        <v>368800.04300000001</v>
      </c>
      <c r="E224" s="597">
        <v>368947.50300000003</v>
      </c>
      <c r="F224" s="528">
        <f t="shared" si="63"/>
        <v>147.46000000002095</v>
      </c>
      <c r="G224" s="594">
        <v>4.58</v>
      </c>
      <c r="H224" s="416">
        <f>G224*F224</f>
        <v>675.36680000009596</v>
      </c>
      <c r="I224" s="533">
        <f>F224</f>
        <v>147.46000000002095</v>
      </c>
      <c r="J224" s="417">
        <f>I224/I226</f>
        <v>0.15877596287404808</v>
      </c>
      <c r="K224" s="186"/>
      <c r="L224" s="359"/>
      <c r="M224" s="401"/>
    </row>
    <row r="225" spans="2:13" ht="15.6">
      <c r="B225" s="397"/>
      <c r="C225" s="183" t="s">
        <v>139</v>
      </c>
      <c r="D225" s="597">
        <v>426111.51199999999</v>
      </c>
      <c r="E225" s="597">
        <v>426111.51199999999</v>
      </c>
      <c r="F225" s="529">
        <f t="shared" si="63"/>
        <v>0</v>
      </c>
      <c r="G225" s="595">
        <v>6.28</v>
      </c>
      <c r="H225" s="418">
        <f>G225*F225</f>
        <v>0</v>
      </c>
      <c r="I225" s="534">
        <f>F225</f>
        <v>0</v>
      </c>
      <c r="J225" s="419">
        <f>I225/I226</f>
        <v>0</v>
      </c>
      <c r="K225" s="186"/>
      <c r="L225" s="359"/>
      <c r="M225" s="401"/>
    </row>
    <row r="226" spans="2:13" ht="16.2" thickBot="1">
      <c r="B226" s="397"/>
      <c r="C226" s="420" t="s">
        <v>45</v>
      </c>
      <c r="D226" s="597">
        <v>379237.91200000001</v>
      </c>
      <c r="E226" s="597">
        <v>379342.41200000001</v>
      </c>
      <c r="F226" s="526">
        <f>E226-D226</f>
        <v>104.5</v>
      </c>
      <c r="G226" s="884">
        <v>6.48</v>
      </c>
      <c r="H226" s="421">
        <f>G226*F226</f>
        <v>677.16000000000008</v>
      </c>
      <c r="I226" s="535">
        <f t="shared" ref="I226:J226" si="64">SUM(I222:I225)</f>
        <v>928.73000000003958</v>
      </c>
      <c r="J226" s="422">
        <f t="shared" si="64"/>
        <v>1</v>
      </c>
      <c r="K226" s="186"/>
      <c r="L226" s="359"/>
      <c r="M226" s="401"/>
    </row>
    <row r="227" spans="2:13" ht="15.6">
      <c r="B227" s="397"/>
      <c r="C227" s="420" t="s">
        <v>46</v>
      </c>
      <c r="D227" s="597">
        <v>342161.592</v>
      </c>
      <c r="E227" s="597">
        <v>342177.82199999999</v>
      </c>
      <c r="F227" s="526">
        <f t="shared" ref="F227" si="65">E227-D227</f>
        <v>16.229999999981374</v>
      </c>
      <c r="G227" s="885"/>
      <c r="H227" s="423">
        <f>G226*F227</f>
        <v>105.17039999987931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928.73000000003958</v>
      </c>
      <c r="G228" s="525">
        <f>H228/F228</f>
        <v>6.1783256705393086</v>
      </c>
      <c r="H228" s="428">
        <f>SUM(H222:H227)</f>
        <v>5737.9964000002165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 t="s">
        <v>254</v>
      </c>
      <c r="E230" s="433"/>
      <c r="F230" s="434" t="s">
        <v>1</v>
      </c>
      <c r="G230" s="554" t="s">
        <v>65</v>
      </c>
      <c r="H230" s="861" t="s">
        <v>243</v>
      </c>
      <c r="I230" s="862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>
        <v>1121</v>
      </c>
      <c r="E231" s="438"/>
      <c r="F231" s="438">
        <f>D231+E231</f>
        <v>1121</v>
      </c>
      <c r="G231" s="439">
        <f>F231/F234</f>
        <v>0.34460498001844453</v>
      </c>
      <c r="H231" s="590">
        <v>7.0000000000000001E-3</v>
      </c>
      <c r="I231" s="586">
        <f>F231*H231</f>
        <v>7.8470000000000004</v>
      </c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>
        <v>1488</v>
      </c>
      <c r="E232" s="438"/>
      <c r="F232" s="438">
        <f t="shared" ref="F232:F233" si="66">D232+E232</f>
        <v>1488</v>
      </c>
      <c r="G232" s="439">
        <f>F232/F234</f>
        <v>0.45742391638487551</v>
      </c>
      <c r="H232" s="590">
        <v>2.5000000000000001E-2</v>
      </c>
      <c r="I232" s="586">
        <f>F232*H232</f>
        <v>37.200000000000003</v>
      </c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>
        <v>644</v>
      </c>
      <c r="E233" s="438"/>
      <c r="F233" s="438">
        <f t="shared" si="66"/>
        <v>644</v>
      </c>
      <c r="G233" s="439">
        <f>F233/F234</f>
        <v>0.19797110359667999</v>
      </c>
      <c r="H233" s="584"/>
      <c r="I233" s="586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3253</v>
      </c>
      <c r="E234" s="442">
        <f>SUM(E231:E233)</f>
        <v>0</v>
      </c>
      <c r="F234" s="443">
        <f>D234+E234</f>
        <v>3253</v>
      </c>
      <c r="G234" s="444">
        <f>SUM(G231:G233)</f>
        <v>1</v>
      </c>
      <c r="H234" s="585" t="s">
        <v>21</v>
      </c>
      <c r="I234" s="591">
        <f>SUM(I231:I233)</f>
        <v>45.047000000000004</v>
      </c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63</v>
      </c>
      <c r="E237" s="447" t="s">
        <v>68</v>
      </c>
      <c r="F237" s="447" t="s">
        <v>249</v>
      </c>
      <c r="G237" s="448" t="s">
        <v>197</v>
      </c>
      <c r="H237" s="447" t="s">
        <v>130</v>
      </c>
      <c r="I237" s="448" t="s">
        <v>64</v>
      </c>
      <c r="J237" s="447" t="s">
        <v>260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58</v>
      </c>
      <c r="D238" s="438">
        <v>167</v>
      </c>
      <c r="E238" s="438"/>
      <c r="F238" s="438">
        <v>44</v>
      </c>
      <c r="G238" s="438">
        <v>126.5</v>
      </c>
      <c r="H238" s="438"/>
      <c r="I238" s="438"/>
      <c r="J238" s="438">
        <v>260</v>
      </c>
      <c r="K238" s="550">
        <f>D238+E238+F238+G238+H238+I238+J238</f>
        <v>597.5</v>
      </c>
      <c r="L238" s="452">
        <f>K238/K242</f>
        <v>0.1047132347013526</v>
      </c>
      <c r="M238" s="401"/>
    </row>
    <row r="239" spans="2:13" ht="15.6">
      <c r="B239" s="396"/>
      <c r="C239" s="450" t="s">
        <v>148</v>
      </c>
      <c r="D239" s="438">
        <v>395</v>
      </c>
      <c r="E239" s="438"/>
      <c r="F239" s="438">
        <v>315</v>
      </c>
      <c r="G239" s="438">
        <v>328</v>
      </c>
      <c r="H239" s="438">
        <v>97</v>
      </c>
      <c r="I239" s="438"/>
      <c r="J239" s="438">
        <v>721</v>
      </c>
      <c r="K239" s="550">
        <f t="shared" ref="K239:K241" si="67">D239+E239+F239+G239+H239+I239+J239</f>
        <v>1856</v>
      </c>
      <c r="L239" s="452">
        <f>K239/K242</f>
        <v>0.3252682236078836</v>
      </c>
      <c r="M239" s="401"/>
    </row>
    <row r="240" spans="2:13" ht="15.6">
      <c r="B240" s="396"/>
      <c r="C240" s="450" t="s">
        <v>61</v>
      </c>
      <c r="D240" s="438">
        <v>80</v>
      </c>
      <c r="E240" s="438"/>
      <c r="F240" s="438">
        <v>53</v>
      </c>
      <c r="G240" s="438">
        <v>80</v>
      </c>
      <c r="H240" s="438">
        <v>60</v>
      </c>
      <c r="I240" s="438"/>
      <c r="J240" s="438">
        <v>379</v>
      </c>
      <c r="K240" s="550">
        <f t="shared" si="67"/>
        <v>652</v>
      </c>
      <c r="L240" s="452">
        <f>K240/K242</f>
        <v>0.11426448372432117</v>
      </c>
      <c r="M240" s="401"/>
    </row>
    <row r="241" spans="2:13" ht="15.6">
      <c r="B241" s="396"/>
      <c r="C241" s="450" t="s">
        <v>62</v>
      </c>
      <c r="D241" s="438">
        <v>714.7</v>
      </c>
      <c r="E241" s="438"/>
      <c r="F241" s="438">
        <v>1084.5</v>
      </c>
      <c r="G241" s="438">
        <v>437.33</v>
      </c>
      <c r="H241" s="438">
        <v>144.18</v>
      </c>
      <c r="I241" s="438"/>
      <c r="J241" s="438">
        <v>219.85</v>
      </c>
      <c r="K241" s="550">
        <f t="shared" si="67"/>
        <v>2600.56</v>
      </c>
      <c r="L241" s="452">
        <f>K241/K242</f>
        <v>0.45575405796644275</v>
      </c>
      <c r="M241" s="401"/>
    </row>
    <row r="242" spans="2:13" ht="15.6">
      <c r="B242" s="397"/>
      <c r="C242" s="450" t="s">
        <v>199</v>
      </c>
      <c r="D242" s="552">
        <f>SUM(D238:D241)</f>
        <v>1356.7</v>
      </c>
      <c r="E242" s="552">
        <f t="shared" ref="E242" si="68">SUM(E238:E241)</f>
        <v>0</v>
      </c>
      <c r="F242" s="552">
        <f>SUM(F238:F241)</f>
        <v>1496.5</v>
      </c>
      <c r="G242" s="552">
        <f>SUM(G238:G241)</f>
        <v>971.82999999999993</v>
      </c>
      <c r="H242" s="552">
        <f>SUM(H238:H241)</f>
        <v>301.18</v>
      </c>
      <c r="I242" s="552">
        <f>SUM(I238:I241)</f>
        <v>0</v>
      </c>
      <c r="J242" s="552">
        <f t="shared" ref="J242" si="69">SUM(J238:J241)</f>
        <v>1579.85</v>
      </c>
      <c r="K242" s="550">
        <f>D242+E242+F242+G242+H242+I242+J242</f>
        <v>5706.0599999999995</v>
      </c>
      <c r="L242" s="452">
        <f>SUM(L238:L241)</f>
        <v>1</v>
      </c>
      <c r="M242" s="401"/>
    </row>
    <row r="243" spans="2:13" ht="15.6">
      <c r="B243" s="397"/>
      <c r="C243" s="547" t="s">
        <v>193</v>
      </c>
      <c r="D243" s="553">
        <v>1356.7</v>
      </c>
      <c r="E243" s="553"/>
      <c r="F243" s="548">
        <v>1524.56</v>
      </c>
      <c r="G243" s="548">
        <v>971.83</v>
      </c>
      <c r="H243" s="548">
        <v>301.18</v>
      </c>
      <c r="I243" s="548"/>
      <c r="J243" s="548">
        <v>1579.85</v>
      </c>
      <c r="K243" s="549">
        <f t="shared" ref="K243" si="70">D243+E243+F243+G243+H243+I243+J243</f>
        <v>5734.1200000000008</v>
      </c>
      <c r="L243" s="452"/>
      <c r="M243" s="401"/>
    </row>
    <row r="244" spans="2:13" ht="15.6">
      <c r="B244" s="397"/>
      <c r="C244" s="460" t="s">
        <v>147</v>
      </c>
      <c r="D244" s="461">
        <f t="shared" ref="D244:J244" si="71">D243-D242</f>
        <v>0</v>
      </c>
      <c r="E244" s="461">
        <f t="shared" si="71"/>
        <v>0</v>
      </c>
      <c r="F244" s="461">
        <f t="shared" si="71"/>
        <v>28.059999999999945</v>
      </c>
      <c r="G244" s="461">
        <f t="shared" si="71"/>
        <v>0</v>
      </c>
      <c r="H244" s="461">
        <f t="shared" si="71"/>
        <v>0</v>
      </c>
      <c r="I244" s="461">
        <f t="shared" si="71"/>
        <v>0</v>
      </c>
      <c r="J244" s="461">
        <f t="shared" si="71"/>
        <v>0</v>
      </c>
      <c r="K244" s="542">
        <f>D244+E244+F244+G244+H244+I244+J244</f>
        <v>28.059999999999945</v>
      </c>
      <c r="L244" s="452"/>
      <c r="M244" s="401"/>
    </row>
    <row r="245" spans="2:13" ht="15.6">
      <c r="B245" s="396"/>
      <c r="C245" s="402" t="s">
        <v>65</v>
      </c>
      <c r="D245" s="462">
        <f>D243/K243</f>
        <v>0.23660125703682516</v>
      </c>
      <c r="E245" s="462">
        <f>E243/K243</f>
        <v>0</v>
      </c>
      <c r="F245" s="462">
        <f>F243/K243</f>
        <v>0.26587514736350126</v>
      </c>
      <c r="G245" s="462">
        <f>G243/K243</f>
        <v>0.16948197805417395</v>
      </c>
      <c r="H245" s="462">
        <f>H243/K243</f>
        <v>5.2524188541572196E-2</v>
      </c>
      <c r="I245" s="462">
        <f>I243/K243</f>
        <v>0</v>
      </c>
      <c r="J245" s="462">
        <f>J243/K243</f>
        <v>0.27551742900392734</v>
      </c>
      <c r="K245" s="520">
        <f>D245+E245+F245+G245+H245+I245+J245</f>
        <v>1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3.8764000002156536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596">
        <v>1597652.8230000001</v>
      </c>
      <c r="E253" s="596">
        <v>1598091.183</v>
      </c>
      <c r="F253" s="526">
        <f t="shared" ref="F253:F258" si="72">E253-D253</f>
        <v>438.35999999986961</v>
      </c>
      <c r="G253" s="592">
        <v>6.48</v>
      </c>
      <c r="H253" s="410">
        <f>F253*G253</f>
        <v>2840.5727999991554</v>
      </c>
      <c r="I253" s="531">
        <f>F253+F257+F258</f>
        <v>662.60899999988033</v>
      </c>
      <c r="J253" s="411">
        <f>I253/I257</f>
        <v>0.46051258955927304</v>
      </c>
      <c r="K253" s="186"/>
      <c r="L253" s="359"/>
      <c r="M253" s="401"/>
    </row>
    <row r="254" spans="2:13" ht="15.6">
      <c r="B254" s="396"/>
      <c r="C254" s="412" t="s">
        <v>43</v>
      </c>
      <c r="D254" s="596">
        <v>617300.902</v>
      </c>
      <c r="E254" s="596">
        <v>617432.63199999998</v>
      </c>
      <c r="F254" s="527">
        <f t="shared" si="72"/>
        <v>131.72999999998137</v>
      </c>
      <c r="G254" s="593">
        <v>6.48</v>
      </c>
      <c r="H254" s="413">
        <f>G254*F254</f>
        <v>853.61039999987941</v>
      </c>
      <c r="I254" s="532">
        <f>F254</f>
        <v>131.72999999998137</v>
      </c>
      <c r="J254" s="414">
        <f>I254/I257</f>
        <v>9.1552217707042041E-2</v>
      </c>
      <c r="K254" s="186"/>
      <c r="L254" s="359"/>
      <c r="M254" s="401"/>
    </row>
    <row r="255" spans="2:13" ht="15.6">
      <c r="B255" s="396"/>
      <c r="C255" s="415" t="s">
        <v>44</v>
      </c>
      <c r="D255" s="597">
        <v>368947.50300000003</v>
      </c>
      <c r="E255" s="597">
        <v>369196.76400000002</v>
      </c>
      <c r="F255" s="528">
        <f t="shared" si="72"/>
        <v>249.2609999999986</v>
      </c>
      <c r="G255" s="594">
        <v>4.58</v>
      </c>
      <c r="H255" s="416">
        <f>G255*F255</f>
        <v>1141.6153799999936</v>
      </c>
      <c r="I255" s="533">
        <f>F255</f>
        <v>249.2609999999986</v>
      </c>
      <c r="J255" s="417">
        <f>I255/I257</f>
        <v>0.17323614467378809</v>
      </c>
      <c r="K255" s="186"/>
      <c r="L255" s="359"/>
      <c r="M255" s="401"/>
    </row>
    <row r="256" spans="2:13" ht="15.6">
      <c r="B256" s="397"/>
      <c r="C256" s="183" t="s">
        <v>139</v>
      </c>
      <c r="D256" s="597">
        <v>426111.51199999999</v>
      </c>
      <c r="E256" s="597">
        <v>426506.76299999998</v>
      </c>
      <c r="F256" s="529">
        <f t="shared" si="72"/>
        <v>395.25099999998929</v>
      </c>
      <c r="G256" s="595">
        <v>6.28</v>
      </c>
      <c r="H256" s="418">
        <f>G256*F256</f>
        <v>2482.1762799999328</v>
      </c>
      <c r="I256" s="534">
        <f>F256</f>
        <v>395.25099999998929</v>
      </c>
      <c r="J256" s="419">
        <f>I256/I257</f>
        <v>0.27469904805989681</v>
      </c>
      <c r="K256" s="186"/>
      <c r="L256" s="359"/>
      <c r="M256" s="401"/>
    </row>
    <row r="257" spans="2:13" ht="16.2" thickBot="1">
      <c r="B257" s="397"/>
      <c r="C257" s="420" t="s">
        <v>45</v>
      </c>
      <c r="D257" s="597">
        <v>379342.41200000001</v>
      </c>
      <c r="E257" s="597">
        <v>379481.25199999998</v>
      </c>
      <c r="F257" s="526">
        <f t="shared" si="72"/>
        <v>138.8399999999674</v>
      </c>
      <c r="G257" s="884">
        <v>6.48</v>
      </c>
      <c r="H257" s="421">
        <f>G257*F257</f>
        <v>899.68319999978883</v>
      </c>
      <c r="I257" s="535">
        <f t="shared" ref="I257:J257" si="73">SUM(I253:I256)</f>
        <v>1438.8509999998496</v>
      </c>
      <c r="J257" s="422">
        <f t="shared" si="73"/>
        <v>1</v>
      </c>
      <c r="K257" s="186"/>
      <c r="L257" s="359"/>
      <c r="M257" s="401"/>
    </row>
    <row r="258" spans="2:13" ht="15.6">
      <c r="B258" s="397"/>
      <c r="C258" s="420" t="s">
        <v>46</v>
      </c>
      <c r="D258" s="597">
        <v>342177.82199999999</v>
      </c>
      <c r="E258" s="597">
        <v>342263.23100000003</v>
      </c>
      <c r="F258" s="526">
        <f t="shared" si="72"/>
        <v>85.409000000043306</v>
      </c>
      <c r="G258" s="885"/>
      <c r="H258" s="423">
        <f>G257*F258</f>
        <v>553.45032000028061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1438.8509999998496</v>
      </c>
      <c r="G259" s="525">
        <f>H259/F259</f>
        <v>6.0959115155078232</v>
      </c>
      <c r="H259" s="428">
        <f>SUM(H253:H258)</f>
        <v>8771.1083799990301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 t="s">
        <v>254</v>
      </c>
      <c r="E261" s="433"/>
      <c r="F261" s="434" t="s">
        <v>1</v>
      </c>
      <c r="G261" s="554" t="s">
        <v>65</v>
      </c>
      <c r="H261" s="861" t="s">
        <v>243</v>
      </c>
      <c r="I261" s="862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>
        <v>1449</v>
      </c>
      <c r="E262" s="438"/>
      <c r="F262" s="438">
        <f>D262+E262</f>
        <v>1449</v>
      </c>
      <c r="G262" s="439">
        <f>F262/F265</f>
        <v>0.68252472915685347</v>
      </c>
      <c r="H262" s="590">
        <v>7.0000000000000001E-3</v>
      </c>
      <c r="I262" s="586">
        <f>F262*H262</f>
        <v>10.143000000000001</v>
      </c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>
        <v>624</v>
      </c>
      <c r="E263" s="438"/>
      <c r="F263" s="438">
        <f t="shared" ref="F263:F264" si="74">D263+E263</f>
        <v>624</v>
      </c>
      <c r="G263" s="439">
        <f>F263/F265</f>
        <v>0.29392369288742348</v>
      </c>
      <c r="H263" s="590">
        <v>2.5000000000000001E-2</v>
      </c>
      <c r="I263" s="586">
        <f>F263*H263</f>
        <v>15.600000000000001</v>
      </c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>
        <v>50</v>
      </c>
      <c r="E264" s="438"/>
      <c r="F264" s="438">
        <f t="shared" si="74"/>
        <v>50</v>
      </c>
      <c r="G264" s="439">
        <f>F264/F265</f>
        <v>2.3551577955723033E-2</v>
      </c>
      <c r="H264" s="584"/>
      <c r="I264" s="586"/>
      <c r="J264" s="431"/>
      <c r="K264" s="184"/>
      <c r="L264" s="188"/>
      <c r="M264" s="401"/>
    </row>
    <row r="265" spans="2:13" ht="16.2" thickBot="1">
      <c r="B265" s="397"/>
      <c r="C265" s="441" t="s">
        <v>1</v>
      </c>
      <c r="D265" s="442">
        <f>SUM(D262:D264)</f>
        <v>2123</v>
      </c>
      <c r="E265" s="442">
        <f>SUM(E262:E264)</f>
        <v>0</v>
      </c>
      <c r="F265" s="443">
        <f>D265+E265</f>
        <v>2123</v>
      </c>
      <c r="G265" s="444">
        <f>SUM(G262:G264)</f>
        <v>1</v>
      </c>
      <c r="H265" s="585" t="s">
        <v>21</v>
      </c>
      <c r="I265" s="591">
        <f>SUM(I262:I264)</f>
        <v>25.743000000000002</v>
      </c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63</v>
      </c>
      <c r="E268" s="447" t="s">
        <v>68</v>
      </c>
      <c r="F268" s="447" t="s">
        <v>249</v>
      </c>
      <c r="G268" s="448" t="s">
        <v>197</v>
      </c>
      <c r="H268" s="447" t="s">
        <v>130</v>
      </c>
      <c r="I268" s="448" t="s">
        <v>64</v>
      </c>
      <c r="J268" s="447" t="s">
        <v>260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58</v>
      </c>
      <c r="D269" s="438">
        <v>566</v>
      </c>
      <c r="E269" s="438">
        <v>123</v>
      </c>
      <c r="F269" s="438"/>
      <c r="G269" s="438"/>
      <c r="H269" s="438"/>
      <c r="I269" s="438"/>
      <c r="J269" s="438">
        <v>140</v>
      </c>
      <c r="K269" s="550">
        <f>D269+E269+F269+G269+H269+I269+J269</f>
        <v>829</v>
      </c>
      <c r="L269" s="452">
        <f>K269/K273</f>
        <v>9.5930309927803492E-2</v>
      </c>
      <c r="M269" s="401"/>
    </row>
    <row r="270" spans="2:13" ht="15.6">
      <c r="B270" s="396"/>
      <c r="C270" s="450" t="s">
        <v>148</v>
      </c>
      <c r="D270" s="438">
        <v>628</v>
      </c>
      <c r="E270" s="438">
        <v>687</v>
      </c>
      <c r="F270" s="438"/>
      <c r="G270" s="438"/>
      <c r="H270" s="438">
        <v>114</v>
      </c>
      <c r="I270" s="438"/>
      <c r="J270" s="438">
        <v>664.58</v>
      </c>
      <c r="K270" s="550">
        <f t="shared" ref="K270:K272" si="75">D270+E270+F270+G270+H270+I270+J270</f>
        <v>2093.58</v>
      </c>
      <c r="L270" s="452">
        <f>K270/K273</f>
        <v>0.24226511249535684</v>
      </c>
      <c r="M270" s="401"/>
    </row>
    <row r="271" spans="2:13" ht="15.6">
      <c r="B271" s="396"/>
      <c r="C271" s="450" t="s">
        <v>61</v>
      </c>
      <c r="D271" s="438">
        <v>484</v>
      </c>
      <c r="E271" s="438">
        <v>248</v>
      </c>
      <c r="F271" s="438">
        <v>230</v>
      </c>
      <c r="G271" s="438">
        <v>270</v>
      </c>
      <c r="H271" s="438">
        <v>2141</v>
      </c>
      <c r="I271" s="438"/>
      <c r="J271" s="438">
        <v>100</v>
      </c>
      <c r="K271" s="550">
        <f t="shared" si="75"/>
        <v>3473</v>
      </c>
      <c r="L271" s="452">
        <f>K271/K273</f>
        <v>0.40188898236340354</v>
      </c>
      <c r="M271" s="401"/>
    </row>
    <row r="272" spans="2:13" ht="15.6">
      <c r="B272" s="396"/>
      <c r="C272" s="450" t="s">
        <v>62</v>
      </c>
      <c r="D272" s="438">
        <v>536</v>
      </c>
      <c r="E272" s="438">
        <v>175.64</v>
      </c>
      <c r="F272" s="438">
        <v>482.06</v>
      </c>
      <c r="G272" s="438">
        <v>625</v>
      </c>
      <c r="H272" s="438">
        <v>75.41</v>
      </c>
      <c r="I272" s="438"/>
      <c r="J272" s="438">
        <v>352</v>
      </c>
      <c r="K272" s="550">
        <f t="shared" si="75"/>
        <v>2246.11</v>
      </c>
      <c r="L272" s="452">
        <f>K272/K273</f>
        <v>0.25991559521343632</v>
      </c>
      <c r="M272" s="401"/>
    </row>
    <row r="273" spans="2:13" ht="15.6">
      <c r="B273" s="397"/>
      <c r="C273" s="450" t="s">
        <v>199</v>
      </c>
      <c r="D273" s="552">
        <f>SUM(D269:D272)</f>
        <v>2214</v>
      </c>
      <c r="E273" s="552">
        <f t="shared" ref="E273" si="76">SUM(E269:E272)</f>
        <v>1233.6399999999999</v>
      </c>
      <c r="F273" s="552">
        <f>SUM(F269:F272)</f>
        <v>712.06</v>
      </c>
      <c r="G273" s="552">
        <f>SUM(G269:G272)</f>
        <v>895</v>
      </c>
      <c r="H273" s="552">
        <f>SUM(H269:H272)</f>
        <v>2330.41</v>
      </c>
      <c r="I273" s="552">
        <f>SUM(I269:I272)</f>
        <v>0</v>
      </c>
      <c r="J273" s="552">
        <f t="shared" ref="J273" si="77">SUM(J269:J272)</f>
        <v>1256.58</v>
      </c>
      <c r="K273" s="550">
        <f>D273+E273+F273+G273+H273+I273+J273</f>
        <v>8641.6899999999987</v>
      </c>
      <c r="L273" s="452">
        <f>SUM(L269:L272)</f>
        <v>1.0000000000000002</v>
      </c>
      <c r="M273" s="401"/>
    </row>
    <row r="274" spans="2:13" ht="15.6">
      <c r="B274" s="397"/>
      <c r="C274" s="547" t="s">
        <v>193</v>
      </c>
      <c r="D274" s="553">
        <v>2299.11</v>
      </c>
      <c r="E274" s="553">
        <v>1233.6400000000001</v>
      </c>
      <c r="F274" s="548">
        <v>712.06</v>
      </c>
      <c r="G274" s="548">
        <v>933.94</v>
      </c>
      <c r="H274" s="548">
        <v>2330.41</v>
      </c>
      <c r="I274" s="548"/>
      <c r="J274" s="548">
        <v>1267.6300000000001</v>
      </c>
      <c r="K274" s="549">
        <f t="shared" ref="K274" si="78">D274+E274+F274+G274+H274+I274+J274</f>
        <v>8776.7900000000009</v>
      </c>
      <c r="L274" s="452"/>
      <c r="M274" s="401"/>
    </row>
    <row r="275" spans="2:13" ht="15.6">
      <c r="B275" s="397"/>
      <c r="C275" s="460" t="s">
        <v>147</v>
      </c>
      <c r="D275" s="461">
        <f t="shared" ref="D275:J275" si="79">D274-D273</f>
        <v>85.110000000000127</v>
      </c>
      <c r="E275" s="461">
        <f t="shared" si="79"/>
        <v>0</v>
      </c>
      <c r="F275" s="461">
        <f t="shared" si="79"/>
        <v>0</v>
      </c>
      <c r="G275" s="461">
        <f t="shared" si="79"/>
        <v>38.940000000000055</v>
      </c>
      <c r="H275" s="461">
        <f t="shared" si="79"/>
        <v>0</v>
      </c>
      <c r="I275" s="461">
        <f t="shared" si="79"/>
        <v>0</v>
      </c>
      <c r="J275" s="461">
        <f t="shared" si="79"/>
        <v>11.050000000000182</v>
      </c>
      <c r="K275" s="542">
        <f>D275+E275+F275+G275+H275+I275+J275</f>
        <v>135.10000000000036</v>
      </c>
      <c r="L275" s="452"/>
      <c r="M275" s="401"/>
    </row>
    <row r="276" spans="2:13" ht="15.6">
      <c r="B276" s="396"/>
      <c r="C276" s="402" t="s">
        <v>65</v>
      </c>
      <c r="D276" s="462">
        <f>D274/K274</f>
        <v>0.26195340209803353</v>
      </c>
      <c r="E276" s="462">
        <f>E274/K274</f>
        <v>0.14055708294262481</v>
      </c>
      <c r="F276" s="462">
        <f>F274/K274</f>
        <v>8.1129889173604461E-2</v>
      </c>
      <c r="G276" s="462">
        <f>G274/K274</f>
        <v>0.1064102023632786</v>
      </c>
      <c r="H276" s="462">
        <f>H274/K274</f>
        <v>0.26551962619590985</v>
      </c>
      <c r="I276" s="462">
        <f>I274/K274</f>
        <v>0</v>
      </c>
      <c r="J276" s="462">
        <f>J274/K274</f>
        <v>0.14442979722654867</v>
      </c>
      <c r="K276" s="520">
        <f>D276+E276+F276+G276+H276+I276+J276</f>
        <v>1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-5.6816200009707245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596">
        <v>1598091.183</v>
      </c>
      <c r="E284" s="596">
        <v>1598615.273</v>
      </c>
      <c r="F284" s="526">
        <f t="shared" ref="F284:F289" si="80">E284-D284</f>
        <v>524.09000000008382</v>
      </c>
      <c r="G284" s="592">
        <v>6.48</v>
      </c>
      <c r="H284" s="410">
        <f>F284*G284</f>
        <v>3396.1032000005434</v>
      </c>
      <c r="I284" s="531">
        <f>F284+F288+F289</f>
        <v>637.99100000009639</v>
      </c>
      <c r="J284" s="411">
        <f>I284/I288</f>
        <v>0.55318737535770257</v>
      </c>
      <c r="K284" s="186"/>
      <c r="L284" s="359"/>
      <c r="M284" s="401"/>
    </row>
    <row r="285" spans="2:13" ht="15.6">
      <c r="B285" s="396"/>
      <c r="C285" s="412" t="s">
        <v>43</v>
      </c>
      <c r="D285" s="596">
        <v>617432.63199999998</v>
      </c>
      <c r="E285" s="596">
        <v>617660.39199999999</v>
      </c>
      <c r="F285" s="527">
        <f t="shared" si="80"/>
        <v>227.76000000000931</v>
      </c>
      <c r="G285" s="593">
        <v>6.48</v>
      </c>
      <c r="H285" s="413">
        <f>G285*F285</f>
        <v>1475.8848000000605</v>
      </c>
      <c r="I285" s="532">
        <f>F285</f>
        <v>227.76000000000931</v>
      </c>
      <c r="J285" s="414">
        <f>I285/I288</f>
        <v>0.19748547645884731</v>
      </c>
      <c r="K285" s="186"/>
      <c r="L285" s="359"/>
      <c r="M285" s="401"/>
    </row>
    <row r="286" spans="2:13" ht="15.6">
      <c r="B286" s="396"/>
      <c r="C286" s="415" t="s">
        <v>44</v>
      </c>
      <c r="D286" s="597">
        <v>369196.76400000002</v>
      </c>
      <c r="E286" s="597">
        <v>369420.59299999999</v>
      </c>
      <c r="F286" s="528">
        <f t="shared" si="80"/>
        <v>223.8289999999688</v>
      </c>
      <c r="G286" s="594">
        <v>4.58</v>
      </c>
      <c r="H286" s="416">
        <f>G286*F286</f>
        <v>1025.1368199998572</v>
      </c>
      <c r="I286" s="533">
        <f>F286</f>
        <v>223.8289999999688</v>
      </c>
      <c r="J286" s="417">
        <f>I286/I288</f>
        <v>0.19407699644493928</v>
      </c>
      <c r="K286" s="186"/>
      <c r="L286" s="359"/>
      <c r="M286" s="401"/>
    </row>
    <row r="287" spans="2:13" ht="15.6">
      <c r="B287" s="397"/>
      <c r="C287" s="183" t="s">
        <v>139</v>
      </c>
      <c r="D287" s="597">
        <v>426506.76299999998</v>
      </c>
      <c r="E287" s="597">
        <v>426570.48300000001</v>
      </c>
      <c r="F287" s="529">
        <f t="shared" si="80"/>
        <v>63.720000000030268</v>
      </c>
      <c r="G287" s="595">
        <v>6.28</v>
      </c>
      <c r="H287" s="418">
        <f>G287*F287</f>
        <v>400.16160000019011</v>
      </c>
      <c r="I287" s="534">
        <f>F287</f>
        <v>63.720000000030268</v>
      </c>
      <c r="J287" s="419">
        <f>I287/I288</f>
        <v>5.5250151738510778E-2</v>
      </c>
      <c r="K287" s="186"/>
      <c r="L287" s="359"/>
      <c r="M287" s="401"/>
    </row>
    <row r="288" spans="2:13" ht="16.2" thickBot="1">
      <c r="B288" s="397"/>
      <c r="C288" s="420" t="s">
        <v>45</v>
      </c>
      <c r="D288" s="597">
        <v>379481.25199999998</v>
      </c>
      <c r="E288" s="597">
        <v>379585.37300000002</v>
      </c>
      <c r="F288" s="526">
        <f t="shared" si="80"/>
        <v>104.12100000004284</v>
      </c>
      <c r="G288" s="884">
        <v>6.48</v>
      </c>
      <c r="H288" s="421">
        <f>G288*F288</f>
        <v>674.7040800002776</v>
      </c>
      <c r="I288" s="535">
        <f t="shared" ref="I288:J288" si="81">SUM(I284:I287)</f>
        <v>1153.3000000001048</v>
      </c>
      <c r="J288" s="422">
        <f t="shared" si="81"/>
        <v>0.99999999999999989</v>
      </c>
      <c r="K288" s="186"/>
      <c r="L288" s="359"/>
      <c r="M288" s="401"/>
    </row>
    <row r="289" spans="2:13" ht="15.6">
      <c r="B289" s="397"/>
      <c r="C289" s="420" t="s">
        <v>46</v>
      </c>
      <c r="D289" s="597">
        <v>342263.23100000003</v>
      </c>
      <c r="E289" s="597">
        <v>342273.011</v>
      </c>
      <c r="F289" s="526">
        <f t="shared" si="80"/>
        <v>9.779999999969732</v>
      </c>
      <c r="G289" s="885"/>
      <c r="H289" s="423">
        <f>G288*F289</f>
        <v>63.37439999980387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1153.3000000001048</v>
      </c>
      <c r="G290" s="525">
        <f>H290/F290</f>
        <v>6.1002036764069141</v>
      </c>
      <c r="H290" s="428">
        <f>SUM(H284:H289)</f>
        <v>7035.3649000007335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 t="s">
        <v>254</v>
      </c>
      <c r="E292" s="433"/>
      <c r="F292" s="434" t="s">
        <v>1</v>
      </c>
      <c r="G292" s="554" t="s">
        <v>65</v>
      </c>
      <c r="H292" s="861" t="s">
        <v>243</v>
      </c>
      <c r="I292" s="862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>
        <v>1372</v>
      </c>
      <c r="E293" s="438"/>
      <c r="F293" s="438">
        <f>D293+E293</f>
        <v>1372</v>
      </c>
      <c r="G293" s="439">
        <f>F293/F296</f>
        <v>0.43036386449184444</v>
      </c>
      <c r="H293" s="590">
        <v>7.0000000000000001E-3</v>
      </c>
      <c r="I293" s="586">
        <f>F293*H293</f>
        <v>9.604000000000001</v>
      </c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>
        <v>789</v>
      </c>
      <c r="E294" s="438"/>
      <c r="F294" s="438">
        <f t="shared" ref="F294:F295" si="82">D294+E294</f>
        <v>789</v>
      </c>
      <c r="G294" s="439">
        <f>F294/F296</f>
        <v>0.24749058971141782</v>
      </c>
      <c r="H294" s="590">
        <v>2.5000000000000001E-2</v>
      </c>
      <c r="I294" s="586">
        <f>F294*H294</f>
        <v>19.725000000000001</v>
      </c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>
        <v>1027</v>
      </c>
      <c r="E295" s="438"/>
      <c r="F295" s="438">
        <f t="shared" si="82"/>
        <v>1027</v>
      </c>
      <c r="G295" s="439">
        <f>F295/F296</f>
        <v>0.32214554579673776</v>
      </c>
      <c r="H295" s="584"/>
      <c r="I295" s="586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3188</v>
      </c>
      <c r="E296" s="442">
        <f>SUM(E293:E295)</f>
        <v>0</v>
      </c>
      <c r="F296" s="443">
        <f>D296+E296</f>
        <v>3188</v>
      </c>
      <c r="G296" s="444">
        <f>SUM(G293:G295)</f>
        <v>1</v>
      </c>
      <c r="H296" s="585" t="s">
        <v>21</v>
      </c>
      <c r="I296" s="591">
        <f>SUM(I293:I295)</f>
        <v>29.329000000000001</v>
      </c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63</v>
      </c>
      <c r="E299" s="447" t="s">
        <v>68</v>
      </c>
      <c r="F299" s="447" t="s">
        <v>249</v>
      </c>
      <c r="G299" s="448" t="s">
        <v>197</v>
      </c>
      <c r="H299" s="447" t="s">
        <v>130</v>
      </c>
      <c r="I299" s="448" t="s">
        <v>64</v>
      </c>
      <c r="J299" s="447" t="s">
        <v>260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58</v>
      </c>
      <c r="D300" s="438">
        <v>105</v>
      </c>
      <c r="E300" s="438">
        <v>357</v>
      </c>
      <c r="F300" s="438"/>
      <c r="G300" s="438">
        <v>137</v>
      </c>
      <c r="H300" s="438"/>
      <c r="I300" s="438"/>
      <c r="J300" s="438">
        <v>145</v>
      </c>
      <c r="K300" s="550">
        <f>D300+E300+F300+G300+H300+I300+J300</f>
        <v>744</v>
      </c>
      <c r="L300" s="452">
        <f>K300/K304</f>
        <v>0.10745932361288645</v>
      </c>
      <c r="M300" s="401"/>
    </row>
    <row r="301" spans="2:13" ht="15.6">
      <c r="B301" s="396"/>
      <c r="C301" s="450" t="s">
        <v>148</v>
      </c>
      <c r="D301" s="438">
        <v>435</v>
      </c>
      <c r="E301" s="438">
        <v>347</v>
      </c>
      <c r="F301" s="438"/>
      <c r="G301" s="438">
        <v>237</v>
      </c>
      <c r="H301" s="438">
        <v>373</v>
      </c>
      <c r="I301" s="438"/>
      <c r="J301" s="438">
        <v>1055.1099999999999</v>
      </c>
      <c r="K301" s="550">
        <f t="shared" ref="K301:K303" si="83">D301+E301+F301+G301+H301+I301+J301</f>
        <v>2447.1099999999997</v>
      </c>
      <c r="L301" s="452">
        <f>K301/K304</f>
        <v>0.35344729221280985</v>
      </c>
      <c r="M301" s="401"/>
    </row>
    <row r="302" spans="2:13" ht="15.6">
      <c r="B302" s="396"/>
      <c r="C302" s="450" t="s">
        <v>61</v>
      </c>
      <c r="D302" s="438">
        <v>205</v>
      </c>
      <c r="E302" s="438">
        <v>285</v>
      </c>
      <c r="F302" s="438">
        <v>22</v>
      </c>
      <c r="G302" s="438"/>
      <c r="H302" s="438"/>
      <c r="I302" s="438"/>
      <c r="J302" s="438">
        <v>380</v>
      </c>
      <c r="K302" s="550">
        <f t="shared" si="83"/>
        <v>892</v>
      </c>
      <c r="L302" s="452">
        <f>K302/K304</f>
        <v>0.12883564067566494</v>
      </c>
      <c r="M302" s="401"/>
    </row>
    <row r="303" spans="2:13" ht="15.6">
      <c r="B303" s="396"/>
      <c r="C303" s="450" t="s">
        <v>62</v>
      </c>
      <c r="D303" s="438">
        <v>974</v>
      </c>
      <c r="E303" s="438">
        <v>626.85</v>
      </c>
      <c r="F303" s="438">
        <v>607.98</v>
      </c>
      <c r="G303" s="438">
        <v>114.84</v>
      </c>
      <c r="H303" s="438">
        <v>61.64</v>
      </c>
      <c r="I303" s="438"/>
      <c r="J303" s="438">
        <v>455.13</v>
      </c>
      <c r="K303" s="550">
        <f t="shared" si="83"/>
        <v>2840.44</v>
      </c>
      <c r="L303" s="452">
        <f>K303/K304</f>
        <v>0.41025774349863869</v>
      </c>
      <c r="M303" s="401"/>
    </row>
    <row r="304" spans="2:13" ht="15.6">
      <c r="B304" s="397"/>
      <c r="C304" s="450" t="s">
        <v>199</v>
      </c>
      <c r="D304" s="552">
        <f>SUM(D300:D303)</f>
        <v>1719</v>
      </c>
      <c r="E304" s="552">
        <f t="shared" ref="E304" si="84">SUM(E300:E303)</f>
        <v>1615.85</v>
      </c>
      <c r="F304" s="552">
        <f>SUM(F300:F303)</f>
        <v>629.98</v>
      </c>
      <c r="G304" s="552">
        <f>SUM(G300:G303)</f>
        <v>488.84000000000003</v>
      </c>
      <c r="H304" s="552">
        <f>SUM(H300:H303)</f>
        <v>434.64</v>
      </c>
      <c r="I304" s="552">
        <f>SUM(I300:I303)</f>
        <v>0</v>
      </c>
      <c r="J304" s="552">
        <f t="shared" ref="J304" si="85">SUM(J300:J303)</f>
        <v>2035.2399999999998</v>
      </c>
      <c r="K304" s="550">
        <f>D304+E304+F304+G304+H304+I304+J304</f>
        <v>6923.55</v>
      </c>
      <c r="L304" s="452">
        <f>SUM(L300:L303)</f>
        <v>1</v>
      </c>
      <c r="M304" s="401"/>
    </row>
    <row r="305" spans="2:13" ht="15.6">
      <c r="B305" s="397"/>
      <c r="C305" s="547" t="s">
        <v>193</v>
      </c>
      <c r="D305" s="553">
        <v>1826.35</v>
      </c>
      <c r="E305" s="553">
        <v>1615.85</v>
      </c>
      <c r="F305" s="548">
        <v>629.98</v>
      </c>
      <c r="G305" s="548">
        <v>488.84</v>
      </c>
      <c r="H305" s="548">
        <v>434.64</v>
      </c>
      <c r="I305" s="548"/>
      <c r="J305" s="548">
        <v>2035.24</v>
      </c>
      <c r="K305" s="549">
        <f t="shared" ref="K305" si="86">D305+E305+F305+G305+H305+I305+J305</f>
        <v>7030.9</v>
      </c>
      <c r="L305" s="452"/>
      <c r="M305" s="401"/>
    </row>
    <row r="306" spans="2:13" ht="15.6">
      <c r="B306" s="397"/>
      <c r="C306" s="460" t="s">
        <v>147</v>
      </c>
      <c r="D306" s="461">
        <f t="shared" ref="D306:J306" si="87">D305-D304</f>
        <v>107.34999999999991</v>
      </c>
      <c r="E306" s="461">
        <f t="shared" si="87"/>
        <v>0</v>
      </c>
      <c r="F306" s="461">
        <f t="shared" si="87"/>
        <v>0</v>
      </c>
      <c r="G306" s="461">
        <f t="shared" si="87"/>
        <v>0</v>
      </c>
      <c r="H306" s="461">
        <f t="shared" si="87"/>
        <v>0</v>
      </c>
      <c r="I306" s="461">
        <f t="shared" si="87"/>
        <v>0</v>
      </c>
      <c r="J306" s="461">
        <f t="shared" si="87"/>
        <v>0</v>
      </c>
      <c r="K306" s="542">
        <f>D306+E306+F306+G306+H306+I306+J306</f>
        <v>107.34999999999991</v>
      </c>
      <c r="L306" s="452"/>
      <c r="M306" s="401"/>
    </row>
    <row r="307" spans="2:13" ht="15.6">
      <c r="B307" s="396"/>
      <c r="C307" s="402" t="s">
        <v>65</v>
      </c>
      <c r="D307" s="462">
        <f>D305/K305</f>
        <v>0.25976048585529593</v>
      </c>
      <c r="E307" s="462">
        <f>E305/K305</f>
        <v>0.22982121776728442</v>
      </c>
      <c r="F307" s="462">
        <f>F305/K305</f>
        <v>8.9601615724871644E-2</v>
      </c>
      <c r="G307" s="462">
        <f>G305/K305</f>
        <v>6.952737202918545E-2</v>
      </c>
      <c r="H307" s="462">
        <f>H305/K305</f>
        <v>6.1818543856405297E-2</v>
      </c>
      <c r="I307" s="462">
        <f>I305/K305</f>
        <v>0</v>
      </c>
      <c r="J307" s="462">
        <f>J305/K305</f>
        <v>0.28947076476695732</v>
      </c>
      <c r="K307" s="520">
        <f>D307+E307+F307+G307+H307+I307+J307</f>
        <v>1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4.4649000007339055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6.4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596">
        <v>1598615.273</v>
      </c>
      <c r="E315" s="596">
        <v>1599206.733</v>
      </c>
      <c r="F315" s="526">
        <f t="shared" ref="F315:F320" si="88">E315-D315</f>
        <v>591.45999999996275</v>
      </c>
      <c r="G315" s="592">
        <v>6.48</v>
      </c>
      <c r="H315" s="410">
        <f>F315*G315</f>
        <v>3832.6607999997586</v>
      </c>
      <c r="I315" s="531">
        <f>F315+F319+F320</f>
        <v>695.07999999989988</v>
      </c>
      <c r="J315" s="411">
        <f>I315/I319</f>
        <v>0.39803262804720591</v>
      </c>
      <c r="K315" s="186"/>
      <c r="L315" s="359"/>
      <c r="M315" s="401"/>
    </row>
    <row r="316" spans="2:13" ht="15.6">
      <c r="B316" s="396"/>
      <c r="C316" s="412" t="s">
        <v>43</v>
      </c>
      <c r="D316" s="596">
        <v>617660.39199999999</v>
      </c>
      <c r="E316" s="596">
        <v>618007.79200000002</v>
      </c>
      <c r="F316" s="527">
        <f t="shared" si="88"/>
        <v>347.40000000002328</v>
      </c>
      <c r="G316" s="593">
        <v>6.48</v>
      </c>
      <c r="H316" s="413">
        <f>G316*F316</f>
        <v>2251.152000000151</v>
      </c>
      <c r="I316" s="532">
        <f>F316</f>
        <v>347.40000000002328</v>
      </c>
      <c r="J316" s="414">
        <f>I316/I319</f>
        <v>0.19893614401742032</v>
      </c>
      <c r="K316" s="186"/>
      <c r="L316" s="359"/>
      <c r="M316" s="401"/>
    </row>
    <row r="317" spans="2:13" ht="15.6">
      <c r="B317" s="396"/>
      <c r="C317" s="415" t="s">
        <v>44</v>
      </c>
      <c r="D317" s="597">
        <v>369420.59299999999</v>
      </c>
      <c r="E317" s="597">
        <v>369683.27299999999</v>
      </c>
      <c r="F317" s="528">
        <f t="shared" si="88"/>
        <v>262.67999999999302</v>
      </c>
      <c r="G317" s="594">
        <v>4.58</v>
      </c>
      <c r="H317" s="416">
        <f>G317*F317</f>
        <v>1203.0743999999681</v>
      </c>
      <c r="I317" s="533">
        <f>F317</f>
        <v>262.67999999999302</v>
      </c>
      <c r="J317" s="417">
        <f>I317/I319</f>
        <v>0.15042183739346884</v>
      </c>
      <c r="K317" s="186"/>
      <c r="L317" s="359"/>
      <c r="M317" s="401"/>
    </row>
    <row r="318" spans="2:13" ht="15.6">
      <c r="B318" s="397"/>
      <c r="C318" s="183" t="s">
        <v>139</v>
      </c>
      <c r="D318" s="597">
        <v>426570.48300000001</v>
      </c>
      <c r="E318" s="597">
        <v>427011.61200000002</v>
      </c>
      <c r="F318" s="529">
        <f t="shared" si="88"/>
        <v>441.12900000001537</v>
      </c>
      <c r="G318" s="595">
        <v>6.28</v>
      </c>
      <c r="H318" s="418">
        <f>G318*F318</f>
        <v>2770.2901200000965</v>
      </c>
      <c r="I318" s="534">
        <f>F318</f>
        <v>441.12900000001537</v>
      </c>
      <c r="J318" s="419">
        <f>I318/I319</f>
        <v>0.25260939054190495</v>
      </c>
      <c r="K318" s="186"/>
      <c r="L318" s="359"/>
      <c r="M318" s="401"/>
    </row>
    <row r="319" spans="2:13" ht="16.2" thickBot="1">
      <c r="B319" s="397"/>
      <c r="C319" s="420" t="s">
        <v>45</v>
      </c>
      <c r="D319" s="597">
        <v>379585.37300000002</v>
      </c>
      <c r="E319" s="597">
        <v>379670.43199999997</v>
      </c>
      <c r="F319" s="526">
        <f t="shared" si="88"/>
        <v>85.058999999950174</v>
      </c>
      <c r="G319" s="884">
        <v>6.48</v>
      </c>
      <c r="H319" s="421">
        <f>G319*F319</f>
        <v>551.18231999967713</v>
      </c>
      <c r="I319" s="535">
        <f t="shared" ref="I319:J319" si="89">SUM(I315:I318)</f>
        <v>1746.2889999999315</v>
      </c>
      <c r="J319" s="422">
        <f t="shared" si="89"/>
        <v>1</v>
      </c>
      <c r="K319" s="186"/>
      <c r="L319" s="359"/>
      <c r="M319" s="401"/>
    </row>
    <row r="320" spans="2:13" ht="15.6">
      <c r="B320" s="397"/>
      <c r="C320" s="420" t="s">
        <v>46</v>
      </c>
      <c r="D320" s="597">
        <v>342273.011</v>
      </c>
      <c r="E320" s="597">
        <v>342291.57199999999</v>
      </c>
      <c r="F320" s="526">
        <f t="shared" si="88"/>
        <v>18.560999999986961</v>
      </c>
      <c r="G320" s="885"/>
      <c r="H320" s="423">
        <f>G319*F320</f>
        <v>120.27527999991551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1746.2889999999315</v>
      </c>
      <c r="G321" s="525">
        <f>H321/F321</f>
        <v>6.1436766308440287</v>
      </c>
      <c r="H321" s="428">
        <f>SUM(H315:H320)</f>
        <v>10728.634919999568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 t="s">
        <v>254</v>
      </c>
      <c r="E323" s="433"/>
      <c r="F323" s="434" t="s">
        <v>1</v>
      </c>
      <c r="G323" s="554" t="s">
        <v>65</v>
      </c>
      <c r="H323" s="861" t="s">
        <v>243</v>
      </c>
      <c r="I323" s="862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>
        <v>1182</v>
      </c>
      <c r="E324" s="438"/>
      <c r="F324" s="438">
        <f>D324+E324</f>
        <v>1182</v>
      </c>
      <c r="G324" s="439">
        <f>F324/F327</f>
        <v>0.29257425742574256</v>
      </c>
      <c r="H324" s="590">
        <v>7.0000000000000001E-3</v>
      </c>
      <c r="I324" s="586">
        <f>F324*H324</f>
        <v>8.2740000000000009</v>
      </c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>
        <v>1687</v>
      </c>
      <c r="E325" s="438"/>
      <c r="F325" s="438">
        <f t="shared" ref="F325:F326" si="90">D325+E325</f>
        <v>1687</v>
      </c>
      <c r="G325" s="439">
        <f>F325/F327</f>
        <v>0.41757425742574256</v>
      </c>
      <c r="H325" s="590">
        <v>2.5000000000000001E-2</v>
      </c>
      <c r="I325" s="586">
        <f>F325*H325</f>
        <v>42.175000000000004</v>
      </c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>
        <v>1171</v>
      </c>
      <c r="E326" s="438"/>
      <c r="F326" s="438">
        <f t="shared" si="90"/>
        <v>1171</v>
      </c>
      <c r="G326" s="439">
        <f>F326/F327</f>
        <v>0.28985148514851483</v>
      </c>
      <c r="H326" s="584"/>
      <c r="I326" s="586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4040</v>
      </c>
      <c r="E327" s="442">
        <f>SUM(E324:E326)</f>
        <v>0</v>
      </c>
      <c r="F327" s="443">
        <f>D327+E327</f>
        <v>4040</v>
      </c>
      <c r="G327" s="444">
        <f>SUM(G324:G326)</f>
        <v>1</v>
      </c>
      <c r="H327" s="585" t="s">
        <v>21</v>
      </c>
      <c r="I327" s="591">
        <f>SUM(I324:I326)</f>
        <v>50.449000000000005</v>
      </c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63</v>
      </c>
      <c r="E330" s="447" t="s">
        <v>68</v>
      </c>
      <c r="F330" s="447" t="s">
        <v>249</v>
      </c>
      <c r="G330" s="448" t="s">
        <v>197</v>
      </c>
      <c r="H330" s="447" t="s">
        <v>130</v>
      </c>
      <c r="I330" s="448" t="s">
        <v>64</v>
      </c>
      <c r="J330" s="447" t="s">
        <v>260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58</v>
      </c>
      <c r="D331" s="438"/>
      <c r="E331" s="438">
        <v>476</v>
      </c>
      <c r="F331" s="438"/>
      <c r="G331" s="438">
        <v>44</v>
      </c>
      <c r="H331" s="438"/>
      <c r="I331" s="438">
        <v>380</v>
      </c>
      <c r="J331" s="438">
        <v>513.94000000000005</v>
      </c>
      <c r="K331" s="550">
        <f>D331+E331+F331+G331+H331+I331+J331</f>
        <v>1413.94</v>
      </c>
      <c r="L331" s="452">
        <f>K331/K335</f>
        <v>0.13208985480709765</v>
      </c>
      <c r="M331" s="401"/>
    </row>
    <row r="332" spans="2:13" ht="15.6">
      <c r="B332" s="396"/>
      <c r="C332" s="450" t="s">
        <v>148</v>
      </c>
      <c r="D332" s="438"/>
      <c r="E332" s="438">
        <v>699</v>
      </c>
      <c r="F332" s="438"/>
      <c r="G332" s="438">
        <v>270</v>
      </c>
      <c r="H332" s="438">
        <v>145.44</v>
      </c>
      <c r="I332" s="438">
        <v>723</v>
      </c>
      <c r="J332" s="438">
        <v>1131.6500000000001</v>
      </c>
      <c r="K332" s="550">
        <f t="shared" ref="K332:K334" si="91">D332+E332+F332+G332+H332+I332+J332</f>
        <v>2969.09</v>
      </c>
      <c r="L332" s="452">
        <f>K332/K335</f>
        <v>0.27737150586955994</v>
      </c>
      <c r="M332" s="401"/>
    </row>
    <row r="333" spans="2:13" ht="15.6">
      <c r="B333" s="396"/>
      <c r="C333" s="450" t="s">
        <v>61</v>
      </c>
      <c r="D333" s="438"/>
      <c r="E333" s="438">
        <v>3264</v>
      </c>
      <c r="F333" s="438"/>
      <c r="G333" s="438">
        <v>540</v>
      </c>
      <c r="H333" s="438"/>
      <c r="I333" s="438">
        <v>10</v>
      </c>
      <c r="J333" s="438">
        <v>432.12</v>
      </c>
      <c r="K333" s="550">
        <f t="shared" si="91"/>
        <v>4246.12</v>
      </c>
      <c r="L333" s="452">
        <f>K333/K335</f>
        <v>0.39667126914403256</v>
      </c>
      <c r="M333" s="401"/>
    </row>
    <row r="334" spans="2:13" ht="15.6">
      <c r="B334" s="396"/>
      <c r="C334" s="450" t="s">
        <v>62</v>
      </c>
      <c r="D334" s="438"/>
      <c r="E334" s="438">
        <v>178.21</v>
      </c>
      <c r="F334" s="438"/>
      <c r="G334" s="438">
        <v>291</v>
      </c>
      <c r="H334" s="438">
        <v>82.21</v>
      </c>
      <c r="I334" s="438">
        <v>951.81</v>
      </c>
      <c r="J334" s="438">
        <v>572</v>
      </c>
      <c r="K334" s="550">
        <f t="shared" si="91"/>
        <v>2075.23</v>
      </c>
      <c r="L334" s="452">
        <f>K334/K335</f>
        <v>0.19386737017930977</v>
      </c>
      <c r="M334" s="401"/>
    </row>
    <row r="335" spans="2:13" ht="15.6">
      <c r="B335" s="397"/>
      <c r="C335" s="450" t="s">
        <v>199</v>
      </c>
      <c r="D335" s="552">
        <f>SUM(D331:D334)</f>
        <v>0</v>
      </c>
      <c r="E335" s="552">
        <f t="shared" ref="E335" si="92">SUM(E331:E334)</f>
        <v>4617.21</v>
      </c>
      <c r="F335" s="552">
        <f>SUM(F331:F334)</f>
        <v>0</v>
      </c>
      <c r="G335" s="552">
        <f>SUM(G331:G334)</f>
        <v>1145</v>
      </c>
      <c r="H335" s="552">
        <f>SUM(H331:H334)</f>
        <v>227.64999999999998</v>
      </c>
      <c r="I335" s="552">
        <f>SUM(I331:I334)</f>
        <v>2064.81</v>
      </c>
      <c r="J335" s="552">
        <f t="shared" ref="J335" si="93">SUM(J331:J334)</f>
        <v>2649.71</v>
      </c>
      <c r="K335" s="550">
        <f>D335+E335+F335+G335+H335+I335+J335</f>
        <v>10704.380000000001</v>
      </c>
      <c r="L335" s="452">
        <f>SUM(L331:L334)</f>
        <v>0.99999999999999989</v>
      </c>
      <c r="M335" s="401"/>
    </row>
    <row r="336" spans="2:13" ht="15.6">
      <c r="B336" s="397"/>
      <c r="C336" s="547" t="s">
        <v>193</v>
      </c>
      <c r="D336" s="553"/>
      <c r="E336" s="553">
        <v>4617.21</v>
      </c>
      <c r="F336" s="548"/>
      <c r="G336" s="548">
        <v>1159.6099999999999</v>
      </c>
      <c r="H336" s="548">
        <v>227.65</v>
      </c>
      <c r="I336" s="548">
        <v>2064.81</v>
      </c>
      <c r="J336" s="548">
        <v>2654.35</v>
      </c>
      <c r="K336" s="549">
        <f t="shared" ref="K336" si="94">D336+E336+F336+G336+H336+I336+J336</f>
        <v>10723.63</v>
      </c>
      <c r="L336" s="452"/>
      <c r="M336" s="401"/>
    </row>
    <row r="337" spans="2:13" ht="15.6">
      <c r="B337" s="397"/>
      <c r="C337" s="460" t="s">
        <v>147</v>
      </c>
      <c r="D337" s="461">
        <f t="shared" ref="D337:J337" si="95">D336-D335</f>
        <v>0</v>
      </c>
      <c r="E337" s="461">
        <f t="shared" si="95"/>
        <v>0</v>
      </c>
      <c r="F337" s="461">
        <f t="shared" si="95"/>
        <v>0</v>
      </c>
      <c r="G337" s="461">
        <f t="shared" si="95"/>
        <v>14.6099999999999</v>
      </c>
      <c r="H337" s="461">
        <f t="shared" si="95"/>
        <v>0</v>
      </c>
      <c r="I337" s="461">
        <f t="shared" si="95"/>
        <v>0</v>
      </c>
      <c r="J337" s="461">
        <f t="shared" si="95"/>
        <v>4.6399999999998727</v>
      </c>
      <c r="K337" s="542">
        <f>D337+E337+F337+G337+H337+I337+J337</f>
        <v>19.249999999999773</v>
      </c>
      <c r="L337" s="452"/>
      <c r="M337" s="401"/>
    </row>
    <row r="338" spans="2:13" ht="15.6">
      <c r="B338" s="396"/>
      <c r="C338" s="402" t="s">
        <v>65</v>
      </c>
      <c r="D338" s="462">
        <f>D336/K336</f>
        <v>0</v>
      </c>
      <c r="E338" s="462">
        <f>E336/K336</f>
        <v>0.43056409070436041</v>
      </c>
      <c r="F338" s="462">
        <f>F336/K336</f>
        <v>0</v>
      </c>
      <c r="G338" s="462">
        <f>G336/K336</f>
        <v>0.1081359576934303</v>
      </c>
      <c r="H338" s="462">
        <f>H336/K336</f>
        <v>2.1228818972679961E-2</v>
      </c>
      <c r="I338" s="462">
        <f>I336/K336</f>
        <v>0.19254767275633344</v>
      </c>
      <c r="J338" s="462">
        <f>J336/K336</f>
        <v>0.24752345987319593</v>
      </c>
      <c r="K338" s="520">
        <f>D338+E338+F338+G338+H338+I338+J338</f>
        <v>1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5.0049199995683011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596">
        <v>1599206.733</v>
      </c>
      <c r="E346" s="596">
        <v>1599724.5630000001</v>
      </c>
      <c r="F346" s="526">
        <f t="shared" ref="F346:F351" si="96">E346-D346</f>
        <v>517.83000000007451</v>
      </c>
      <c r="G346" s="592">
        <v>6.48</v>
      </c>
      <c r="H346" s="410">
        <f>F346*G346</f>
        <v>3355.5384000004829</v>
      </c>
      <c r="I346" s="531">
        <f>F346+F350+F351</f>
        <v>769.85000000015134</v>
      </c>
      <c r="J346" s="411">
        <f>I346/I350</f>
        <v>0.56602830251807412</v>
      </c>
      <c r="K346" s="186"/>
      <c r="L346" s="359"/>
      <c r="M346" s="401"/>
    </row>
    <row r="347" spans="2:13" ht="15.6">
      <c r="B347" s="396"/>
      <c r="C347" s="412" t="s">
        <v>43</v>
      </c>
      <c r="D347" s="596">
        <v>618007.79200000002</v>
      </c>
      <c r="E347" s="596">
        <v>618307.37199999997</v>
      </c>
      <c r="F347" s="527">
        <f t="shared" si="96"/>
        <v>299.57999999995809</v>
      </c>
      <c r="G347" s="593">
        <v>6.48</v>
      </c>
      <c r="H347" s="413">
        <f>G347*F347</f>
        <v>1941.2783999997287</v>
      </c>
      <c r="I347" s="532">
        <f>F347</f>
        <v>299.57999999995809</v>
      </c>
      <c r="J347" s="414">
        <f>I347/I350</f>
        <v>0.22026467346665921</v>
      </c>
      <c r="K347" s="186"/>
      <c r="L347" s="359"/>
      <c r="M347" s="401"/>
    </row>
    <row r="348" spans="2:13" ht="15.6">
      <c r="B348" s="396"/>
      <c r="C348" s="415" t="s">
        <v>44</v>
      </c>
      <c r="D348" s="597">
        <v>369683.27299999999</v>
      </c>
      <c r="E348" s="597">
        <v>369832.82299999997</v>
      </c>
      <c r="F348" s="528">
        <f t="shared" si="96"/>
        <v>149.54999999998836</v>
      </c>
      <c r="G348" s="594">
        <v>4.58</v>
      </c>
      <c r="H348" s="416">
        <f>G348*F348</f>
        <v>684.93899999994665</v>
      </c>
      <c r="I348" s="533">
        <f>F348</f>
        <v>149.54999999998836</v>
      </c>
      <c r="J348" s="417">
        <f>I348/I350</f>
        <v>0.1099558779522696</v>
      </c>
      <c r="K348" s="186"/>
      <c r="L348" s="359"/>
      <c r="M348" s="401"/>
    </row>
    <row r="349" spans="2:13" ht="15.6">
      <c r="B349" s="397"/>
      <c r="C349" s="183" t="s">
        <v>139</v>
      </c>
      <c r="D349" s="597">
        <v>427011.61200000002</v>
      </c>
      <c r="E349" s="597">
        <v>427152.723</v>
      </c>
      <c r="F349" s="529">
        <f t="shared" si="96"/>
        <v>141.11099999997532</v>
      </c>
      <c r="G349" s="595">
        <v>6.28</v>
      </c>
      <c r="H349" s="418">
        <f>G349*F349</f>
        <v>886.17707999984509</v>
      </c>
      <c r="I349" s="534">
        <f>F349</f>
        <v>141.11099999997532</v>
      </c>
      <c r="J349" s="419">
        <f>I349/I350</f>
        <v>0.10375114606299705</v>
      </c>
      <c r="K349" s="186"/>
      <c r="L349" s="359"/>
      <c r="M349" s="401"/>
    </row>
    <row r="350" spans="2:13" ht="16.2" thickBot="1">
      <c r="B350" s="397"/>
      <c r="C350" s="420" t="s">
        <v>45</v>
      </c>
      <c r="D350" s="597">
        <v>379670.43199999997</v>
      </c>
      <c r="E350" s="597">
        <v>379900.73200000002</v>
      </c>
      <c r="F350" s="526">
        <f t="shared" si="96"/>
        <v>230.30000000004657</v>
      </c>
      <c r="G350" s="884">
        <v>6.48</v>
      </c>
      <c r="H350" s="421">
        <f>G350*F350</f>
        <v>1492.3440000003018</v>
      </c>
      <c r="I350" s="535">
        <f t="shared" ref="I350:J350" si="97">SUM(I346:I349)</f>
        <v>1360.0910000000731</v>
      </c>
      <c r="J350" s="422">
        <f t="shared" si="97"/>
        <v>1</v>
      </c>
      <c r="K350" s="186"/>
      <c r="L350" s="359"/>
      <c r="M350" s="401"/>
    </row>
    <row r="351" spans="2:13" ht="15.6">
      <c r="B351" s="397"/>
      <c r="C351" s="420" t="s">
        <v>46</v>
      </c>
      <c r="D351" s="597">
        <v>342291.57199999999</v>
      </c>
      <c r="E351" s="597">
        <v>342313.29200000002</v>
      </c>
      <c r="F351" s="526">
        <f t="shared" si="96"/>
        <v>21.720000000030268</v>
      </c>
      <c r="G351" s="885"/>
      <c r="H351" s="423">
        <f>G350*F351</f>
        <v>140.74560000019613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1360.0910000000731</v>
      </c>
      <c r="G352" s="525">
        <f>H352/F352</f>
        <v>6.2503336026780891</v>
      </c>
      <c r="H352" s="428">
        <f>SUM(H346:H351)</f>
        <v>8501.0224800005017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 t="s">
        <v>254</v>
      </c>
      <c r="E354" s="433"/>
      <c r="F354" s="434" t="s">
        <v>1</v>
      </c>
      <c r="G354" s="554" t="s">
        <v>65</v>
      </c>
      <c r="H354" s="861" t="s">
        <v>243</v>
      </c>
      <c r="I354" s="862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>
        <v>1455</v>
      </c>
      <c r="E355" s="438"/>
      <c r="F355" s="438">
        <f>D355+E355</f>
        <v>1455</v>
      </c>
      <c r="G355" s="439">
        <f>F355/F358</f>
        <v>0.45697236180904521</v>
      </c>
      <c r="H355" s="590">
        <v>7.0000000000000001E-3</v>
      </c>
      <c r="I355" s="586">
        <f>F355*H355</f>
        <v>10.185</v>
      </c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>
        <v>899</v>
      </c>
      <c r="E356" s="438"/>
      <c r="F356" s="438">
        <f t="shared" ref="F356:F357" si="98">D356+E356</f>
        <v>899</v>
      </c>
      <c r="G356" s="439">
        <f>F356/F358</f>
        <v>0.28234924623115576</v>
      </c>
      <c r="H356" s="590">
        <v>2.5000000000000001E-2</v>
      </c>
      <c r="I356" s="586">
        <f>F356*H356</f>
        <v>22.475000000000001</v>
      </c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>
        <v>830</v>
      </c>
      <c r="E357" s="438"/>
      <c r="F357" s="438">
        <f t="shared" si="98"/>
        <v>830</v>
      </c>
      <c r="G357" s="439">
        <f>F357/F358</f>
        <v>0.26067839195979897</v>
      </c>
      <c r="H357" s="584"/>
      <c r="I357" s="586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3184</v>
      </c>
      <c r="E358" s="442">
        <f>SUM(E355:E357)</f>
        <v>0</v>
      </c>
      <c r="F358" s="443">
        <f>D358+E358</f>
        <v>3184</v>
      </c>
      <c r="G358" s="444">
        <f>SUM(G355:G357)</f>
        <v>1</v>
      </c>
      <c r="H358" s="585" t="s">
        <v>21</v>
      </c>
      <c r="I358" s="591">
        <f>SUM(I355:I357)</f>
        <v>32.660000000000004</v>
      </c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15.6">
      <c r="B361" s="396"/>
      <c r="C361" s="446"/>
      <c r="D361" s="447" t="s">
        <v>63</v>
      </c>
      <c r="E361" s="447" t="s">
        <v>68</v>
      </c>
      <c r="F361" s="447" t="s">
        <v>249</v>
      </c>
      <c r="G361" s="448" t="s">
        <v>197</v>
      </c>
      <c r="H361" s="447" t="s">
        <v>130</v>
      </c>
      <c r="I361" s="448" t="s">
        <v>64</v>
      </c>
      <c r="J361" s="447" t="s">
        <v>260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58</v>
      </c>
      <c r="D362" s="438"/>
      <c r="E362" s="438">
        <v>55</v>
      </c>
      <c r="F362" s="438">
        <v>179</v>
      </c>
      <c r="G362" s="438">
        <v>85</v>
      </c>
      <c r="H362" s="438"/>
      <c r="I362" s="438">
        <v>122</v>
      </c>
      <c r="J362" s="438">
        <v>389.48700000000002</v>
      </c>
      <c r="K362" s="550">
        <f>D362+E362+F362+G362+H362+I362+J362</f>
        <v>830.48700000000008</v>
      </c>
      <c r="L362" s="452">
        <f>K362/K366</f>
        <v>9.8086231489255771E-2</v>
      </c>
      <c r="M362" s="401"/>
    </row>
    <row r="363" spans="2:13" ht="15.6">
      <c r="B363" s="396"/>
      <c r="C363" s="450" t="s">
        <v>148</v>
      </c>
      <c r="D363" s="438"/>
      <c r="E363" s="438">
        <v>812.99</v>
      </c>
      <c r="F363" s="438">
        <v>460</v>
      </c>
      <c r="G363" s="438">
        <v>140</v>
      </c>
      <c r="H363" s="438"/>
      <c r="I363" s="438">
        <v>473</v>
      </c>
      <c r="J363" s="438">
        <v>469.06</v>
      </c>
      <c r="K363" s="550">
        <f t="shared" ref="K363:K365" si="99">D363+E363+F363+G363+H363+I363+J363</f>
        <v>2355.0500000000002</v>
      </c>
      <c r="L363" s="452">
        <f>K363/K366</f>
        <v>0.27814761636096869</v>
      </c>
      <c r="M363" s="401"/>
    </row>
    <row r="364" spans="2:13" ht="15.6">
      <c r="B364" s="396"/>
      <c r="C364" s="450" t="s">
        <v>61</v>
      </c>
      <c r="D364" s="438"/>
      <c r="E364" s="438">
        <v>1337</v>
      </c>
      <c r="F364" s="438">
        <v>20</v>
      </c>
      <c r="G364" s="438"/>
      <c r="H364" s="438"/>
      <c r="I364" s="438">
        <v>47</v>
      </c>
      <c r="J364" s="438">
        <v>213</v>
      </c>
      <c r="K364" s="550">
        <f t="shared" si="99"/>
        <v>1617</v>
      </c>
      <c r="L364" s="452">
        <f>K364/K366</f>
        <v>0.19097883087649364</v>
      </c>
      <c r="M364" s="401"/>
    </row>
    <row r="365" spans="2:13" ht="15.6">
      <c r="B365" s="396"/>
      <c r="C365" s="450" t="s">
        <v>62</v>
      </c>
      <c r="D365" s="438"/>
      <c r="E365" s="438">
        <v>1052</v>
      </c>
      <c r="F365" s="438">
        <v>817.18</v>
      </c>
      <c r="G365" s="438">
        <v>198.74</v>
      </c>
      <c r="H365" s="438"/>
      <c r="I365" s="438">
        <v>462.96</v>
      </c>
      <c r="J365" s="438">
        <v>1133.49</v>
      </c>
      <c r="K365" s="550">
        <f t="shared" si="99"/>
        <v>3664.37</v>
      </c>
      <c r="L365" s="452">
        <f>K365/K366</f>
        <v>0.43278732127328201</v>
      </c>
      <c r="M365" s="401"/>
    </row>
    <row r="366" spans="2:13" ht="15.6">
      <c r="B366" s="397"/>
      <c r="C366" s="450" t="s">
        <v>199</v>
      </c>
      <c r="D366" s="552">
        <f>SUM(D362:D365)</f>
        <v>0</v>
      </c>
      <c r="E366" s="552">
        <f t="shared" ref="E366" si="100">SUM(E362:E365)</f>
        <v>3256.99</v>
      </c>
      <c r="F366" s="552">
        <f>SUM(F362:F365)</f>
        <v>1476.1799999999998</v>
      </c>
      <c r="G366" s="552">
        <f>SUM(G362:G365)</f>
        <v>423.74</v>
      </c>
      <c r="H366" s="552">
        <f>SUM(H362:H365)</f>
        <v>0</v>
      </c>
      <c r="I366" s="552">
        <f>SUM(I362:I365)</f>
        <v>1104.96</v>
      </c>
      <c r="J366" s="552">
        <f t="shared" ref="J366" si="101">SUM(J362:J365)</f>
        <v>2205.0370000000003</v>
      </c>
      <c r="K366" s="550">
        <f>D366+E366+F366+G366+H366+I366+J366</f>
        <v>8466.9069999999992</v>
      </c>
      <c r="L366" s="452">
        <f>SUM(L362:L365)</f>
        <v>1</v>
      </c>
      <c r="M366" s="401"/>
    </row>
    <row r="367" spans="2:13" ht="15.6">
      <c r="B367" s="397"/>
      <c r="C367" s="547" t="s">
        <v>193</v>
      </c>
      <c r="D367" s="553"/>
      <c r="E367" s="553">
        <v>3286.3</v>
      </c>
      <c r="F367" s="548">
        <v>1476.18</v>
      </c>
      <c r="G367" s="548">
        <v>423.74</v>
      </c>
      <c r="H367" s="548"/>
      <c r="I367" s="548">
        <v>1104.96</v>
      </c>
      <c r="J367" s="548">
        <v>2205.04</v>
      </c>
      <c r="K367" s="549">
        <f t="shared" ref="K367" si="102">D367+E367+F367+G367+H367+I367+J367</f>
        <v>8496.2200000000012</v>
      </c>
      <c r="L367" s="452"/>
      <c r="M367" s="401"/>
    </row>
    <row r="368" spans="2:13" ht="15.6">
      <c r="B368" s="397"/>
      <c r="C368" s="460" t="s">
        <v>147</v>
      </c>
      <c r="D368" s="461">
        <f t="shared" ref="D368:J368" si="103">D367-D366</f>
        <v>0</v>
      </c>
      <c r="E368" s="461">
        <f t="shared" si="103"/>
        <v>29.3100000000004</v>
      </c>
      <c r="F368" s="461">
        <f t="shared" si="103"/>
        <v>0</v>
      </c>
      <c r="G368" s="461">
        <f t="shared" si="103"/>
        <v>0</v>
      </c>
      <c r="H368" s="461">
        <f t="shared" si="103"/>
        <v>0</v>
      </c>
      <c r="I368" s="461">
        <f t="shared" si="103"/>
        <v>0</v>
      </c>
      <c r="J368" s="461">
        <f t="shared" si="103"/>
        <v>2.9999999997016857E-3</v>
      </c>
      <c r="K368" s="542">
        <f>D368+E368+F368+G368+H368+I368+J368</f>
        <v>29.313000000000102</v>
      </c>
      <c r="L368" s="452"/>
      <c r="M368" s="401"/>
    </row>
    <row r="369" spans="2:13" ht="15.6">
      <c r="B369" s="396"/>
      <c r="C369" s="402" t="s">
        <v>65</v>
      </c>
      <c r="D369" s="462">
        <f>D367/K367</f>
        <v>0</v>
      </c>
      <c r="E369" s="462">
        <f>E367/K367</f>
        <v>0.38679553966352093</v>
      </c>
      <c r="F369" s="462">
        <f>F367/K367</f>
        <v>0.17374550094041818</v>
      </c>
      <c r="G369" s="462">
        <f>G367/K367</f>
        <v>4.9873943942129552E-2</v>
      </c>
      <c r="H369" s="462">
        <f>H367/K367</f>
        <v>0</v>
      </c>
      <c r="I369" s="462">
        <f>I367/K367</f>
        <v>0.13005312950935827</v>
      </c>
      <c r="J369" s="462">
        <f>J367/K367</f>
        <v>0.25953188594457294</v>
      </c>
      <c r="K369" s="520">
        <f>D369+E369+F369+G369+H369+I369+J369</f>
        <v>0.99999999999999978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4.802480000500509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596">
        <v>1599724.5630000001</v>
      </c>
      <c r="E377" s="596">
        <v>1600429.4920000001</v>
      </c>
      <c r="F377" s="526">
        <f t="shared" ref="F377:F382" si="104">E377-D377</f>
        <v>704.92900000000373</v>
      </c>
      <c r="G377" s="592">
        <v>6.48</v>
      </c>
      <c r="H377" s="410">
        <f>F377*G377</f>
        <v>4567.9399200000244</v>
      </c>
      <c r="I377" s="531">
        <f>F377+F381+F382</f>
        <v>917.67899999994552</v>
      </c>
      <c r="J377" s="411">
        <f>I377/I381</f>
        <v>0.5229327528534754</v>
      </c>
      <c r="K377" s="186"/>
      <c r="L377" s="359"/>
      <c r="M377" s="401"/>
    </row>
    <row r="378" spans="2:13" ht="15.6">
      <c r="B378" s="396"/>
      <c r="C378" s="412" t="s">
        <v>43</v>
      </c>
      <c r="D378" s="596">
        <v>618307.37199999997</v>
      </c>
      <c r="E378" s="596">
        <v>618569.55299999996</v>
      </c>
      <c r="F378" s="527">
        <f t="shared" si="104"/>
        <v>262.1809999999823</v>
      </c>
      <c r="G378" s="593">
        <v>6.48</v>
      </c>
      <c r="H378" s="413">
        <f>G378*F378</f>
        <v>1698.9328799998855</v>
      </c>
      <c r="I378" s="532">
        <f>F378</f>
        <v>262.1809999999823</v>
      </c>
      <c r="J378" s="414">
        <f>I378/I381</f>
        <v>0.14940195000198972</v>
      </c>
      <c r="K378" s="186"/>
      <c r="L378" s="359"/>
      <c r="M378" s="401"/>
    </row>
    <row r="379" spans="2:13" ht="15.6">
      <c r="B379" s="396"/>
      <c r="C379" s="415" t="s">
        <v>44</v>
      </c>
      <c r="D379" s="597">
        <v>369832.82299999997</v>
      </c>
      <c r="E379" s="597">
        <v>370034.67300000001</v>
      </c>
      <c r="F379" s="528">
        <f t="shared" si="104"/>
        <v>201.85000000003492</v>
      </c>
      <c r="G379" s="594">
        <v>4.58</v>
      </c>
      <c r="H379" s="416">
        <f>G379*F379</f>
        <v>924.47300000015991</v>
      </c>
      <c r="I379" s="533">
        <f>F379</f>
        <v>201.85000000003492</v>
      </c>
      <c r="J379" s="417">
        <f>I379/I381</f>
        <v>0.11502276521910008</v>
      </c>
      <c r="K379" s="186"/>
      <c r="L379" s="359"/>
      <c r="M379" s="401"/>
    </row>
    <row r="380" spans="2:13" ht="15.6">
      <c r="B380" s="397"/>
      <c r="C380" s="183" t="s">
        <v>139</v>
      </c>
      <c r="D380" s="597">
        <v>427152.723</v>
      </c>
      <c r="E380" s="597">
        <v>427525.88299999997</v>
      </c>
      <c r="F380" s="529">
        <f t="shared" si="104"/>
        <v>373.15999999997439</v>
      </c>
      <c r="G380" s="595">
        <v>6.28</v>
      </c>
      <c r="H380" s="418">
        <f>G380*F380</f>
        <v>2343.4447999998392</v>
      </c>
      <c r="I380" s="534">
        <f>F380</f>
        <v>373.15999999997439</v>
      </c>
      <c r="J380" s="419">
        <f>I380/I381</f>
        <v>0.21264253192543478</v>
      </c>
      <c r="K380" s="186"/>
      <c r="L380" s="359"/>
      <c r="M380" s="401"/>
    </row>
    <row r="381" spans="2:13" ht="16.2" thickBot="1">
      <c r="B381" s="397"/>
      <c r="C381" s="420" t="s">
        <v>45</v>
      </c>
      <c r="D381" s="597">
        <v>379900.73200000002</v>
      </c>
      <c r="E381" s="597">
        <v>380044.81199999998</v>
      </c>
      <c r="F381" s="526">
        <f t="shared" si="104"/>
        <v>144.07999999995809</v>
      </c>
      <c r="G381" s="884">
        <v>6.48</v>
      </c>
      <c r="H381" s="421">
        <f>G381*F381</f>
        <v>933.63839999972845</v>
      </c>
      <c r="I381" s="535">
        <f t="shared" ref="I381:J381" si="105">SUM(I377:I380)</f>
        <v>1754.8699999999371</v>
      </c>
      <c r="J381" s="422">
        <f t="shared" si="105"/>
        <v>1</v>
      </c>
      <c r="K381" s="186"/>
      <c r="L381" s="359"/>
      <c r="M381" s="401"/>
    </row>
    <row r="382" spans="2:13" ht="15.6">
      <c r="B382" s="397"/>
      <c r="C382" s="420" t="s">
        <v>46</v>
      </c>
      <c r="D382" s="597">
        <v>342313.29200000002</v>
      </c>
      <c r="E382" s="597">
        <v>342381.962</v>
      </c>
      <c r="F382" s="526">
        <f t="shared" si="104"/>
        <v>68.669999999983702</v>
      </c>
      <c r="G382" s="885"/>
      <c r="H382" s="423">
        <f>G381*F382</f>
        <v>444.9815999998944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1754.8699999999371</v>
      </c>
      <c r="G383" s="525">
        <f>H383/F383</f>
        <v>6.2189282396986227</v>
      </c>
      <c r="H383" s="428">
        <f>SUM(H377:H382)</f>
        <v>10913.410599999532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5.6">
      <c r="B385" s="397"/>
      <c r="C385" s="432"/>
      <c r="D385" s="433" t="s">
        <v>254</v>
      </c>
      <c r="E385" s="433"/>
      <c r="F385" s="434" t="s">
        <v>1</v>
      </c>
      <c r="G385" s="554" t="s">
        <v>65</v>
      </c>
      <c r="H385" s="861" t="s">
        <v>243</v>
      </c>
      <c r="I385" s="862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>
        <v>1275</v>
      </c>
      <c r="E386" s="438"/>
      <c r="F386" s="438">
        <f>D386+E386</f>
        <v>1275</v>
      </c>
      <c r="G386" s="439">
        <f>F386/F389</f>
        <v>0.37226277372262773</v>
      </c>
      <c r="H386" s="590">
        <v>7.0000000000000001E-3</v>
      </c>
      <c r="I386" s="586">
        <f>F386*H386</f>
        <v>8.9250000000000007</v>
      </c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>
        <v>974</v>
      </c>
      <c r="E387" s="438"/>
      <c r="F387" s="438">
        <f t="shared" ref="F387:F388" si="106">D387+E387</f>
        <v>974</v>
      </c>
      <c r="G387" s="439">
        <f>F387/F389</f>
        <v>0.28437956204379561</v>
      </c>
      <c r="H387" s="590">
        <v>2.5000000000000001E-2</v>
      </c>
      <c r="I387" s="586">
        <f>F387*H387</f>
        <v>24.35</v>
      </c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>
        <v>1176</v>
      </c>
      <c r="E388" s="438"/>
      <c r="F388" s="438">
        <f t="shared" si="106"/>
        <v>1176</v>
      </c>
      <c r="G388" s="439">
        <f>F388/F389</f>
        <v>0.34335766423357666</v>
      </c>
      <c r="H388" s="584"/>
      <c r="I388" s="586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3425</v>
      </c>
      <c r="E389" s="442">
        <f>SUM(E386:E388)</f>
        <v>0</v>
      </c>
      <c r="F389" s="443">
        <f>D389+E389</f>
        <v>3425</v>
      </c>
      <c r="G389" s="444">
        <f>SUM(G386:G388)</f>
        <v>1</v>
      </c>
      <c r="H389" s="585" t="s">
        <v>21</v>
      </c>
      <c r="I389" s="591">
        <f>SUM(I386:I388)</f>
        <v>33.275000000000006</v>
      </c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63</v>
      </c>
      <c r="E392" s="447" t="s">
        <v>68</v>
      </c>
      <c r="F392" s="447" t="s">
        <v>249</v>
      </c>
      <c r="G392" s="448" t="s">
        <v>197</v>
      </c>
      <c r="H392" s="447" t="s">
        <v>130</v>
      </c>
      <c r="I392" s="448" t="s">
        <v>64</v>
      </c>
      <c r="J392" s="447" t="s">
        <v>260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58</v>
      </c>
      <c r="D393" s="438"/>
      <c r="E393" s="438">
        <v>296</v>
      </c>
      <c r="F393" s="438">
        <v>377</v>
      </c>
      <c r="G393" s="438"/>
      <c r="H393" s="438"/>
      <c r="I393" s="438">
        <v>429</v>
      </c>
      <c r="J393" s="438"/>
      <c r="K393" s="550">
        <f>D393+E393+F393+G393+H393+I393+J393</f>
        <v>1102</v>
      </c>
      <c r="L393" s="452">
        <f>K393/K397</f>
        <v>0.10136101537615332</v>
      </c>
      <c r="M393" s="401"/>
    </row>
    <row r="394" spans="2:13" ht="15.6">
      <c r="B394" s="396"/>
      <c r="C394" s="450" t="s">
        <v>148</v>
      </c>
      <c r="D394" s="438"/>
      <c r="E394" s="438">
        <v>1199.73</v>
      </c>
      <c r="F394" s="438">
        <v>340</v>
      </c>
      <c r="G394" s="438"/>
      <c r="H394" s="438">
        <v>134.16999999999999</v>
      </c>
      <c r="I394" s="438">
        <v>650</v>
      </c>
      <c r="J394" s="438"/>
      <c r="K394" s="550">
        <f t="shared" ref="K394:K396" si="107">D394+E394+F394+G394+H394+I394+J394</f>
        <v>2323.9</v>
      </c>
      <c r="L394" s="452">
        <f>K394/K397</f>
        <v>0.21375032997517487</v>
      </c>
      <c r="M394" s="401"/>
    </row>
    <row r="395" spans="2:13" ht="15.6">
      <c r="B395" s="396"/>
      <c r="C395" s="450" t="s">
        <v>61</v>
      </c>
      <c r="D395" s="438"/>
      <c r="E395" s="438">
        <v>2548</v>
      </c>
      <c r="F395" s="438">
        <v>493.8</v>
      </c>
      <c r="G395" s="438"/>
      <c r="H395" s="438">
        <v>70</v>
      </c>
      <c r="I395" s="438">
        <v>100</v>
      </c>
      <c r="J395" s="438"/>
      <c r="K395" s="550">
        <f t="shared" si="107"/>
        <v>3211.8</v>
      </c>
      <c r="L395" s="452">
        <f>K395/K397</f>
        <v>0.29541861087579785</v>
      </c>
      <c r="M395" s="401"/>
    </row>
    <row r="396" spans="2:13" ht="15.6">
      <c r="B396" s="396"/>
      <c r="C396" s="450" t="s">
        <v>62</v>
      </c>
      <c r="D396" s="438"/>
      <c r="E396" s="438">
        <v>1608.5</v>
      </c>
      <c r="F396" s="438">
        <v>1015</v>
      </c>
      <c r="G396" s="438"/>
      <c r="H396" s="438">
        <v>39.46</v>
      </c>
      <c r="I396" s="438">
        <v>1571.37</v>
      </c>
      <c r="J396" s="438"/>
      <c r="K396" s="550">
        <f t="shared" si="107"/>
        <v>4234.33</v>
      </c>
      <c r="L396" s="452">
        <f>K396/K397</f>
        <v>0.38947004377287409</v>
      </c>
      <c r="M396" s="401"/>
    </row>
    <row r="397" spans="2:13" ht="15.6">
      <c r="B397" s="397"/>
      <c r="C397" s="450" t="s">
        <v>199</v>
      </c>
      <c r="D397" s="552">
        <f>SUM(D393:D396)</f>
        <v>0</v>
      </c>
      <c r="E397" s="552">
        <f t="shared" ref="E397" si="108">SUM(E393:E396)</f>
        <v>5652.23</v>
      </c>
      <c r="F397" s="552">
        <f>SUM(F393:F396)</f>
        <v>2225.8000000000002</v>
      </c>
      <c r="G397" s="552">
        <f>SUM(G393:G396)</f>
        <v>0</v>
      </c>
      <c r="H397" s="552">
        <f>SUM(H393:H396)</f>
        <v>243.63</v>
      </c>
      <c r="I397" s="552">
        <f>SUM(I393:I396)</f>
        <v>2750.37</v>
      </c>
      <c r="J397" s="552">
        <f t="shared" ref="J397" si="109">SUM(J393:J396)</f>
        <v>0</v>
      </c>
      <c r="K397" s="550">
        <f>D397+E397+F397+G397+H397+I397+J397</f>
        <v>10872.029999999999</v>
      </c>
      <c r="L397" s="452">
        <f>SUM(L393:L396)</f>
        <v>1</v>
      </c>
      <c r="M397" s="401"/>
    </row>
    <row r="398" spans="2:13" ht="15.6">
      <c r="B398" s="397"/>
      <c r="C398" s="547" t="s">
        <v>193</v>
      </c>
      <c r="D398" s="553"/>
      <c r="E398" s="553">
        <v>5684.53</v>
      </c>
      <c r="F398" s="548">
        <v>2228.9299999999998</v>
      </c>
      <c r="G398" s="548"/>
      <c r="H398" s="548">
        <v>243.63</v>
      </c>
      <c r="I398" s="548">
        <v>2750.37</v>
      </c>
      <c r="J398" s="548"/>
      <c r="K398" s="549">
        <f t="shared" ref="K398" si="110">D398+E398+F398+G398+H398+I398+J398</f>
        <v>10907.46</v>
      </c>
      <c r="L398" s="452"/>
      <c r="M398" s="401"/>
    </row>
    <row r="399" spans="2:13" ht="15.6">
      <c r="B399" s="397"/>
      <c r="C399" s="460" t="s">
        <v>147</v>
      </c>
      <c r="D399" s="461">
        <f t="shared" ref="D399:J399" si="111">D398-D397</f>
        <v>0</v>
      </c>
      <c r="E399" s="461">
        <f t="shared" si="111"/>
        <v>32.300000000000182</v>
      </c>
      <c r="F399" s="461">
        <f t="shared" si="111"/>
        <v>3.1299999999996544</v>
      </c>
      <c r="G399" s="461">
        <f t="shared" si="111"/>
        <v>0</v>
      </c>
      <c r="H399" s="461">
        <f t="shared" si="111"/>
        <v>0</v>
      </c>
      <c r="I399" s="461">
        <f t="shared" si="111"/>
        <v>0</v>
      </c>
      <c r="J399" s="461">
        <f t="shared" si="111"/>
        <v>0</v>
      </c>
      <c r="K399" s="542">
        <f>D399+E399+F399+G399+H399+I399+J399</f>
        <v>35.429999999999836</v>
      </c>
      <c r="L399" s="452"/>
      <c r="M399" s="401"/>
    </row>
    <row r="400" spans="2:13" ht="15.6">
      <c r="B400" s="396"/>
      <c r="C400" s="402" t="s">
        <v>65</v>
      </c>
      <c r="D400" s="462">
        <f>D398/K398</f>
        <v>0</v>
      </c>
      <c r="E400" s="462">
        <f>E398/K398</f>
        <v>0.52115983006126088</v>
      </c>
      <c r="F400" s="462">
        <f>F398/K398</f>
        <v>0.20434913352879588</v>
      </c>
      <c r="G400" s="462">
        <f>G398/K398</f>
        <v>0</v>
      </c>
      <c r="H400" s="462">
        <f>H398/K398</f>
        <v>2.2336089245342181E-2</v>
      </c>
      <c r="I400" s="462">
        <f>I398/K398</f>
        <v>0.25215494716460113</v>
      </c>
      <c r="J400" s="462">
        <f>J398/K398</f>
        <v>0</v>
      </c>
      <c r="K400" s="520">
        <f>D400+E400+F400+G400+H400+I400+J400</f>
        <v>1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5.950599999532642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596">
        <v>1600429.4920000001</v>
      </c>
      <c r="E408" s="596">
        <v>1600857.8829999999</v>
      </c>
      <c r="F408" s="526">
        <f t="shared" ref="F408:F413" si="112">E408-D408</f>
        <v>428.39099999982864</v>
      </c>
      <c r="G408" s="592">
        <v>6.48</v>
      </c>
      <c r="H408" s="410">
        <f>F408*G408</f>
        <v>2775.9736799988896</v>
      </c>
      <c r="I408" s="531">
        <f>F408+F412+F413</f>
        <v>571.29099999985192</v>
      </c>
      <c r="J408" s="411">
        <f>I408/I412</f>
        <v>0.52493937787306888</v>
      </c>
      <c r="K408" s="186"/>
      <c r="L408" s="359"/>
      <c r="M408" s="401"/>
    </row>
    <row r="409" spans="2:13" ht="15.6">
      <c r="B409" s="396"/>
      <c r="C409" s="412" t="s">
        <v>43</v>
      </c>
      <c r="D409" s="596">
        <v>618569.55299999996</v>
      </c>
      <c r="E409" s="596">
        <v>618902.16200000001</v>
      </c>
      <c r="F409" s="527">
        <f t="shared" si="112"/>
        <v>332.60900000005495</v>
      </c>
      <c r="G409" s="593">
        <v>6.48</v>
      </c>
      <c r="H409" s="413">
        <f>G409*F409</f>
        <v>2155.3063200003562</v>
      </c>
      <c r="I409" s="532">
        <f>F409</f>
        <v>332.60900000005495</v>
      </c>
      <c r="J409" s="414">
        <f>I409/I412</f>
        <v>0.3056228113781902</v>
      </c>
      <c r="K409" s="186"/>
      <c r="L409" s="359"/>
      <c r="M409" s="401"/>
    </row>
    <row r="410" spans="2:13" ht="15.6">
      <c r="B410" s="396"/>
      <c r="C410" s="415" t="s">
        <v>44</v>
      </c>
      <c r="D410" s="597">
        <v>370034.67300000001</v>
      </c>
      <c r="E410" s="597">
        <v>370210.17200000002</v>
      </c>
      <c r="F410" s="528">
        <f t="shared" si="112"/>
        <v>175.49900000001071</v>
      </c>
      <c r="G410" s="594">
        <v>4.58</v>
      </c>
      <c r="H410" s="416">
        <f>G410*F410</f>
        <v>803.78542000004904</v>
      </c>
      <c r="I410" s="533">
        <f>F410</f>
        <v>175.49900000001071</v>
      </c>
      <c r="J410" s="417">
        <f>I410/I412</f>
        <v>0.16125991110900612</v>
      </c>
      <c r="K410" s="186"/>
      <c r="L410" s="359"/>
      <c r="M410" s="401"/>
    </row>
    <row r="411" spans="2:13" ht="15.6">
      <c r="B411" s="397"/>
      <c r="C411" s="183" t="s">
        <v>139</v>
      </c>
      <c r="D411" s="597">
        <v>427525.88299999997</v>
      </c>
      <c r="E411" s="597">
        <v>427534.783</v>
      </c>
      <c r="F411" s="529">
        <f t="shared" si="112"/>
        <v>8.9000000000232831</v>
      </c>
      <c r="G411" s="595">
        <v>6.28</v>
      </c>
      <c r="H411" s="418">
        <f>G411*F411</f>
        <v>55.892000000146218</v>
      </c>
      <c r="I411" s="534">
        <f>F411</f>
        <v>8.9000000000232831</v>
      </c>
      <c r="J411" s="419">
        <f>I411/I412</f>
        <v>8.1778996397348213E-3</v>
      </c>
      <c r="K411" s="186"/>
      <c r="L411" s="359"/>
      <c r="M411" s="401"/>
    </row>
    <row r="412" spans="2:13" ht="16.2" thickBot="1">
      <c r="B412" s="397"/>
      <c r="C412" s="420" t="s">
        <v>45</v>
      </c>
      <c r="D412" s="597">
        <v>380044.81199999998</v>
      </c>
      <c r="E412" s="597">
        <v>380169.94199999998</v>
      </c>
      <c r="F412" s="526">
        <f t="shared" si="112"/>
        <v>125.13000000000466</v>
      </c>
      <c r="G412" s="884">
        <v>6.48</v>
      </c>
      <c r="H412" s="421">
        <f>G412*F412</f>
        <v>810.84240000003024</v>
      </c>
      <c r="I412" s="535">
        <f t="shared" ref="I412:J412" si="113">SUM(I408:I411)</f>
        <v>1088.2989999999409</v>
      </c>
      <c r="J412" s="422">
        <f t="shared" si="113"/>
        <v>1</v>
      </c>
      <c r="K412" s="186"/>
      <c r="L412" s="359"/>
      <c r="M412" s="401"/>
    </row>
    <row r="413" spans="2:13" ht="15.6">
      <c r="B413" s="397"/>
      <c r="C413" s="420" t="s">
        <v>46</v>
      </c>
      <c r="D413" s="597">
        <v>342381.962</v>
      </c>
      <c r="E413" s="597">
        <v>342399.73200000002</v>
      </c>
      <c r="F413" s="526">
        <f t="shared" si="112"/>
        <v>17.770000000018626</v>
      </c>
      <c r="G413" s="885"/>
      <c r="H413" s="423">
        <f>G412*F413</f>
        <v>115.14960000012071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1088.2989999999409</v>
      </c>
      <c r="G414" s="525">
        <f>H414/F414</f>
        <v>6.1719705889649417</v>
      </c>
      <c r="H414" s="428">
        <f>SUM(H408:H413)</f>
        <v>6716.9494199995925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 t="s">
        <v>254</v>
      </c>
      <c r="E416" s="433"/>
      <c r="F416" s="434" t="s">
        <v>1</v>
      </c>
      <c r="G416" s="554" t="s">
        <v>65</v>
      </c>
      <c r="H416" s="861" t="s">
        <v>243</v>
      </c>
      <c r="I416" s="862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>
        <v>1138</v>
      </c>
      <c r="E417" s="438"/>
      <c r="F417" s="438">
        <f>D417+E417</f>
        <v>1138</v>
      </c>
      <c r="G417" s="439">
        <f>F417/F420</f>
        <v>0.36092610212496035</v>
      </c>
      <c r="H417" s="590">
        <v>7.0000000000000001E-3</v>
      </c>
      <c r="I417" s="586">
        <f>F417*H417</f>
        <v>7.9660000000000002</v>
      </c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>
        <v>684</v>
      </c>
      <c r="E418" s="438"/>
      <c r="F418" s="438">
        <f t="shared" ref="F418:F419" si="114">D418+E418</f>
        <v>684</v>
      </c>
      <c r="G418" s="439">
        <f>F418/F420</f>
        <v>0.21693625118934348</v>
      </c>
      <c r="H418" s="590">
        <v>2.5000000000000001E-2</v>
      </c>
      <c r="I418" s="586">
        <f>F418*H418</f>
        <v>17.100000000000001</v>
      </c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>
        <v>1331</v>
      </c>
      <c r="E419" s="438"/>
      <c r="F419" s="438">
        <f t="shared" si="114"/>
        <v>1331</v>
      </c>
      <c r="G419" s="439">
        <f>F419/F420</f>
        <v>0.42213764668569614</v>
      </c>
      <c r="H419" s="584"/>
      <c r="I419" s="586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3153</v>
      </c>
      <c r="E420" s="442">
        <f>SUM(E417:E419)</f>
        <v>0</v>
      </c>
      <c r="F420" s="443">
        <f>D420+E420</f>
        <v>3153</v>
      </c>
      <c r="G420" s="444">
        <f>SUM(G417:G419)</f>
        <v>1</v>
      </c>
      <c r="H420" s="585" t="s">
        <v>21</v>
      </c>
      <c r="I420" s="591">
        <f>SUM(I417:I419)</f>
        <v>25.066000000000003</v>
      </c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63</v>
      </c>
      <c r="E423" s="447" t="s">
        <v>68</v>
      </c>
      <c r="F423" s="447" t="s">
        <v>249</v>
      </c>
      <c r="G423" s="448" t="s">
        <v>197</v>
      </c>
      <c r="H423" s="447" t="s">
        <v>130</v>
      </c>
      <c r="I423" s="448" t="s">
        <v>64</v>
      </c>
      <c r="J423" s="447" t="s">
        <v>260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58</v>
      </c>
      <c r="D424" s="438"/>
      <c r="E424" s="438">
        <v>251.5</v>
      </c>
      <c r="F424" s="438">
        <v>574</v>
      </c>
      <c r="G424" s="438">
        <v>107</v>
      </c>
      <c r="H424" s="438"/>
      <c r="I424" s="438"/>
      <c r="J424" s="438">
        <v>369</v>
      </c>
      <c r="K424" s="550">
        <f>D424+E424+F424+G424+H424+I424+J424</f>
        <v>1301.5</v>
      </c>
      <c r="L424" s="452">
        <f>K424/K428</f>
        <v>0.19390065850242841</v>
      </c>
      <c r="M424" s="401"/>
    </row>
    <row r="425" spans="2:13" ht="15.6">
      <c r="B425" s="396"/>
      <c r="C425" s="450" t="s">
        <v>148</v>
      </c>
      <c r="D425" s="438"/>
      <c r="E425" s="438">
        <v>654</v>
      </c>
      <c r="F425" s="438">
        <v>302</v>
      </c>
      <c r="G425" s="438">
        <v>218</v>
      </c>
      <c r="H425" s="438">
        <v>100</v>
      </c>
      <c r="I425" s="438"/>
      <c r="J425" s="438">
        <v>578.79</v>
      </c>
      <c r="K425" s="550">
        <f t="shared" ref="K425:K427" si="115">D425+E425+F425+G425+H425+I425+J425</f>
        <v>1852.79</v>
      </c>
      <c r="L425" s="452">
        <f>K425/K428</f>
        <v>0.27603319328983045</v>
      </c>
      <c r="M425" s="401"/>
    </row>
    <row r="426" spans="2:13" ht="15.6">
      <c r="B426" s="396"/>
      <c r="C426" s="450" t="s">
        <v>61</v>
      </c>
      <c r="D426" s="438"/>
      <c r="E426" s="438">
        <v>73</v>
      </c>
      <c r="F426" s="438"/>
      <c r="G426" s="438">
        <v>262</v>
      </c>
      <c r="H426" s="438"/>
      <c r="I426" s="438"/>
      <c r="J426" s="438">
        <v>744.4</v>
      </c>
      <c r="K426" s="550">
        <f t="shared" si="115"/>
        <v>1079.4000000000001</v>
      </c>
      <c r="L426" s="452">
        <f>K426/K428</f>
        <v>0.16081165638687764</v>
      </c>
      <c r="M426" s="401"/>
    </row>
    <row r="427" spans="2:13" ht="15.6">
      <c r="B427" s="396"/>
      <c r="C427" s="450" t="s">
        <v>62</v>
      </c>
      <c r="D427" s="438"/>
      <c r="E427" s="438">
        <v>744.94</v>
      </c>
      <c r="F427" s="438">
        <v>682.74</v>
      </c>
      <c r="G427" s="438">
        <v>458.53</v>
      </c>
      <c r="H427" s="438">
        <v>62.2</v>
      </c>
      <c r="I427" s="438"/>
      <c r="J427" s="438">
        <v>530.1</v>
      </c>
      <c r="K427" s="550">
        <f t="shared" si="115"/>
        <v>2478.5100000000002</v>
      </c>
      <c r="L427" s="452">
        <f>K427/K428</f>
        <v>0.36925449182086356</v>
      </c>
      <c r="M427" s="401"/>
    </row>
    <row r="428" spans="2:13" ht="15.6">
      <c r="B428" s="397"/>
      <c r="C428" s="450" t="s">
        <v>199</v>
      </c>
      <c r="D428" s="552">
        <f>SUM(D424:D427)</f>
        <v>0</v>
      </c>
      <c r="E428" s="552">
        <f t="shared" ref="E428" si="116">SUM(E424:E427)</f>
        <v>1723.44</v>
      </c>
      <c r="F428" s="552">
        <f>SUM(F424:F427)</f>
        <v>1558.74</v>
      </c>
      <c r="G428" s="552">
        <f>SUM(G424:G427)</f>
        <v>1045.53</v>
      </c>
      <c r="H428" s="552">
        <f>SUM(H424:H427)</f>
        <v>162.19999999999999</v>
      </c>
      <c r="I428" s="552">
        <f>SUM(I424:I427)</f>
        <v>0</v>
      </c>
      <c r="J428" s="552">
        <f t="shared" ref="J428" si="117">SUM(J424:J427)</f>
        <v>2222.29</v>
      </c>
      <c r="K428" s="550">
        <f>D428+E428+F428+G428+H428+I428+J428</f>
        <v>6712.2</v>
      </c>
      <c r="L428" s="452">
        <f>SUM(L424:L427)</f>
        <v>1</v>
      </c>
      <c r="M428" s="401"/>
    </row>
    <row r="429" spans="2:13" ht="15.6">
      <c r="B429" s="397"/>
      <c r="C429" s="547" t="s">
        <v>193</v>
      </c>
      <c r="D429" s="553"/>
      <c r="E429" s="553">
        <v>1723.44</v>
      </c>
      <c r="F429" s="548">
        <v>1558.74</v>
      </c>
      <c r="G429" s="548">
        <v>1045.53</v>
      </c>
      <c r="H429" s="548">
        <v>162.19999999999999</v>
      </c>
      <c r="I429" s="548"/>
      <c r="J429" s="548">
        <v>2222.29</v>
      </c>
      <c r="K429" s="549">
        <f t="shared" ref="K429" si="118">D429+E429+F429+G429+H429+I429+J429</f>
        <v>6712.2</v>
      </c>
      <c r="L429" s="452"/>
      <c r="M429" s="401"/>
    </row>
    <row r="430" spans="2:13" ht="15.6">
      <c r="B430" s="397"/>
      <c r="C430" s="460" t="s">
        <v>147</v>
      </c>
      <c r="D430" s="461">
        <f t="shared" ref="D430:J430" si="119">D429-D428</f>
        <v>0</v>
      </c>
      <c r="E430" s="461">
        <f t="shared" si="119"/>
        <v>0</v>
      </c>
      <c r="F430" s="461">
        <f t="shared" si="119"/>
        <v>0</v>
      </c>
      <c r="G430" s="461">
        <f t="shared" si="119"/>
        <v>0</v>
      </c>
      <c r="H430" s="461">
        <f t="shared" si="119"/>
        <v>0</v>
      </c>
      <c r="I430" s="461">
        <f t="shared" si="119"/>
        <v>0</v>
      </c>
      <c r="J430" s="461">
        <f t="shared" si="119"/>
        <v>0</v>
      </c>
      <c r="K430" s="542">
        <f>D430+E430+F430+G430+H430+I430+J430</f>
        <v>0</v>
      </c>
      <c r="L430" s="452"/>
      <c r="M430" s="401"/>
    </row>
    <row r="431" spans="2:13" ht="15.6">
      <c r="B431" s="396"/>
      <c r="C431" s="402" t="s">
        <v>65</v>
      </c>
      <c r="D431" s="462">
        <f>D429/K429</f>
        <v>0</v>
      </c>
      <c r="E431" s="462">
        <f>E429/K429</f>
        <v>0.25676231339948158</v>
      </c>
      <c r="F431" s="462">
        <f>F429/K429</f>
        <v>0.23222490390631984</v>
      </c>
      <c r="G431" s="462">
        <f>G429/K429</f>
        <v>0.15576562080986861</v>
      </c>
      <c r="H431" s="462">
        <f>H429/K429</f>
        <v>2.416495336849319E-2</v>
      </c>
      <c r="I431" s="462">
        <f>I429/K429</f>
        <v>0</v>
      </c>
      <c r="J431" s="462">
        <f>J429/K429</f>
        <v>0.33108220851583686</v>
      </c>
      <c r="K431" s="520">
        <f>D431+E431+F431+G431+H431+I431+J431</f>
        <v>1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4.7494199995926465</v>
      </c>
      <c r="M432" s="401"/>
    </row>
    <row r="433" spans="2:13" ht="15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596">
        <v>1600857.8829999999</v>
      </c>
      <c r="E439" s="596">
        <v>1601339.4820000001</v>
      </c>
      <c r="F439" s="526">
        <f t="shared" ref="F439:F444" si="120">E439-D439</f>
        <v>481.59900000016205</v>
      </c>
      <c r="G439" s="592">
        <v>6.48</v>
      </c>
      <c r="H439" s="410">
        <f>F439*G439</f>
        <v>3120.7615200010505</v>
      </c>
      <c r="I439" s="531">
        <f>F439+F443+F444</f>
        <v>623.49800000013784</v>
      </c>
      <c r="J439" s="411">
        <f>I439/I443</f>
        <v>0.50946496610234338</v>
      </c>
      <c r="K439" s="186"/>
      <c r="L439" s="359"/>
      <c r="M439" s="401"/>
    </row>
    <row r="440" spans="2:13" ht="15.6">
      <c r="B440" s="396"/>
      <c r="C440" s="412" t="s">
        <v>43</v>
      </c>
      <c r="D440" s="596">
        <v>618902.16200000001</v>
      </c>
      <c r="E440" s="596">
        <v>619128.272</v>
      </c>
      <c r="F440" s="527">
        <f t="shared" si="120"/>
        <v>226.10999999998603</v>
      </c>
      <c r="G440" s="593">
        <v>6.48</v>
      </c>
      <c r="H440" s="413">
        <f>G440*F440</f>
        <v>1465.1927999999095</v>
      </c>
      <c r="I440" s="532">
        <f>F440</f>
        <v>226.10999999998603</v>
      </c>
      <c r="J440" s="414">
        <f>I440/I443</f>
        <v>0.18475620368528572</v>
      </c>
      <c r="K440" s="186"/>
      <c r="L440" s="359"/>
      <c r="M440" s="401"/>
    </row>
    <row r="441" spans="2:13" ht="15.6">
      <c r="B441" s="396"/>
      <c r="C441" s="415" t="s">
        <v>44</v>
      </c>
      <c r="D441" s="597">
        <v>370210.17200000002</v>
      </c>
      <c r="E441" s="597">
        <v>370289.92300000001</v>
      </c>
      <c r="F441" s="528">
        <f t="shared" si="120"/>
        <v>79.75099999998929</v>
      </c>
      <c r="G441" s="594">
        <v>4.58</v>
      </c>
      <c r="H441" s="416">
        <f>G441*F441</f>
        <v>365.25957999995097</v>
      </c>
      <c r="I441" s="533">
        <f>F441</f>
        <v>79.75099999998929</v>
      </c>
      <c r="J441" s="417">
        <f>I441/I443</f>
        <v>6.5165149706355993E-2</v>
      </c>
      <c r="K441" s="186"/>
      <c r="L441" s="359"/>
      <c r="M441" s="401"/>
    </row>
    <row r="442" spans="2:13" ht="15.6">
      <c r="B442" s="397"/>
      <c r="C442" s="183" t="s">
        <v>139</v>
      </c>
      <c r="D442" s="597">
        <v>427534.783</v>
      </c>
      <c r="E442" s="597">
        <v>427829.25300000003</v>
      </c>
      <c r="F442" s="529">
        <f t="shared" si="120"/>
        <v>294.47000000003027</v>
      </c>
      <c r="G442" s="595">
        <v>6.28</v>
      </c>
      <c r="H442" s="418">
        <f>G442*F442</f>
        <v>1849.2716000001901</v>
      </c>
      <c r="I442" s="534">
        <f>F442</f>
        <v>294.47000000003027</v>
      </c>
      <c r="J442" s="419">
        <f>I442/I443</f>
        <v>0.24061368050601495</v>
      </c>
      <c r="K442" s="186"/>
      <c r="L442" s="359"/>
      <c r="M442" s="401"/>
    </row>
    <row r="443" spans="2:13" ht="16.2" thickBot="1">
      <c r="B443" s="397"/>
      <c r="C443" s="420" t="s">
        <v>45</v>
      </c>
      <c r="D443" s="597">
        <v>380169.94199999998</v>
      </c>
      <c r="E443" s="597">
        <v>380307.95199999999</v>
      </c>
      <c r="F443" s="526">
        <f t="shared" si="120"/>
        <v>138.01000000000931</v>
      </c>
      <c r="G443" s="884">
        <v>6.48</v>
      </c>
      <c r="H443" s="421">
        <f>G443*F443</f>
        <v>894.30480000006037</v>
      </c>
      <c r="I443" s="535">
        <f t="shared" ref="I443:J443" si="121">SUM(I439:I442)</f>
        <v>1223.8290000001434</v>
      </c>
      <c r="J443" s="422">
        <f t="shared" si="121"/>
        <v>1</v>
      </c>
      <c r="K443" s="186"/>
      <c r="L443" s="359"/>
      <c r="M443" s="401"/>
    </row>
    <row r="444" spans="2:13" ht="15.6">
      <c r="B444" s="397"/>
      <c r="C444" s="420" t="s">
        <v>46</v>
      </c>
      <c r="D444" s="597">
        <v>342399.73200000002</v>
      </c>
      <c r="E444" s="597">
        <v>342403.62099999998</v>
      </c>
      <c r="F444" s="526">
        <f t="shared" si="120"/>
        <v>3.8889999999664724</v>
      </c>
      <c r="G444" s="885"/>
      <c r="H444" s="423">
        <f>G443*F444</f>
        <v>25.200719999782741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1223.8290000001434</v>
      </c>
      <c r="G445" s="525">
        <f>H445/F445</f>
        <v>6.3080634794567203</v>
      </c>
      <c r="H445" s="428">
        <f>SUM(H439:H444)</f>
        <v>7719.9910200009435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" customHeight="1">
      <c r="B447" s="397"/>
      <c r="C447" s="432"/>
      <c r="D447" s="433" t="s">
        <v>254</v>
      </c>
      <c r="E447" s="433"/>
      <c r="F447" s="434" t="s">
        <v>1</v>
      </c>
      <c r="G447" s="554" t="s">
        <v>65</v>
      </c>
      <c r="H447" s="861" t="s">
        <v>243</v>
      </c>
      <c r="I447" s="862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>
        <v>944</v>
      </c>
      <c r="E448" s="438"/>
      <c r="F448" s="438">
        <f>D448+E448</f>
        <v>944</v>
      </c>
      <c r="G448" s="439">
        <f>F448/F451</f>
        <v>0.39398998330550916</v>
      </c>
      <c r="H448" s="590">
        <v>7.0000000000000001E-3</v>
      </c>
      <c r="I448" s="586">
        <f>F448*H448</f>
        <v>6.6080000000000005</v>
      </c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>
        <v>749</v>
      </c>
      <c r="E449" s="438"/>
      <c r="F449" s="438">
        <f t="shared" ref="F449:F450" si="122">D449+E449</f>
        <v>749</v>
      </c>
      <c r="G449" s="439">
        <f>F449/F451</f>
        <v>0.31260434056761272</v>
      </c>
      <c r="H449" s="590">
        <v>2.5000000000000001E-2</v>
      </c>
      <c r="I449" s="586">
        <f>F449*H449</f>
        <v>18.725000000000001</v>
      </c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>
        <v>703</v>
      </c>
      <c r="E450" s="438"/>
      <c r="F450" s="438">
        <f t="shared" si="122"/>
        <v>703</v>
      </c>
      <c r="G450" s="439">
        <f>F450/F451</f>
        <v>0.29340567612687812</v>
      </c>
      <c r="H450" s="584"/>
      <c r="I450" s="586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2396</v>
      </c>
      <c r="E451" s="442">
        <f>SUM(E448:E450)</f>
        <v>0</v>
      </c>
      <c r="F451" s="443">
        <f>D451+E451</f>
        <v>2396</v>
      </c>
      <c r="G451" s="444">
        <f>SUM(G448:G450)</f>
        <v>1</v>
      </c>
      <c r="H451" s="585" t="s">
        <v>21</v>
      </c>
      <c r="I451" s="591">
        <f>SUM(I448:I450)</f>
        <v>25.333000000000002</v>
      </c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63</v>
      </c>
      <c r="E454" s="447" t="s">
        <v>68</v>
      </c>
      <c r="F454" s="447" t="s">
        <v>249</v>
      </c>
      <c r="G454" s="448" t="s">
        <v>197</v>
      </c>
      <c r="H454" s="447" t="s">
        <v>130</v>
      </c>
      <c r="I454" s="448" t="s">
        <v>64</v>
      </c>
      <c r="J454" s="447" t="s">
        <v>260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58</v>
      </c>
      <c r="D455" s="438"/>
      <c r="E455" s="438">
        <v>221</v>
      </c>
      <c r="F455" s="438">
        <v>124</v>
      </c>
      <c r="G455" s="438">
        <v>99</v>
      </c>
      <c r="H455" s="438"/>
      <c r="I455" s="438"/>
      <c r="J455" s="438">
        <v>201.48</v>
      </c>
      <c r="K455" s="550">
        <f>D455+E455+F455+G455+H455+I455+J455</f>
        <v>645.48</v>
      </c>
      <c r="L455" s="452">
        <f>K455/K459</f>
        <v>8.3693140709968014E-2</v>
      </c>
      <c r="M455" s="401"/>
    </row>
    <row r="456" spans="2:13" ht="15.6">
      <c r="B456" s="396"/>
      <c r="C456" s="450" t="s">
        <v>148</v>
      </c>
      <c r="D456" s="438"/>
      <c r="E456" s="438">
        <v>605</v>
      </c>
      <c r="F456" s="438">
        <v>310</v>
      </c>
      <c r="G456" s="438">
        <v>253</v>
      </c>
      <c r="H456" s="438">
        <v>188</v>
      </c>
      <c r="I456" s="438"/>
      <c r="J456" s="438">
        <v>395.04</v>
      </c>
      <c r="K456" s="550">
        <f t="shared" ref="K456:K458" si="123">D456+E456+F456+G456+H456+I456+J456</f>
        <v>1751.04</v>
      </c>
      <c r="L456" s="452">
        <f>K456/K459</f>
        <v>0.22704039956122946</v>
      </c>
      <c r="M456" s="401"/>
    </row>
    <row r="457" spans="2:13" ht="15.6">
      <c r="B457" s="396"/>
      <c r="C457" s="450" t="s">
        <v>61</v>
      </c>
      <c r="D457" s="438"/>
      <c r="E457" s="438">
        <v>1479</v>
      </c>
      <c r="F457" s="438">
        <v>257</v>
      </c>
      <c r="G457" s="438">
        <v>757</v>
      </c>
      <c r="H457" s="438">
        <v>40</v>
      </c>
      <c r="I457" s="438"/>
      <c r="J457" s="438">
        <v>62.05</v>
      </c>
      <c r="K457" s="550">
        <f t="shared" si="123"/>
        <v>2595.0500000000002</v>
      </c>
      <c r="L457" s="452">
        <f>K457/K459</f>
        <v>0.33647500278769676</v>
      </c>
      <c r="M457" s="401"/>
    </row>
    <row r="458" spans="2:13" ht="15.6">
      <c r="B458" s="396"/>
      <c r="C458" s="450" t="s">
        <v>62</v>
      </c>
      <c r="D458" s="438"/>
      <c r="E458" s="438">
        <v>1007.69</v>
      </c>
      <c r="F458" s="438">
        <v>838</v>
      </c>
      <c r="G458" s="438">
        <v>223.85</v>
      </c>
      <c r="H458" s="438">
        <v>59.46</v>
      </c>
      <c r="I458" s="438"/>
      <c r="J458" s="438">
        <v>591.89</v>
      </c>
      <c r="K458" s="550">
        <f t="shared" si="123"/>
        <v>2720.89</v>
      </c>
      <c r="L458" s="452">
        <f>K458/K459</f>
        <v>0.35279145694110564</v>
      </c>
      <c r="M458" s="401"/>
    </row>
    <row r="459" spans="2:13" ht="15.6">
      <c r="B459" s="397"/>
      <c r="C459" s="450" t="s">
        <v>199</v>
      </c>
      <c r="D459" s="552">
        <f>SUM(D455:D458)</f>
        <v>0</v>
      </c>
      <c r="E459" s="552">
        <f t="shared" ref="E459" si="124">SUM(E455:E458)</f>
        <v>3312.69</v>
      </c>
      <c r="F459" s="552">
        <f>SUM(F455:F458)</f>
        <v>1529</v>
      </c>
      <c r="G459" s="552">
        <f>SUM(G455:G458)</f>
        <v>1332.85</v>
      </c>
      <c r="H459" s="552">
        <f>SUM(H455:H458)</f>
        <v>287.45999999999998</v>
      </c>
      <c r="I459" s="552">
        <f>SUM(I455:I458)</f>
        <v>0</v>
      </c>
      <c r="J459" s="552">
        <f t="shared" ref="J459" si="125">SUM(J455:J458)</f>
        <v>1250.46</v>
      </c>
      <c r="K459" s="550">
        <f>D459+E459+F459+G459+H459+I459+J459</f>
        <v>7712.4600000000009</v>
      </c>
      <c r="L459" s="452">
        <f>SUM(L455:L458)</f>
        <v>1</v>
      </c>
      <c r="M459" s="401"/>
    </row>
    <row r="460" spans="2:13" ht="15.6">
      <c r="B460" s="397"/>
      <c r="C460" s="547" t="s">
        <v>193</v>
      </c>
      <c r="D460" s="553"/>
      <c r="E460" s="553">
        <v>3312.69</v>
      </c>
      <c r="F460" s="548">
        <v>1532.05</v>
      </c>
      <c r="G460" s="548">
        <v>1332.85</v>
      </c>
      <c r="H460" s="548">
        <v>287.45999999999998</v>
      </c>
      <c r="I460" s="548"/>
      <c r="J460" s="548">
        <v>1250.46</v>
      </c>
      <c r="K460" s="549">
        <f t="shared" ref="K460" si="126">D460+E460+F460+G460+H460+I460+J460</f>
        <v>7715.51</v>
      </c>
      <c r="L460" s="452"/>
      <c r="M460" s="401"/>
    </row>
    <row r="461" spans="2:13" ht="15.6">
      <c r="B461" s="397"/>
      <c r="C461" s="460" t="s">
        <v>147</v>
      </c>
      <c r="D461" s="461">
        <f t="shared" ref="D461:J461" si="127">D460-D459</f>
        <v>0</v>
      </c>
      <c r="E461" s="461">
        <f t="shared" si="127"/>
        <v>0</v>
      </c>
      <c r="F461" s="461">
        <f t="shared" si="127"/>
        <v>3.0499999999999545</v>
      </c>
      <c r="G461" s="461">
        <f t="shared" si="127"/>
        <v>0</v>
      </c>
      <c r="H461" s="461">
        <f t="shared" si="127"/>
        <v>0</v>
      </c>
      <c r="I461" s="461">
        <f t="shared" si="127"/>
        <v>0</v>
      </c>
      <c r="J461" s="461">
        <f t="shared" si="127"/>
        <v>0</v>
      </c>
      <c r="K461" s="542">
        <f>D461+E461+F461+G461+H461+I461+J461</f>
        <v>3.0499999999999545</v>
      </c>
      <c r="L461" s="452"/>
      <c r="M461" s="401"/>
    </row>
    <row r="462" spans="2:13" ht="15.6">
      <c r="B462" s="396"/>
      <c r="C462" s="402" t="s">
        <v>65</v>
      </c>
      <c r="D462" s="462">
        <f>D460/K460</f>
        <v>0</v>
      </c>
      <c r="E462" s="462">
        <f>E460/K460</f>
        <v>0.42935463760658726</v>
      </c>
      <c r="F462" s="462">
        <f>F460/K460</f>
        <v>0.19856756066676085</v>
      </c>
      <c r="G462" s="462">
        <f>G460/K460</f>
        <v>0.17274943587656549</v>
      </c>
      <c r="H462" s="462">
        <f>H460/K460</f>
        <v>3.7257420442718625E-2</v>
      </c>
      <c r="I462" s="462">
        <f>I460/K460</f>
        <v>0</v>
      </c>
      <c r="J462" s="462">
        <f>J460/K460</f>
        <v>0.16207094540736774</v>
      </c>
      <c r="K462" s="520">
        <f>D462+E462+F462+G462+H462+I462+J462</f>
        <v>1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4.4810200009433174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596">
        <v>1592980.8130000001</v>
      </c>
      <c r="E470" s="596">
        <v>1601339.4820000001</v>
      </c>
      <c r="F470" s="526">
        <f t="shared" ref="F470:F475" si="128">E470-D470</f>
        <v>8358.6689999999944</v>
      </c>
      <c r="G470" s="521">
        <v>6.48</v>
      </c>
      <c r="H470" s="410">
        <f>F470*G470</f>
        <v>54164.175119999971</v>
      </c>
      <c r="I470" s="531">
        <f>F470+F474+F475</f>
        <v>11330.147999999928</v>
      </c>
      <c r="J470" s="411">
        <f>I470/I474</f>
        <v>0.54091955218174925</v>
      </c>
      <c r="K470" s="186"/>
      <c r="L470" s="359"/>
      <c r="M470" s="148"/>
    </row>
    <row r="471" spans="2:13" ht="15.6">
      <c r="B471" s="543"/>
      <c r="C471" s="412" t="s">
        <v>43</v>
      </c>
      <c r="D471" s="596">
        <v>616048.13199999998</v>
      </c>
      <c r="E471" s="596">
        <v>619128.272</v>
      </c>
      <c r="F471" s="527">
        <f t="shared" si="128"/>
        <v>3080.140000000014</v>
      </c>
      <c r="G471" s="522">
        <v>6.48</v>
      </c>
      <c r="H471" s="413">
        <f>G471*F471</f>
        <v>19959.30720000009</v>
      </c>
      <c r="I471" s="532">
        <f>F471</f>
        <v>3080.140000000014</v>
      </c>
      <c r="J471" s="414">
        <f>I471/I474</f>
        <v>0.1470508548923731</v>
      </c>
      <c r="K471" s="186"/>
      <c r="L471" s="359"/>
      <c r="M471" s="148"/>
    </row>
    <row r="472" spans="2:13" ht="15.6">
      <c r="B472" s="543"/>
      <c r="C472" s="415" t="s">
        <v>44</v>
      </c>
      <c r="D472" s="597">
        <v>367286.76400000002</v>
      </c>
      <c r="E472" s="597">
        <v>370289.92300000001</v>
      </c>
      <c r="F472" s="528">
        <f t="shared" si="128"/>
        <v>3003.1589999999851</v>
      </c>
      <c r="G472" s="523">
        <v>4.58</v>
      </c>
      <c r="H472" s="416">
        <f>G472*F472</f>
        <v>13754.468219999932</v>
      </c>
      <c r="I472" s="533">
        <f>F472</f>
        <v>3003.1589999999851</v>
      </c>
      <c r="J472" s="417">
        <f>I472/I474</f>
        <v>0.14337565770637703</v>
      </c>
      <c r="K472" s="186"/>
      <c r="L472" s="359"/>
      <c r="M472" s="148"/>
    </row>
    <row r="473" spans="2:13" ht="15.6">
      <c r="B473" s="544"/>
      <c r="C473" s="183" t="s">
        <v>139</v>
      </c>
      <c r="D473" s="597">
        <v>424296.61300000001</v>
      </c>
      <c r="E473" s="597">
        <v>427829.25300000003</v>
      </c>
      <c r="F473" s="529">
        <f t="shared" si="128"/>
        <v>3532.640000000014</v>
      </c>
      <c r="G473" s="524">
        <v>6.28</v>
      </c>
      <c r="H473" s="418">
        <f>G473*F473</f>
        <v>22184.979200000089</v>
      </c>
      <c r="I473" s="534">
        <f>F473</f>
        <v>3532.640000000014</v>
      </c>
      <c r="J473" s="419">
        <f>I473/I474</f>
        <v>0.16865393521950062</v>
      </c>
      <c r="K473" s="186"/>
      <c r="L473" s="359"/>
      <c r="M473" s="148"/>
    </row>
    <row r="474" spans="2:13" ht="16.2" thickBot="1">
      <c r="B474" s="544"/>
      <c r="C474" s="420" t="s">
        <v>45</v>
      </c>
      <c r="D474" s="597">
        <v>377985.30200000003</v>
      </c>
      <c r="E474" s="597">
        <v>380307.95199999999</v>
      </c>
      <c r="F474" s="526">
        <f t="shared" si="128"/>
        <v>2322.6499999999651</v>
      </c>
      <c r="G474" s="859">
        <v>6.48</v>
      </c>
      <c r="H474" s="421">
        <f>G474*F474</f>
        <v>15050.771999999775</v>
      </c>
      <c r="I474" s="535">
        <f t="shared" ref="I474" si="129">SUM(I470:I473)</f>
        <v>20946.086999999941</v>
      </c>
      <c r="J474" s="422">
        <f t="shared" ref="J474" si="130">SUM(J470:J473)</f>
        <v>1</v>
      </c>
      <c r="K474" s="186"/>
      <c r="L474" s="359"/>
      <c r="M474" s="148"/>
    </row>
    <row r="475" spans="2:13" ht="15.6">
      <c r="B475" s="544"/>
      <c r="C475" s="420" t="s">
        <v>46</v>
      </c>
      <c r="D475" s="597">
        <v>341754.79200000002</v>
      </c>
      <c r="E475" s="597">
        <v>342403.62099999998</v>
      </c>
      <c r="F475" s="526">
        <f t="shared" si="128"/>
        <v>648.8289999999688</v>
      </c>
      <c r="G475" s="860"/>
      <c r="H475" s="423">
        <f>G474*F475</f>
        <v>4204.4119199997986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20946.086999999941</v>
      </c>
      <c r="G476" s="525">
        <f>H476/F476</f>
        <v>6.173855463313985</v>
      </c>
      <c r="H476" s="428">
        <f>SUM(H470:H475)</f>
        <v>129318.11365999967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254</v>
      </c>
      <c r="E478" s="433"/>
      <c r="F478" s="434" t="s">
        <v>1</v>
      </c>
      <c r="G478" s="435" t="s">
        <v>65</v>
      </c>
      <c r="H478" s="861" t="s">
        <v>138</v>
      </c>
      <c r="I478" s="862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18118</v>
      </c>
      <c r="E479" s="438">
        <f>E14+E45+E76+E107+E138+E169+E200+E231+E262+E293+E324+E355+E386+E417+E448</f>
        <v>0</v>
      </c>
      <c r="F479" s="438">
        <f>D479+E479</f>
        <v>18118</v>
      </c>
      <c r="G479" s="439">
        <f>F479/F482</f>
        <v>0.40693574107764524</v>
      </c>
      <c r="H479" s="590">
        <v>7.0000000000000001E-3</v>
      </c>
      <c r="I479" s="586">
        <f>F479*H479</f>
        <v>126.82600000000001</v>
      </c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1" si="131">D15+D46+D77+D108+D139+D170+D201+D232+D263+D294+D325+D356+D387+D418+D449</f>
        <v>12468</v>
      </c>
      <c r="E480" s="438">
        <f t="shared" si="131"/>
        <v>0</v>
      </c>
      <c r="F480" s="438">
        <f t="shared" ref="F480:F481" si="132">D480+E480</f>
        <v>12468</v>
      </c>
      <c r="G480" s="439">
        <f>F480/F482</f>
        <v>0.28003503807021091</v>
      </c>
      <c r="H480" s="590">
        <v>2.5000000000000001E-2</v>
      </c>
      <c r="I480" s="586">
        <f>F480*H480</f>
        <v>311.70000000000005</v>
      </c>
      <c r="J480" s="431"/>
      <c r="K480" s="184"/>
      <c r="L480" s="188"/>
      <c r="M480" s="148"/>
    </row>
    <row r="481" spans="2:13" ht="15.6">
      <c r="B481" s="544"/>
      <c r="C481" s="437" t="s">
        <v>58</v>
      </c>
      <c r="D481" s="438">
        <f t="shared" si="131"/>
        <v>13937</v>
      </c>
      <c r="E481" s="438">
        <f t="shared" si="131"/>
        <v>0</v>
      </c>
      <c r="F481" s="438">
        <f t="shared" si="132"/>
        <v>13937</v>
      </c>
      <c r="G481" s="439">
        <f>F481/F482</f>
        <v>0.31302922085214385</v>
      </c>
      <c r="H481" s="584"/>
      <c r="I481" s="586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44523</v>
      </c>
      <c r="E482" s="442">
        <f>SUM(E479:E481)</f>
        <v>0</v>
      </c>
      <c r="F482" s="443">
        <f>D482+E482</f>
        <v>44523</v>
      </c>
      <c r="G482" s="444">
        <f>SUM(G479:G481)</f>
        <v>1</v>
      </c>
      <c r="H482" s="585" t="s">
        <v>21</v>
      </c>
      <c r="I482" s="591">
        <f>SUM(I479:I481)</f>
        <v>438.52600000000007</v>
      </c>
      <c r="J482" s="431"/>
      <c r="K482" s="184"/>
      <c r="L482" s="188"/>
      <c r="M482" s="148"/>
    </row>
    <row r="483" spans="2:13" ht="14.4" customHeight="1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9.4" customHeight="1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63</v>
      </c>
      <c r="E485" s="447" t="s">
        <v>68</v>
      </c>
      <c r="F485" s="447" t="s">
        <v>249</v>
      </c>
      <c r="G485" s="448" t="s">
        <v>197</v>
      </c>
      <c r="H485" s="447" t="s">
        <v>130</v>
      </c>
      <c r="I485" s="448" t="s">
        <v>64</v>
      </c>
      <c r="J485" s="447" t="s">
        <v>260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58</v>
      </c>
      <c r="D486" s="438">
        <f>D21+D52+D83+D114+D145+D176+D207+D238+D269+D300+D331+D362+D393+D424+D455</f>
        <v>2815</v>
      </c>
      <c r="E486" s="438">
        <f t="shared" ref="E486:J486" si="133">E21+E52+E83+E114+E145+E176+E207+E238+E269+E300+E331+E362+E393+E424+E455</f>
        <v>3782.5</v>
      </c>
      <c r="F486" s="438">
        <f t="shared" si="133"/>
        <v>1745</v>
      </c>
      <c r="G486" s="438">
        <f t="shared" si="133"/>
        <v>1430.5</v>
      </c>
      <c r="H486" s="438">
        <f t="shared" si="133"/>
        <v>328.71</v>
      </c>
      <c r="I486" s="438">
        <f t="shared" si="133"/>
        <v>1253</v>
      </c>
      <c r="J486" s="438">
        <f t="shared" si="133"/>
        <v>4055.7470000000003</v>
      </c>
      <c r="K486" s="451">
        <f>D486+E486+F486+G486+H486+I486+J486</f>
        <v>15410.456999999999</v>
      </c>
      <c r="L486" s="452">
        <f>K486/K490</f>
        <v>0.11957993350544108</v>
      </c>
      <c r="M486" s="148"/>
    </row>
    <row r="487" spans="2:13" ht="15.6">
      <c r="B487" s="543"/>
      <c r="C487" s="450" t="s">
        <v>148</v>
      </c>
      <c r="D487" s="438">
        <f t="shared" ref="D487:J490" si="134">D22+D53+D84+D115+D146+D177+D208+D239+D270+D301+D332+D363+D394+D425+D456</f>
        <v>4797</v>
      </c>
      <c r="E487" s="438">
        <f t="shared" si="134"/>
        <v>8823.7199999999993</v>
      </c>
      <c r="F487" s="438">
        <f t="shared" si="134"/>
        <v>2684.48</v>
      </c>
      <c r="G487" s="438">
        <f t="shared" si="134"/>
        <v>2782</v>
      </c>
      <c r="H487" s="438">
        <f t="shared" si="134"/>
        <v>2830.61</v>
      </c>
      <c r="I487" s="438">
        <f t="shared" si="134"/>
        <v>2438</v>
      </c>
      <c r="J487" s="438">
        <f t="shared" si="134"/>
        <v>9848.9900000000016</v>
      </c>
      <c r="K487" s="451">
        <f t="shared" ref="K487:K489" si="135">D487+E487+F487+G487+H487+I487+J487</f>
        <v>34204.800000000003</v>
      </c>
      <c r="L487" s="452">
        <f>K487/K490</f>
        <v>0.26541767772149205</v>
      </c>
      <c r="M487" s="148"/>
    </row>
    <row r="488" spans="2:13" ht="15.6">
      <c r="B488" s="543"/>
      <c r="C488" s="450" t="s">
        <v>61</v>
      </c>
      <c r="D488" s="438">
        <f t="shared" si="134"/>
        <v>7456</v>
      </c>
      <c r="E488" s="438">
        <f t="shared" si="134"/>
        <v>13745.1</v>
      </c>
      <c r="F488" s="438">
        <f t="shared" si="134"/>
        <v>2033.6</v>
      </c>
      <c r="G488" s="438">
        <f t="shared" si="134"/>
        <v>4127</v>
      </c>
      <c r="H488" s="438">
        <f t="shared" si="134"/>
        <v>5549.9</v>
      </c>
      <c r="I488" s="438">
        <f t="shared" si="134"/>
        <v>167</v>
      </c>
      <c r="J488" s="438">
        <f t="shared" si="134"/>
        <v>4056.67</v>
      </c>
      <c r="K488" s="451">
        <f t="shared" si="135"/>
        <v>37135.269999999997</v>
      </c>
      <c r="L488" s="452">
        <f>K488/K490</f>
        <v>0.28815713364675694</v>
      </c>
      <c r="M488" s="148"/>
    </row>
    <row r="489" spans="2:13" ht="15.6">
      <c r="B489" s="543"/>
      <c r="C489" s="450" t="s">
        <v>62</v>
      </c>
      <c r="D489" s="438">
        <f t="shared" si="134"/>
        <v>5948.71</v>
      </c>
      <c r="E489" s="438">
        <f t="shared" si="134"/>
        <v>9414.9600000000009</v>
      </c>
      <c r="F489" s="438">
        <f t="shared" si="134"/>
        <v>7344.62</v>
      </c>
      <c r="G489" s="438">
        <f t="shared" si="134"/>
        <v>4710.67</v>
      </c>
      <c r="H489" s="438">
        <f t="shared" si="134"/>
        <v>1409.4300000000003</v>
      </c>
      <c r="I489" s="438">
        <f t="shared" si="134"/>
        <v>4521.13</v>
      </c>
      <c r="J489" s="438">
        <f t="shared" si="134"/>
        <v>8771.5500000000011</v>
      </c>
      <c r="K489" s="451">
        <f t="shared" si="135"/>
        <v>42121.07</v>
      </c>
      <c r="L489" s="452">
        <f>K489/K490</f>
        <v>0.32684525512630996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21016.71</v>
      </c>
      <c r="E490" s="551">
        <f t="shared" si="134"/>
        <v>35766.28</v>
      </c>
      <c r="F490" s="551">
        <f t="shared" si="134"/>
        <v>13807.699999999999</v>
      </c>
      <c r="G490" s="551">
        <f t="shared" si="134"/>
        <v>13050.17</v>
      </c>
      <c r="H490" s="551">
        <f t="shared" si="134"/>
        <v>10118.649999999998</v>
      </c>
      <c r="I490" s="551">
        <f t="shared" si="134"/>
        <v>8379.130000000001</v>
      </c>
      <c r="J490" s="551">
        <f t="shared" si="134"/>
        <v>26732.956999999999</v>
      </c>
      <c r="K490" s="550">
        <f>D490+E490+F490+G490+H490+I490+J490</f>
        <v>128871.59699999999</v>
      </c>
      <c r="L490" s="452">
        <f>SUM(L486:L489)</f>
        <v>1</v>
      </c>
      <c r="M490" s="148"/>
    </row>
    <row r="491" spans="2:13" ht="15.6">
      <c r="B491" s="544"/>
      <c r="C491" s="547" t="s">
        <v>193</v>
      </c>
      <c r="D491" s="548">
        <f t="shared" ref="D491:J491" si="136">D26+D57+D88+D119+D150+D181+D212+D243+D274+D305+D336+D367+D398+D429+D460</f>
        <v>21209.17</v>
      </c>
      <c r="E491" s="548">
        <f t="shared" si="136"/>
        <v>35827.889999999992</v>
      </c>
      <c r="F491" s="548">
        <f t="shared" si="136"/>
        <v>13841.609999999999</v>
      </c>
      <c r="G491" s="548">
        <f t="shared" si="136"/>
        <v>13107.160000000002</v>
      </c>
      <c r="H491" s="548">
        <f t="shared" si="136"/>
        <v>10118.653999999999</v>
      </c>
      <c r="I491" s="548">
        <f t="shared" si="136"/>
        <v>8379.130000000001</v>
      </c>
      <c r="J491" s="548">
        <f t="shared" si="136"/>
        <v>26759.63</v>
      </c>
      <c r="K491" s="549">
        <f t="shared" ref="K491" si="137">D491+E491+F491+G491+H491+I491+J491</f>
        <v>129243.24399999999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38">D491-D490</f>
        <v>192.45999999999913</v>
      </c>
      <c r="E492" s="461">
        <f>E491-E490</f>
        <v>61.609999999993306</v>
      </c>
      <c r="F492" s="461">
        <f t="shared" ref="F492:H492" si="139">F491-F490</f>
        <v>33.909999999999854</v>
      </c>
      <c r="G492" s="461">
        <f t="shared" si="139"/>
        <v>56.990000000001601</v>
      </c>
      <c r="H492" s="461">
        <f t="shared" si="139"/>
        <v>4.0000000008149073E-3</v>
      </c>
      <c r="I492" s="461">
        <f>I491-I490</f>
        <v>0</v>
      </c>
      <c r="J492" s="461">
        <f t="shared" ref="J492" si="140">J491-J490</f>
        <v>26.673000000002503</v>
      </c>
      <c r="K492" s="542">
        <f>D492+E492+F492+G492+H492+I492+J492</f>
        <v>371.64699999999721</v>
      </c>
      <c r="L492" s="452"/>
      <c r="M492" s="148"/>
    </row>
    <row r="493" spans="2:13" ht="15.6">
      <c r="B493" s="543"/>
      <c r="C493" s="402" t="s">
        <v>65</v>
      </c>
      <c r="D493" s="462">
        <f>D491/K491</f>
        <v>0.16410273638752057</v>
      </c>
      <c r="E493" s="462">
        <f>E491/K491</f>
        <v>0.27721286537809275</v>
      </c>
      <c r="F493" s="462">
        <f>F491/K491</f>
        <v>0.1070973582185851</v>
      </c>
      <c r="G493" s="462">
        <f>G491/K491</f>
        <v>0.10141466272697397</v>
      </c>
      <c r="H493" s="462">
        <f>H491/K491</f>
        <v>7.82915507753736E-2</v>
      </c>
      <c r="I493" s="462">
        <f>I491/K491</f>
        <v>6.4832247633771878E-2</v>
      </c>
      <c r="J493" s="462">
        <f>J491/K491</f>
        <v>0.20704857887968212</v>
      </c>
      <c r="K493" s="520">
        <f>D493+E493+F493+G493+H493+I493+J493</f>
        <v>1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74.869659999676514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596">
        <v>1601339.4820000001</v>
      </c>
      <c r="E503" s="596">
        <v>1601926.5619999999</v>
      </c>
      <c r="F503" s="526">
        <f t="shared" ref="F503:F508" si="141">E503-D503</f>
        <v>587.07999999984168</v>
      </c>
      <c r="G503" s="592">
        <v>6.48</v>
      </c>
      <c r="H503" s="410">
        <f>F503*G503</f>
        <v>3804.2783999989742</v>
      </c>
      <c r="I503" s="531">
        <f>F503+F507+F508</f>
        <v>828.47099999984493</v>
      </c>
      <c r="J503" s="411">
        <f>I503/I507</f>
        <v>0.60078971986335206</v>
      </c>
      <c r="K503" s="186"/>
      <c r="L503" s="359"/>
      <c r="M503" s="401"/>
    </row>
    <row r="504" spans="2:13" ht="15.6">
      <c r="B504" s="396"/>
      <c r="C504" s="412" t="s">
        <v>43</v>
      </c>
      <c r="D504" s="596">
        <v>619128.272</v>
      </c>
      <c r="E504" s="596">
        <v>619403.902</v>
      </c>
      <c r="F504" s="527">
        <f t="shared" si="141"/>
        <v>275.63000000000466</v>
      </c>
      <c r="G504" s="593">
        <v>6.48</v>
      </c>
      <c r="H504" s="413">
        <f>G504*F504</f>
        <v>1786.0824000000302</v>
      </c>
      <c r="I504" s="532">
        <f>F504</f>
        <v>275.63000000000466</v>
      </c>
      <c r="J504" s="414">
        <f>I504/I507</f>
        <v>0.19988107065421665</v>
      </c>
      <c r="K504" s="186"/>
      <c r="L504" s="359"/>
      <c r="M504" s="401"/>
    </row>
    <row r="505" spans="2:13" ht="15.6">
      <c r="B505" s="396"/>
      <c r="C505" s="415" t="s">
        <v>44</v>
      </c>
      <c r="D505" s="597">
        <v>370289.92300000001</v>
      </c>
      <c r="E505" s="597">
        <v>370289.92300000001</v>
      </c>
      <c r="F505" s="528">
        <f t="shared" si="141"/>
        <v>0</v>
      </c>
      <c r="G505" s="594">
        <v>4.58</v>
      </c>
      <c r="H505" s="416">
        <f>G505*F505</f>
        <v>0</v>
      </c>
      <c r="I505" s="533">
        <f>F505</f>
        <v>0</v>
      </c>
      <c r="J505" s="417">
        <f>I505/I507</f>
        <v>0</v>
      </c>
      <c r="K505" s="186"/>
      <c r="L505" s="359"/>
      <c r="M505" s="401"/>
    </row>
    <row r="506" spans="2:13" ht="15.6">
      <c r="B506" s="397"/>
      <c r="C506" s="183" t="s">
        <v>139</v>
      </c>
      <c r="D506" s="597">
        <v>427829.25300000003</v>
      </c>
      <c r="E506" s="597">
        <v>428104.12199999997</v>
      </c>
      <c r="F506" s="529">
        <f t="shared" si="141"/>
        <v>274.86899999994785</v>
      </c>
      <c r="G506" s="595">
        <v>6.28</v>
      </c>
      <c r="H506" s="418">
        <f>G506*F506</f>
        <v>1726.1773199996726</v>
      </c>
      <c r="I506" s="534">
        <f>F506</f>
        <v>274.86899999994785</v>
      </c>
      <c r="J506" s="419">
        <f>I506/I507</f>
        <v>0.19932920948243124</v>
      </c>
      <c r="K506" s="186"/>
      <c r="L506" s="359"/>
      <c r="M506" s="401"/>
    </row>
    <row r="507" spans="2:13" ht="16.2" thickBot="1">
      <c r="B507" s="397"/>
      <c r="C507" s="420" t="s">
        <v>45</v>
      </c>
      <c r="D507" s="597">
        <v>380307.95199999999</v>
      </c>
      <c r="E507" s="597">
        <v>380517.152</v>
      </c>
      <c r="F507" s="526">
        <f t="shared" si="141"/>
        <v>209.20000000001164</v>
      </c>
      <c r="G507" s="884">
        <v>6.48</v>
      </c>
      <c r="H507" s="421">
        <f>G507*F507</f>
        <v>1355.6160000000755</v>
      </c>
      <c r="I507" s="535">
        <f t="shared" ref="I507:J507" si="142">SUM(I503:I506)</f>
        <v>1378.9699999997974</v>
      </c>
      <c r="J507" s="422">
        <f t="shared" si="142"/>
        <v>1</v>
      </c>
      <c r="K507" s="186"/>
      <c r="L507" s="359"/>
      <c r="M507" s="401"/>
    </row>
    <row r="508" spans="2:13" ht="15.6">
      <c r="B508" s="397"/>
      <c r="C508" s="420" t="s">
        <v>46</v>
      </c>
      <c r="D508" s="597">
        <v>342403.62099999998</v>
      </c>
      <c r="E508" s="597">
        <v>342435.81199999998</v>
      </c>
      <c r="F508" s="526">
        <f t="shared" si="141"/>
        <v>32.190999999991618</v>
      </c>
      <c r="G508" s="885"/>
      <c r="H508" s="423">
        <f>G507*F508</f>
        <v>208.59767999994571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1378.9699999997974</v>
      </c>
      <c r="G509" s="525">
        <f>H509/F509</f>
        <v>6.4401341581035139</v>
      </c>
      <c r="H509" s="428">
        <f>SUM(H503:H508)</f>
        <v>8880.7517999986976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 t="s">
        <v>254</v>
      </c>
      <c r="E511" s="433"/>
      <c r="F511" s="434" t="s">
        <v>1</v>
      </c>
      <c r="G511" s="554" t="s">
        <v>65</v>
      </c>
      <c r="H511" s="861" t="s">
        <v>243</v>
      </c>
      <c r="I511" s="862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>
        <v>1640</v>
      </c>
      <c r="E512" s="438"/>
      <c r="F512" s="438">
        <f>D512+E512</f>
        <v>1640</v>
      </c>
      <c r="G512" s="439">
        <f>F512/F515</f>
        <v>0.40166544207690424</v>
      </c>
      <c r="H512" s="590">
        <v>7.0000000000000001E-3</v>
      </c>
      <c r="I512" s="586">
        <f>F512*H512</f>
        <v>11.48</v>
      </c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>
        <v>1200</v>
      </c>
      <c r="E513" s="438"/>
      <c r="F513" s="438">
        <f t="shared" ref="F513:F514" si="143">D513+E513</f>
        <v>1200</v>
      </c>
      <c r="G513" s="439">
        <f>F513/F515</f>
        <v>0.29390154298310067</v>
      </c>
      <c r="H513" s="590">
        <v>2.5000000000000001E-2</v>
      </c>
      <c r="I513" s="586">
        <f>F513*H513</f>
        <v>30</v>
      </c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>
        <v>1243</v>
      </c>
      <c r="E514" s="438"/>
      <c r="F514" s="438">
        <f t="shared" si="143"/>
        <v>1243</v>
      </c>
      <c r="G514" s="439">
        <f>F514/F515</f>
        <v>0.30443301493999508</v>
      </c>
      <c r="H514" s="584"/>
      <c r="I514" s="586"/>
      <c r="J514" s="431"/>
      <c r="K514" s="184"/>
      <c r="L514" s="188"/>
      <c r="M514" s="401"/>
    </row>
    <row r="515" spans="2:13" ht="14.4" customHeight="1" thickBot="1">
      <c r="B515" s="397"/>
      <c r="C515" s="441" t="s">
        <v>1</v>
      </c>
      <c r="D515" s="442">
        <f>SUM(D512:D514)</f>
        <v>4083</v>
      </c>
      <c r="E515" s="442">
        <f>SUM(E512:E514)</f>
        <v>0</v>
      </c>
      <c r="F515" s="443">
        <f>D515+E515</f>
        <v>4083</v>
      </c>
      <c r="G515" s="444">
        <f>SUM(G512:G514)</f>
        <v>1</v>
      </c>
      <c r="H515" s="585" t="s">
        <v>21</v>
      </c>
      <c r="I515" s="591">
        <f>SUM(I512:I514)</f>
        <v>41.480000000000004</v>
      </c>
      <c r="J515" s="431"/>
      <c r="K515" s="184"/>
      <c r="L515" s="188"/>
      <c r="M515" s="401"/>
    </row>
    <row r="516" spans="2:13" ht="15" customHeight="1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63</v>
      </c>
      <c r="E518" s="447" t="s">
        <v>68</v>
      </c>
      <c r="F518" s="447" t="s">
        <v>249</v>
      </c>
      <c r="G518" s="448" t="s">
        <v>197</v>
      </c>
      <c r="H518" s="447" t="s">
        <v>130</v>
      </c>
      <c r="I518" s="448" t="s">
        <v>64</v>
      </c>
      <c r="J518" s="447" t="s">
        <v>260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/>
      <c r="E519" s="438">
        <v>447</v>
      </c>
      <c r="F519" s="438">
        <v>233</v>
      </c>
      <c r="G519" s="438"/>
      <c r="H519" s="438"/>
      <c r="I519" s="438"/>
      <c r="J519" s="438">
        <v>448.06</v>
      </c>
      <c r="K519" s="550">
        <f>D519+E519+F519+G519+H519+I519+J519</f>
        <v>1128.06</v>
      </c>
      <c r="L519" s="452">
        <f>K519/K523</f>
        <v>0.12709461172295297</v>
      </c>
      <c r="M519" s="401"/>
    </row>
    <row r="520" spans="2:13" ht="15.6">
      <c r="B520" s="396"/>
      <c r="C520" s="450" t="s">
        <v>148</v>
      </c>
      <c r="D520" s="438"/>
      <c r="E520" s="438">
        <v>467</v>
      </c>
      <c r="F520" s="438">
        <v>914</v>
      </c>
      <c r="G520" s="438"/>
      <c r="H520" s="438">
        <v>125</v>
      </c>
      <c r="I520" s="438">
        <v>15</v>
      </c>
      <c r="J520" s="438">
        <v>1434.08</v>
      </c>
      <c r="K520" s="550">
        <f t="shared" ref="K520:K522" si="144">D520+E520+F520+G520+H520+I520+J520</f>
        <v>2955.08</v>
      </c>
      <c r="L520" s="452">
        <f>K520/K523</f>
        <v>0.33293862490493759</v>
      </c>
      <c r="M520" s="401"/>
    </row>
    <row r="521" spans="2:13" ht="15.6">
      <c r="B521" s="396"/>
      <c r="C521" s="450" t="s">
        <v>61</v>
      </c>
      <c r="D521" s="438"/>
      <c r="E521" s="438">
        <v>2283</v>
      </c>
      <c r="F521" s="438">
        <v>73</v>
      </c>
      <c r="G521" s="438"/>
      <c r="H521" s="438"/>
      <c r="I521" s="438">
        <v>100</v>
      </c>
      <c r="J521" s="438">
        <v>588.73</v>
      </c>
      <c r="K521" s="550">
        <f t="shared" si="144"/>
        <v>3044.73</v>
      </c>
      <c r="L521" s="452">
        <f>K521/K523</f>
        <v>0.3430391797876236</v>
      </c>
      <c r="M521" s="401"/>
    </row>
    <row r="522" spans="2:13" ht="15.6">
      <c r="B522" s="396"/>
      <c r="C522" s="450" t="s">
        <v>62</v>
      </c>
      <c r="D522" s="438"/>
      <c r="E522" s="438">
        <v>412.09</v>
      </c>
      <c r="F522" s="438">
        <v>307.94</v>
      </c>
      <c r="G522" s="438"/>
      <c r="H522" s="438">
        <v>162.46</v>
      </c>
      <c r="I522" s="438">
        <v>508.46</v>
      </c>
      <c r="J522" s="438">
        <v>356.93</v>
      </c>
      <c r="K522" s="550">
        <f t="shared" si="144"/>
        <v>1747.88</v>
      </c>
      <c r="L522" s="452">
        <f>K522/K523</f>
        <v>0.19692758358448584</v>
      </c>
      <c r="M522" s="401"/>
    </row>
    <row r="523" spans="2:13" ht="15.6">
      <c r="B523" s="397"/>
      <c r="C523" s="450" t="s">
        <v>199</v>
      </c>
      <c r="D523" s="552">
        <f>SUM(D519:D522)</f>
        <v>0</v>
      </c>
      <c r="E523" s="552">
        <f t="shared" ref="E523" si="145">SUM(E519:E522)</f>
        <v>3609.09</v>
      </c>
      <c r="F523" s="552">
        <f>SUM(F519:F522)</f>
        <v>1527.94</v>
      </c>
      <c r="G523" s="552">
        <f>SUM(G519:G522)</f>
        <v>0</v>
      </c>
      <c r="H523" s="552">
        <f>SUM(H519:H522)</f>
        <v>287.46000000000004</v>
      </c>
      <c r="I523" s="552">
        <f>SUM(I519:I522)</f>
        <v>623.46</v>
      </c>
      <c r="J523" s="552">
        <f t="shared" ref="J523" si="146">SUM(J519:J522)</f>
        <v>2827.7999999999997</v>
      </c>
      <c r="K523" s="550">
        <f>D523+E523+F523+G523+H523+I523+J523</f>
        <v>8875.75</v>
      </c>
      <c r="L523" s="452">
        <f>SUM(L519:L522)</f>
        <v>0.99999999999999989</v>
      </c>
      <c r="M523" s="401"/>
    </row>
    <row r="524" spans="2:13" ht="15.6">
      <c r="B524" s="397"/>
      <c r="C524" s="547" t="s">
        <v>193</v>
      </c>
      <c r="D524" s="553"/>
      <c r="E524" s="553">
        <v>3609.09</v>
      </c>
      <c r="F524" s="548">
        <v>1527.94</v>
      </c>
      <c r="G524" s="548"/>
      <c r="H524" s="548">
        <v>287.45999999999998</v>
      </c>
      <c r="I524" s="548">
        <v>623.46</v>
      </c>
      <c r="J524" s="548">
        <v>2827.8</v>
      </c>
      <c r="K524" s="549">
        <f t="shared" ref="K524" si="147">D524+E524+F524+G524+H524+I524+J524</f>
        <v>8875.75</v>
      </c>
      <c r="L524" s="452"/>
      <c r="M524" s="401"/>
    </row>
    <row r="525" spans="2:13" ht="15.6">
      <c r="B525" s="397"/>
      <c r="C525" s="460" t="s">
        <v>147</v>
      </c>
      <c r="D525" s="461">
        <f t="shared" ref="D525:J525" si="148">D524-D523</f>
        <v>0</v>
      </c>
      <c r="E525" s="461">
        <f t="shared" si="148"/>
        <v>0</v>
      </c>
      <c r="F525" s="461">
        <f t="shared" si="148"/>
        <v>0</v>
      </c>
      <c r="G525" s="461">
        <f t="shared" si="148"/>
        <v>0</v>
      </c>
      <c r="H525" s="461">
        <f t="shared" si="148"/>
        <v>0</v>
      </c>
      <c r="I525" s="461">
        <f t="shared" si="148"/>
        <v>0</v>
      </c>
      <c r="J525" s="461">
        <f t="shared" si="148"/>
        <v>0</v>
      </c>
      <c r="K525" s="542">
        <f>D525+E525+F525+G525+H525+I525+J525</f>
        <v>0</v>
      </c>
      <c r="L525" s="452"/>
      <c r="M525" s="401"/>
    </row>
    <row r="526" spans="2:13" ht="15.6">
      <c r="B526" s="396"/>
      <c r="C526" s="402" t="s">
        <v>65</v>
      </c>
      <c r="D526" s="462">
        <f>D524/K524</f>
        <v>0</v>
      </c>
      <c r="E526" s="462">
        <f>E524/K524</f>
        <v>0.40662366560572349</v>
      </c>
      <c r="F526" s="462">
        <f>F524/K524</f>
        <v>0.17214770582767655</v>
      </c>
      <c r="G526" s="462">
        <f>G524/K524</f>
        <v>0</v>
      </c>
      <c r="H526" s="462">
        <f>H524/K524</f>
        <v>3.2387122215024079E-2</v>
      </c>
      <c r="I526" s="462">
        <f>I524/K524</f>
        <v>7.024307804974228E-2</v>
      </c>
      <c r="J526" s="462">
        <f>J524/K524</f>
        <v>0.31859842830183366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5.0017999986976065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1601926.5619999999</v>
      </c>
      <c r="E534" s="596">
        <v>1602394.2420000001</v>
      </c>
      <c r="F534" s="526">
        <f t="shared" ref="F534:F539" si="149">E534-D534</f>
        <v>467.68000000016764</v>
      </c>
      <c r="G534" s="592">
        <v>6.48</v>
      </c>
      <c r="H534" s="410">
        <f>F534*G534</f>
        <v>3030.5664000010865</v>
      </c>
      <c r="I534" s="531">
        <f>F534+F538+F539</f>
        <v>641.52000000019325</v>
      </c>
      <c r="J534" s="411">
        <f>I534/I538</f>
        <v>0.75883425873136701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619403.902</v>
      </c>
      <c r="E535" s="596">
        <v>619584.353</v>
      </c>
      <c r="F535" s="527">
        <f t="shared" si="149"/>
        <v>180.45100000000093</v>
      </c>
      <c r="G535" s="593">
        <v>6.48</v>
      </c>
      <c r="H535" s="413">
        <f>G535*F535</f>
        <v>1169.3224800000062</v>
      </c>
      <c r="I535" s="532">
        <f>F535</f>
        <v>180.45100000000093</v>
      </c>
      <c r="J535" s="414">
        <f>I535/I538</f>
        <v>0.21344993269468351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370289.92300000001</v>
      </c>
      <c r="E536" s="597">
        <v>370289.92300000001</v>
      </c>
      <c r="F536" s="528">
        <f t="shared" si="149"/>
        <v>0</v>
      </c>
      <c r="G536" s="594">
        <v>4.58</v>
      </c>
      <c r="H536" s="416">
        <f>G536*F536</f>
        <v>0</v>
      </c>
      <c r="I536" s="533">
        <f>F536</f>
        <v>0</v>
      </c>
      <c r="J536" s="417">
        <f>I536/I538</f>
        <v>0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428104.12199999997</v>
      </c>
      <c r="E537" s="597">
        <v>428127.55300000001</v>
      </c>
      <c r="F537" s="529">
        <f t="shared" si="149"/>
        <v>23.431000000040513</v>
      </c>
      <c r="G537" s="595">
        <v>6.28</v>
      </c>
      <c r="H537" s="418">
        <f>G537*F537</f>
        <v>147.14668000025443</v>
      </c>
      <c r="I537" s="534">
        <f>F537</f>
        <v>23.431000000040513</v>
      </c>
      <c r="J537" s="419">
        <f>I537/I538</f>
        <v>2.7715808573949445E-2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380517.152</v>
      </c>
      <c r="E538" s="597">
        <v>380654.81199999998</v>
      </c>
      <c r="F538" s="526">
        <f t="shared" si="149"/>
        <v>137.65999999997439</v>
      </c>
      <c r="G538" s="884">
        <v>6.48</v>
      </c>
      <c r="H538" s="421">
        <f>G538*F538</f>
        <v>892.0367999998341</v>
      </c>
      <c r="I538" s="535">
        <f t="shared" ref="I538:J538" si="150">SUM(I534:I537)</f>
        <v>845.40200000023469</v>
      </c>
      <c r="J538" s="422">
        <f t="shared" si="150"/>
        <v>0.99999999999999989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342435.81199999998</v>
      </c>
      <c r="E539" s="597">
        <v>342471.99200000003</v>
      </c>
      <c r="F539" s="526">
        <f t="shared" si="149"/>
        <v>36.180000000051223</v>
      </c>
      <c r="G539" s="885"/>
      <c r="H539" s="423">
        <f>G538*F539</f>
        <v>234.44640000033195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845.40200000023469</v>
      </c>
      <c r="G540" s="525">
        <f>H540/F540</f>
        <v>6.474456838285211</v>
      </c>
      <c r="H540" s="428">
        <f>SUM(H534:H539)</f>
        <v>5473.5187600015133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254</v>
      </c>
      <c r="E542" s="433"/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>
        <v>578</v>
      </c>
      <c r="E543" s="438"/>
      <c r="F543" s="438">
        <f>D543+E543</f>
        <v>578</v>
      </c>
      <c r="G543" s="439">
        <f>F543/F546</f>
        <v>0.45015576323987538</v>
      </c>
      <c r="H543" s="590">
        <v>7.0000000000000001E-3</v>
      </c>
      <c r="I543" s="586">
        <f>F543*H543</f>
        <v>4.0460000000000003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>
        <v>332</v>
      </c>
      <c r="E544" s="438"/>
      <c r="F544" s="438">
        <f t="shared" ref="F544:F545" si="151">D544+E544</f>
        <v>332</v>
      </c>
      <c r="G544" s="439">
        <f>F544/F546</f>
        <v>0.25856697819314639</v>
      </c>
      <c r="H544" s="590">
        <v>2.5000000000000001E-2</v>
      </c>
      <c r="I544" s="586">
        <f>F544*H544</f>
        <v>8.3000000000000007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>
        <v>374</v>
      </c>
      <c r="E545" s="438"/>
      <c r="F545" s="438">
        <f t="shared" si="151"/>
        <v>374</v>
      </c>
      <c r="G545" s="439">
        <f>F545/F546</f>
        <v>0.29127725856697817</v>
      </c>
      <c r="H545" s="584"/>
      <c r="I545" s="586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1284</v>
      </c>
      <c r="E546" s="442">
        <f>SUM(E543:E545)</f>
        <v>0</v>
      </c>
      <c r="F546" s="443">
        <f>D546+E546</f>
        <v>1284</v>
      </c>
      <c r="G546" s="444">
        <f>SUM(G543:G545)</f>
        <v>0.99999999999999989</v>
      </c>
      <c r="H546" s="585" t="s">
        <v>21</v>
      </c>
      <c r="I546" s="591">
        <f>SUM(I543:I545)</f>
        <v>12.346</v>
      </c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63</v>
      </c>
      <c r="E549" s="447" t="s">
        <v>68</v>
      </c>
      <c r="F549" s="447" t="s">
        <v>249</v>
      </c>
      <c r="G549" s="448" t="s">
        <v>197</v>
      </c>
      <c r="H549" s="447" t="s">
        <v>130</v>
      </c>
      <c r="I549" s="448" t="s">
        <v>64</v>
      </c>
      <c r="J549" s="447" t="s">
        <v>260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58</v>
      </c>
      <c r="D550" s="438"/>
      <c r="E550" s="438">
        <v>192</v>
      </c>
      <c r="F550" s="438">
        <v>261</v>
      </c>
      <c r="G550" s="438">
        <v>58</v>
      </c>
      <c r="H550" s="438"/>
      <c r="I550" s="438"/>
      <c r="J550" s="438"/>
      <c r="K550" s="550">
        <f>D550+E550+F550+G550+H550+I550+J550</f>
        <v>511</v>
      </c>
      <c r="L550" s="452">
        <f>K550/K554</f>
        <v>9.4121894299823372E-2</v>
      </c>
      <c r="M550" s="401"/>
    </row>
    <row r="551" spans="2:13" ht="15.6">
      <c r="B551" s="396"/>
      <c r="C551" s="450" t="s">
        <v>148</v>
      </c>
      <c r="D551" s="438"/>
      <c r="E551" s="438">
        <v>299</v>
      </c>
      <c r="F551" s="438">
        <v>219</v>
      </c>
      <c r="G551" s="438">
        <v>804</v>
      </c>
      <c r="H551" s="438">
        <v>92</v>
      </c>
      <c r="I551" s="438"/>
      <c r="J551" s="438"/>
      <c r="K551" s="550">
        <f t="shared" ref="K551:K553" si="152">D551+E551+F551+G551+H551+I551+J551</f>
        <v>1414</v>
      </c>
      <c r="L551" s="452">
        <f>K551/K554</f>
        <v>0.26044688559677154</v>
      </c>
      <c r="M551" s="401"/>
    </row>
    <row r="552" spans="2:13" ht="15.6">
      <c r="B552" s="396"/>
      <c r="C552" s="450" t="s">
        <v>61</v>
      </c>
      <c r="D552" s="438"/>
      <c r="E552" s="438">
        <v>10</v>
      </c>
      <c r="F552" s="438">
        <v>290</v>
      </c>
      <c r="G552" s="438">
        <v>324</v>
      </c>
      <c r="H552" s="438"/>
      <c r="I552" s="438">
        <v>231</v>
      </c>
      <c r="J552" s="438"/>
      <c r="K552" s="550">
        <f t="shared" si="152"/>
        <v>855</v>
      </c>
      <c r="L552" s="452">
        <f>K552/K554</f>
        <v>0.15748379574627983</v>
      </c>
      <c r="M552" s="401"/>
    </row>
    <row r="553" spans="2:13" ht="15.6">
      <c r="B553" s="396"/>
      <c r="C553" s="450" t="s">
        <v>62</v>
      </c>
      <c r="D553" s="438"/>
      <c r="E553" s="438">
        <v>869.18</v>
      </c>
      <c r="F553" s="438">
        <v>433.02</v>
      </c>
      <c r="G553" s="438">
        <v>611.16</v>
      </c>
      <c r="H553" s="438">
        <v>107.61</v>
      </c>
      <c r="I553" s="438">
        <v>628.16</v>
      </c>
      <c r="J553" s="438"/>
      <c r="K553" s="550">
        <f t="shared" si="152"/>
        <v>2649.1299999999997</v>
      </c>
      <c r="L553" s="452">
        <f>K553/K554</f>
        <v>0.48794742435712535</v>
      </c>
      <c r="M553" s="401"/>
    </row>
    <row r="554" spans="2:13" ht="15.6">
      <c r="B554" s="397"/>
      <c r="C554" s="450" t="s">
        <v>199</v>
      </c>
      <c r="D554" s="552">
        <f>SUM(D550:D553)</f>
        <v>0</v>
      </c>
      <c r="E554" s="552">
        <f t="shared" ref="E554" si="153">SUM(E550:E553)</f>
        <v>1370.1799999999998</v>
      </c>
      <c r="F554" s="552">
        <f>SUM(F550:F553)</f>
        <v>1203.02</v>
      </c>
      <c r="G554" s="552">
        <f>SUM(G550:G553)</f>
        <v>1797.1599999999999</v>
      </c>
      <c r="H554" s="552">
        <f>SUM(H550:H553)</f>
        <v>199.61</v>
      </c>
      <c r="I554" s="552">
        <f>SUM(I550:I553)</f>
        <v>859.16</v>
      </c>
      <c r="J554" s="552">
        <f t="shared" ref="J554" si="154">SUM(J550:J553)</f>
        <v>0</v>
      </c>
      <c r="K554" s="550">
        <f>D554+E554+F554+G554+H554+I554+J554</f>
        <v>5429.1299999999992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/>
      <c r="E555" s="553">
        <v>1370.18</v>
      </c>
      <c r="F555" s="548">
        <v>1203.02</v>
      </c>
      <c r="G555" s="548">
        <v>1797.16</v>
      </c>
      <c r="H555" s="548">
        <v>199.61</v>
      </c>
      <c r="I555" s="548">
        <v>859.16</v>
      </c>
      <c r="J555" s="548"/>
      <c r="K555" s="549">
        <f t="shared" ref="K555" si="155">D555+E555+F555+G555+H555+I555+J555</f>
        <v>5429.1299999999992</v>
      </c>
      <c r="L555" s="452"/>
      <c r="M555" s="401"/>
    </row>
    <row r="556" spans="2:13" ht="15.6">
      <c r="B556" s="397"/>
      <c r="C556" s="460" t="s">
        <v>147</v>
      </c>
      <c r="D556" s="461">
        <f t="shared" ref="D556:J556" si="156">D555-D554</f>
        <v>0</v>
      </c>
      <c r="E556" s="461">
        <f t="shared" si="156"/>
        <v>0</v>
      </c>
      <c r="F556" s="461">
        <f t="shared" si="156"/>
        <v>0</v>
      </c>
      <c r="G556" s="461">
        <f t="shared" si="156"/>
        <v>0</v>
      </c>
      <c r="H556" s="461">
        <f t="shared" si="156"/>
        <v>0</v>
      </c>
      <c r="I556" s="461">
        <f t="shared" si="156"/>
        <v>0</v>
      </c>
      <c r="J556" s="461">
        <f t="shared" si="156"/>
        <v>0</v>
      </c>
      <c r="K556" s="542">
        <f>D556+E556+F556+G556+H556+I556+J556</f>
        <v>0</v>
      </c>
      <c r="L556" s="452"/>
      <c r="M556" s="401"/>
    </row>
    <row r="557" spans="2:13" ht="15.6">
      <c r="B557" s="396"/>
      <c r="C557" s="402" t="s">
        <v>65</v>
      </c>
      <c r="D557" s="462">
        <f>D555/K555</f>
        <v>0</v>
      </c>
      <c r="E557" s="462">
        <f>E555/K555</f>
        <v>0.25237561082530724</v>
      </c>
      <c r="F557" s="462">
        <f>F555/K555</f>
        <v>0.22158614732010473</v>
      </c>
      <c r="G557" s="462">
        <f>G555/K555</f>
        <v>0.33102172907998156</v>
      </c>
      <c r="H557" s="462">
        <f>H555/K555</f>
        <v>3.6766480080602237E-2</v>
      </c>
      <c r="I557" s="462">
        <f>I555/K555</f>
        <v>0.15825003269400439</v>
      </c>
      <c r="J557" s="462">
        <f>J555/K555</f>
        <v>0</v>
      </c>
      <c r="K557" s="520">
        <f>D557+E557+F557+G557+H557+I557+J557</f>
        <v>1.0000000000000002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44.388760001514129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596">
        <v>1602394.2420000001</v>
      </c>
      <c r="E565" s="596">
        <v>1603017.0109999999</v>
      </c>
      <c r="F565" s="526">
        <f t="shared" ref="F565:F570" si="157">E565-D565</f>
        <v>622.76899999985471</v>
      </c>
      <c r="G565" s="592">
        <v>6.38</v>
      </c>
      <c r="H565" s="410">
        <f>F565*G565</f>
        <v>3973.2662199990732</v>
      </c>
      <c r="I565" s="531">
        <f>F565+F569+F570</f>
        <v>815.5089999998454</v>
      </c>
      <c r="J565" s="411">
        <f>I565/I569</f>
        <v>0.55310982652682628</v>
      </c>
      <c r="K565" s="186"/>
      <c r="L565" s="359"/>
      <c r="M565" s="401"/>
    </row>
    <row r="566" spans="2:13" ht="15.6">
      <c r="B566" s="396"/>
      <c r="C566" s="412" t="s">
        <v>43</v>
      </c>
      <c r="D566" s="596">
        <v>619584.353</v>
      </c>
      <c r="E566" s="596">
        <v>619853.152</v>
      </c>
      <c r="F566" s="527">
        <f t="shared" si="157"/>
        <v>268.79899999999907</v>
      </c>
      <c r="G566" s="593">
        <v>6.38</v>
      </c>
      <c r="H566" s="413">
        <f>G566*F566</f>
        <v>1714.937619999994</v>
      </c>
      <c r="I566" s="532">
        <f>F566</f>
        <v>268.79899999999907</v>
      </c>
      <c r="J566" s="414">
        <f>I566/I569</f>
        <v>0.18230990493129082</v>
      </c>
      <c r="K566" s="186"/>
      <c r="L566" s="359"/>
      <c r="M566" s="401"/>
    </row>
    <row r="567" spans="2:13" ht="15.6">
      <c r="B567" s="396"/>
      <c r="C567" s="415" t="s">
        <v>44</v>
      </c>
      <c r="D567" s="597">
        <v>370289.92300000001</v>
      </c>
      <c r="E567" s="597">
        <v>370461.22200000001</v>
      </c>
      <c r="F567" s="528">
        <f t="shared" si="157"/>
        <v>171.29899999999907</v>
      </c>
      <c r="G567" s="594">
        <v>4.58</v>
      </c>
      <c r="H567" s="416">
        <f>G567*F567</f>
        <v>784.54941999999573</v>
      </c>
      <c r="I567" s="533">
        <f>F567</f>
        <v>171.29899999999907</v>
      </c>
      <c r="J567" s="417">
        <f>I567/I569</f>
        <v>0.11618162420554067</v>
      </c>
      <c r="K567" s="186"/>
      <c r="L567" s="359"/>
      <c r="M567" s="401"/>
    </row>
    <row r="568" spans="2:13" ht="15.6">
      <c r="B568" s="397"/>
      <c r="C568" s="183" t="s">
        <v>139</v>
      </c>
      <c r="D568" s="597">
        <v>428127.55300000001</v>
      </c>
      <c r="E568" s="597">
        <v>428346.353</v>
      </c>
      <c r="F568" s="529">
        <f t="shared" si="157"/>
        <v>218.79999999998836</v>
      </c>
      <c r="G568" s="595">
        <v>6.28</v>
      </c>
      <c r="H568" s="418">
        <f>G568*F568</f>
        <v>1374.0639999999269</v>
      </c>
      <c r="I568" s="534">
        <f>F568</f>
        <v>218.79999999998836</v>
      </c>
      <c r="J568" s="419">
        <f>I568/I569</f>
        <v>0.1483986443363422</v>
      </c>
      <c r="K568" s="186"/>
      <c r="L568" s="359"/>
      <c r="M568" s="401"/>
    </row>
    <row r="569" spans="2:13" ht="16.2" thickBot="1">
      <c r="B569" s="397"/>
      <c r="C569" s="420" t="s">
        <v>45</v>
      </c>
      <c r="D569" s="597">
        <v>380654.81199999998</v>
      </c>
      <c r="E569" s="597">
        <v>380772.87199999997</v>
      </c>
      <c r="F569" s="526">
        <f t="shared" si="157"/>
        <v>118.05999999999767</v>
      </c>
      <c r="G569" s="884">
        <v>6.38</v>
      </c>
      <c r="H569" s="421">
        <f>G569*F569</f>
        <v>753.22279999998511</v>
      </c>
      <c r="I569" s="535">
        <f t="shared" ref="I569:J569" si="158">SUM(I565:I568)</f>
        <v>1474.4069999998319</v>
      </c>
      <c r="J569" s="422">
        <f t="shared" si="158"/>
        <v>1</v>
      </c>
      <c r="K569" s="186"/>
      <c r="L569" s="359"/>
      <c r="M569" s="401"/>
    </row>
    <row r="570" spans="2:13" ht="15.6">
      <c r="B570" s="397"/>
      <c r="C570" s="420" t="s">
        <v>46</v>
      </c>
      <c r="D570" s="597">
        <v>342471.99200000003</v>
      </c>
      <c r="E570" s="597">
        <v>342546.67200000002</v>
      </c>
      <c r="F570" s="526">
        <f t="shared" si="157"/>
        <v>74.679999999993015</v>
      </c>
      <c r="G570" s="885"/>
      <c r="H570" s="423">
        <f>G569*F570</f>
        <v>476.45839999995542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1474.4069999998319</v>
      </c>
      <c r="G571" s="525">
        <f>H571/F571</f>
        <v>6.1560332119963928</v>
      </c>
      <c r="H571" s="428">
        <f>SUM(H565:H570)</f>
        <v>9076.4984599989311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 t="s">
        <v>254</v>
      </c>
      <c r="E573" s="433"/>
      <c r="F573" s="434" t="s">
        <v>1</v>
      </c>
      <c r="G573" s="554" t="s">
        <v>65</v>
      </c>
      <c r="H573" s="861" t="s">
        <v>243</v>
      </c>
      <c r="I573" s="862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>
        <v>896</v>
      </c>
      <c r="E574" s="438"/>
      <c r="F574" s="438">
        <f>D574+E574</f>
        <v>896</v>
      </c>
      <c r="G574" s="439">
        <f>F574/F577</f>
        <v>0.27938883691923916</v>
      </c>
      <c r="H574" s="590">
        <v>7.0000000000000001E-3</v>
      </c>
      <c r="I574" s="586">
        <f>F574*H574</f>
        <v>6.2720000000000002</v>
      </c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>
        <v>1296</v>
      </c>
      <c r="E575" s="438"/>
      <c r="F575" s="438">
        <f t="shared" ref="F575:F576" si="159">D575+E575</f>
        <v>1296</v>
      </c>
      <c r="G575" s="439">
        <f>F575/F577</f>
        <v>0.40411599625818523</v>
      </c>
      <c r="H575" s="590">
        <v>2.5000000000000001E-2</v>
      </c>
      <c r="I575" s="586">
        <f>F575*H575</f>
        <v>32.4</v>
      </c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>
        <v>1015</v>
      </c>
      <c r="E576" s="438"/>
      <c r="F576" s="438">
        <f t="shared" si="159"/>
        <v>1015</v>
      </c>
      <c r="G576" s="439">
        <f>F576/F577</f>
        <v>0.31649516682257561</v>
      </c>
      <c r="H576" s="584"/>
      <c r="I576" s="586"/>
      <c r="J576" s="431"/>
      <c r="K576" s="184"/>
      <c r="L576" s="188"/>
      <c r="M576" s="401"/>
    </row>
    <row r="577" spans="2:13" ht="16.2" thickBot="1">
      <c r="B577" s="397"/>
      <c r="C577" s="441" t="s">
        <v>1</v>
      </c>
      <c r="D577" s="442">
        <f>SUM(D574:D576)</f>
        <v>3207</v>
      </c>
      <c r="E577" s="442">
        <f>SUM(E574:E576)</f>
        <v>0</v>
      </c>
      <c r="F577" s="443">
        <f>D577+E577</f>
        <v>3207</v>
      </c>
      <c r="G577" s="444">
        <f>SUM(G574:G576)</f>
        <v>1</v>
      </c>
      <c r="H577" s="585" t="s">
        <v>21</v>
      </c>
      <c r="I577" s="591">
        <f>SUM(I574:I576)</f>
        <v>38.671999999999997</v>
      </c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63</v>
      </c>
      <c r="E580" s="447" t="s">
        <v>68</v>
      </c>
      <c r="F580" s="447" t="s">
        <v>249</v>
      </c>
      <c r="G580" s="448" t="s">
        <v>197</v>
      </c>
      <c r="H580" s="447" t="s">
        <v>130</v>
      </c>
      <c r="I580" s="448" t="s">
        <v>64</v>
      </c>
      <c r="J580" s="447" t="s">
        <v>260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58</v>
      </c>
      <c r="D581" s="438"/>
      <c r="E581" s="438">
        <v>207</v>
      </c>
      <c r="F581" s="438"/>
      <c r="G581" s="438"/>
      <c r="H581" s="438"/>
      <c r="I581" s="438">
        <v>148</v>
      </c>
      <c r="J581" s="438">
        <v>660.51</v>
      </c>
      <c r="K581" s="550">
        <f>D581+E581+F581+G581+H581+I581+J581</f>
        <v>1015.51</v>
      </c>
      <c r="L581" s="452">
        <f>K581/K585</f>
        <v>0.1112203894372884</v>
      </c>
      <c r="M581" s="401"/>
    </row>
    <row r="582" spans="2:13" ht="15.6">
      <c r="B582" s="396"/>
      <c r="C582" s="450" t="s">
        <v>148</v>
      </c>
      <c r="D582" s="438"/>
      <c r="E582" s="438">
        <v>738</v>
      </c>
      <c r="F582" s="438"/>
      <c r="G582" s="438"/>
      <c r="H582" s="438">
        <v>162</v>
      </c>
      <c r="I582" s="438">
        <v>488</v>
      </c>
      <c r="J582" s="438">
        <v>804</v>
      </c>
      <c r="K582" s="550">
        <f t="shared" ref="K582:K584" si="160">D582+E582+F582+G582+H582+I582+J582</f>
        <v>2192</v>
      </c>
      <c r="L582" s="452">
        <f>K582/K585</f>
        <v>0.24007158338818543</v>
      </c>
      <c r="M582" s="401"/>
    </row>
    <row r="583" spans="2:13" ht="15.6">
      <c r="B583" s="396"/>
      <c r="C583" s="450" t="s">
        <v>61</v>
      </c>
      <c r="D583" s="438"/>
      <c r="E583" s="438">
        <v>2202</v>
      </c>
      <c r="F583" s="438"/>
      <c r="G583" s="438">
        <v>243</v>
      </c>
      <c r="H583" s="438">
        <v>20</v>
      </c>
      <c r="I583" s="438">
        <v>150</v>
      </c>
      <c r="J583" s="438">
        <v>818.17</v>
      </c>
      <c r="K583" s="550">
        <f t="shared" si="160"/>
        <v>3433.17</v>
      </c>
      <c r="L583" s="452">
        <f>K583/K585</f>
        <v>0.37600664139635798</v>
      </c>
      <c r="M583" s="401"/>
    </row>
    <row r="584" spans="2:13" ht="15.6">
      <c r="B584" s="396"/>
      <c r="C584" s="450" t="s">
        <v>62</v>
      </c>
      <c r="D584" s="438"/>
      <c r="E584" s="438">
        <v>450.14</v>
      </c>
      <c r="F584" s="438"/>
      <c r="G584" s="438">
        <v>728.58</v>
      </c>
      <c r="H584" s="438">
        <v>99.83</v>
      </c>
      <c r="I584" s="438">
        <v>612.4</v>
      </c>
      <c r="J584" s="438">
        <v>598.98</v>
      </c>
      <c r="K584" s="550">
        <f t="shared" si="160"/>
        <v>2489.9299999999998</v>
      </c>
      <c r="L584" s="452">
        <f>K584/K585</f>
        <v>0.2727013857781681</v>
      </c>
      <c r="M584" s="401"/>
    </row>
    <row r="585" spans="2:13" ht="15.6">
      <c r="B585" s="397"/>
      <c r="C585" s="450" t="s">
        <v>199</v>
      </c>
      <c r="D585" s="552">
        <f>SUM(D581:D584)</f>
        <v>0</v>
      </c>
      <c r="E585" s="552">
        <f t="shared" ref="E585" si="161">SUM(E581:E584)</f>
        <v>3597.14</v>
      </c>
      <c r="F585" s="552">
        <f>SUM(F581:F584)</f>
        <v>0</v>
      </c>
      <c r="G585" s="552">
        <f>SUM(G581:G584)</f>
        <v>971.58</v>
      </c>
      <c r="H585" s="552">
        <f>SUM(H581:H584)</f>
        <v>281.83</v>
      </c>
      <c r="I585" s="552">
        <f>SUM(I581:I584)</f>
        <v>1398.4</v>
      </c>
      <c r="J585" s="552">
        <f t="shared" ref="J585" si="162">SUM(J581:J584)</f>
        <v>2881.66</v>
      </c>
      <c r="K585" s="550">
        <f>D585+E585+F585+G585+H585+I585+J585</f>
        <v>9130.61</v>
      </c>
      <c r="L585" s="452">
        <f>SUM(L581:L584)</f>
        <v>1</v>
      </c>
      <c r="M585" s="401"/>
    </row>
    <row r="586" spans="2:13" ht="15.6">
      <c r="B586" s="397"/>
      <c r="C586" s="547" t="s">
        <v>193</v>
      </c>
      <c r="D586" s="553"/>
      <c r="E586" s="553">
        <v>3597.14</v>
      </c>
      <c r="F586" s="548"/>
      <c r="G586" s="548">
        <v>971.58</v>
      </c>
      <c r="H586" s="548">
        <v>281.83</v>
      </c>
      <c r="I586" s="548">
        <v>1398.4</v>
      </c>
      <c r="J586" s="548">
        <v>2881.66</v>
      </c>
      <c r="K586" s="549">
        <f t="shared" ref="K586" si="163">D586+E586+F586+G586+H586+I586+J586</f>
        <v>9130.61</v>
      </c>
      <c r="L586" s="452"/>
      <c r="M586" s="401"/>
    </row>
    <row r="587" spans="2:13" ht="15.6">
      <c r="B587" s="397"/>
      <c r="C587" s="460" t="s">
        <v>147</v>
      </c>
      <c r="D587" s="461">
        <f t="shared" ref="D587:J587" si="164">D586-D585</f>
        <v>0</v>
      </c>
      <c r="E587" s="461">
        <f t="shared" si="164"/>
        <v>0</v>
      </c>
      <c r="F587" s="461">
        <f t="shared" si="164"/>
        <v>0</v>
      </c>
      <c r="G587" s="461">
        <f t="shared" si="164"/>
        <v>0</v>
      </c>
      <c r="H587" s="461">
        <f t="shared" si="164"/>
        <v>0</v>
      </c>
      <c r="I587" s="461">
        <f t="shared" si="164"/>
        <v>0</v>
      </c>
      <c r="J587" s="461">
        <f t="shared" si="164"/>
        <v>0</v>
      </c>
      <c r="K587" s="542">
        <f>D587+E587+F587+G587+H587+I587+J587</f>
        <v>0</v>
      </c>
      <c r="L587" s="452"/>
      <c r="M587" s="401"/>
    </row>
    <row r="588" spans="2:13" ht="15.6">
      <c r="B588" s="396"/>
      <c r="C588" s="402" t="s">
        <v>65</v>
      </c>
      <c r="D588" s="462">
        <f>D586/K586</f>
        <v>0</v>
      </c>
      <c r="E588" s="462">
        <f>E586/K586</f>
        <v>0.39396491581613929</v>
      </c>
      <c r="F588" s="462">
        <f>F586/K586</f>
        <v>0</v>
      </c>
      <c r="G588" s="462">
        <f>G586/K586</f>
        <v>0.1064091008158272</v>
      </c>
      <c r="H588" s="462">
        <f>H586/K586</f>
        <v>3.086650289520634E-2</v>
      </c>
      <c r="I588" s="462">
        <f>I586/K586</f>
        <v>0.15315515611771832</v>
      </c>
      <c r="J588" s="462">
        <f>J586/K586</f>
        <v>0.31560432435510877</v>
      </c>
      <c r="K588" s="520">
        <f>D588+E588+F588+G588+H588+I588+J588</f>
        <v>0.99999999999999989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-54.111540001069443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596">
        <v>1603017.0109999999</v>
      </c>
      <c r="E596" s="596">
        <v>1603654.0419999999</v>
      </c>
      <c r="F596" s="526">
        <f t="shared" ref="F596:F601" si="165">E596-D596</f>
        <v>637.03099999995902</v>
      </c>
      <c r="G596" s="592">
        <v>6.38</v>
      </c>
      <c r="H596" s="410">
        <f>F596*G596</f>
        <v>4064.2577799997384</v>
      </c>
      <c r="I596" s="531">
        <f>F596+F600+F601</f>
        <v>959.29099999996834</v>
      </c>
      <c r="J596" s="411">
        <f>I596/I600</f>
        <v>0.58352737792829357</v>
      </c>
      <c r="K596" s="186"/>
      <c r="L596" s="359"/>
      <c r="M596" s="401"/>
    </row>
    <row r="597" spans="2:13" ht="15.6">
      <c r="B597" s="396"/>
      <c r="C597" s="412" t="s">
        <v>43</v>
      </c>
      <c r="D597" s="596">
        <v>619853.152</v>
      </c>
      <c r="E597" s="596">
        <v>620142.81200000003</v>
      </c>
      <c r="F597" s="527">
        <f t="shared" si="165"/>
        <v>289.6600000000326</v>
      </c>
      <c r="G597" s="593">
        <v>6.38</v>
      </c>
      <c r="H597" s="413">
        <f>G597*F597</f>
        <v>1848.030800000208</v>
      </c>
      <c r="I597" s="532">
        <f>F597</f>
        <v>289.6600000000326</v>
      </c>
      <c r="J597" s="414">
        <f>I597/I600</f>
        <v>0.17619735856036814</v>
      </c>
      <c r="K597" s="186"/>
      <c r="L597" s="359"/>
      <c r="M597" s="401"/>
    </row>
    <row r="598" spans="2:13" ht="15.6">
      <c r="B598" s="396"/>
      <c r="C598" s="415" t="s">
        <v>44</v>
      </c>
      <c r="D598" s="597">
        <v>370461.22200000001</v>
      </c>
      <c r="E598" s="597">
        <v>370720.65299999999</v>
      </c>
      <c r="F598" s="528">
        <f t="shared" si="165"/>
        <v>259.4309999999823</v>
      </c>
      <c r="G598" s="594">
        <v>4.58</v>
      </c>
      <c r="H598" s="416">
        <f>G598*F598</f>
        <v>1188.1939799999191</v>
      </c>
      <c r="I598" s="533">
        <f>F598</f>
        <v>259.4309999999823</v>
      </c>
      <c r="J598" s="417">
        <f>I598/I600</f>
        <v>0.15780935209786165</v>
      </c>
      <c r="K598" s="186"/>
      <c r="L598" s="359"/>
      <c r="M598" s="401"/>
    </row>
    <row r="599" spans="2:13" ht="15.6">
      <c r="B599" s="397"/>
      <c r="C599" s="183" t="s">
        <v>139</v>
      </c>
      <c r="D599" s="597">
        <v>428346.353</v>
      </c>
      <c r="E599" s="597">
        <v>428481.92300000001</v>
      </c>
      <c r="F599" s="529">
        <f t="shared" si="165"/>
        <v>135.57000000000698</v>
      </c>
      <c r="G599" s="595">
        <v>6.28</v>
      </c>
      <c r="H599" s="418">
        <f>G599*F599</f>
        <v>851.37960000004387</v>
      </c>
      <c r="I599" s="534">
        <f>F599</f>
        <v>135.57000000000698</v>
      </c>
      <c r="J599" s="419">
        <f>I599/I600</f>
        <v>8.2465911413476672E-2</v>
      </c>
      <c r="K599" s="186"/>
      <c r="L599" s="359"/>
      <c r="M599" s="401"/>
    </row>
    <row r="600" spans="2:13" ht="16.2" thickBot="1">
      <c r="B600" s="397"/>
      <c r="C600" s="420" t="s">
        <v>45</v>
      </c>
      <c r="D600" s="597">
        <v>380772.87199999997</v>
      </c>
      <c r="E600" s="597">
        <v>380966.402</v>
      </c>
      <c r="F600" s="526">
        <f t="shared" si="165"/>
        <v>193.53000000002794</v>
      </c>
      <c r="G600" s="884">
        <v>6.38</v>
      </c>
      <c r="H600" s="421">
        <f>G600*F600</f>
        <v>1234.7214000001782</v>
      </c>
      <c r="I600" s="535">
        <f t="shared" ref="I600:J600" si="166">SUM(I596:I599)</f>
        <v>1643.9519999999902</v>
      </c>
      <c r="J600" s="422">
        <f t="shared" si="166"/>
        <v>1</v>
      </c>
      <c r="K600" s="186"/>
      <c r="L600" s="359"/>
      <c r="M600" s="401"/>
    </row>
    <row r="601" spans="2:13" ht="15.6">
      <c r="B601" s="397"/>
      <c r="C601" s="420" t="s">
        <v>46</v>
      </c>
      <c r="D601" s="597">
        <v>342546.67200000002</v>
      </c>
      <c r="E601" s="597">
        <v>342675.402</v>
      </c>
      <c r="F601" s="526">
        <f t="shared" si="165"/>
        <v>128.72999999998137</v>
      </c>
      <c r="G601" s="885"/>
      <c r="H601" s="423">
        <f>G600*F601</f>
        <v>821.29739999988112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1643.9519999999902</v>
      </c>
      <c r="G602" s="525">
        <f>H602/F602</f>
        <v>6.0876965750825018</v>
      </c>
      <c r="H602" s="428">
        <f>SUM(H596:H601)</f>
        <v>10007.880959999969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 t="s">
        <v>254</v>
      </c>
      <c r="E604" s="433"/>
      <c r="F604" s="434" t="s">
        <v>1</v>
      </c>
      <c r="G604" s="554" t="s">
        <v>65</v>
      </c>
      <c r="H604" s="861" t="s">
        <v>243</v>
      </c>
      <c r="I604" s="862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>
        <v>963</v>
      </c>
      <c r="E605" s="438"/>
      <c r="F605" s="438">
        <f>D605+E605</f>
        <v>963</v>
      </c>
      <c r="G605" s="439">
        <f>F605/F608</f>
        <v>0.22163406214039125</v>
      </c>
      <c r="H605" s="590">
        <v>7.0000000000000001E-3</v>
      </c>
      <c r="I605" s="586">
        <f>F605*H605</f>
        <v>6.7410000000000005</v>
      </c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>
        <v>1866</v>
      </c>
      <c r="E606" s="438"/>
      <c r="F606" s="438">
        <f t="shared" ref="F606:F607" si="167">D606+E606</f>
        <v>1866</v>
      </c>
      <c r="G606" s="439">
        <f>F606/F608</f>
        <v>0.42945914844649019</v>
      </c>
      <c r="H606" s="590">
        <v>2.5000000000000001E-2</v>
      </c>
      <c r="I606" s="586">
        <f>F606*H606</f>
        <v>46.650000000000006</v>
      </c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>
        <v>1516</v>
      </c>
      <c r="E607" s="438"/>
      <c r="F607" s="438">
        <f t="shared" si="167"/>
        <v>1516</v>
      </c>
      <c r="G607" s="439">
        <f>F607/F608</f>
        <v>0.34890678941311853</v>
      </c>
      <c r="H607" s="584"/>
      <c r="I607" s="586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4345</v>
      </c>
      <c r="E608" s="442">
        <f>SUM(E605:E607)</f>
        <v>0</v>
      </c>
      <c r="F608" s="443">
        <f>D608+E608</f>
        <v>4345</v>
      </c>
      <c r="G608" s="444">
        <f>SUM(G605:G607)</f>
        <v>1</v>
      </c>
      <c r="H608" s="585" t="s">
        <v>21</v>
      </c>
      <c r="I608" s="591">
        <f>SUM(I605:I607)</f>
        <v>53.391000000000005</v>
      </c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63</v>
      </c>
      <c r="E611" s="447" t="s">
        <v>68</v>
      </c>
      <c r="F611" s="447" t="s">
        <v>249</v>
      </c>
      <c r="G611" s="448" t="s">
        <v>197</v>
      </c>
      <c r="H611" s="447" t="s">
        <v>130</v>
      </c>
      <c r="I611" s="448" t="s">
        <v>64</v>
      </c>
      <c r="J611" s="447" t="s">
        <v>260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58</v>
      </c>
      <c r="D612" s="438"/>
      <c r="E612" s="438">
        <v>426</v>
      </c>
      <c r="F612" s="438">
        <v>504</v>
      </c>
      <c r="G612" s="438">
        <v>146</v>
      </c>
      <c r="H612" s="438"/>
      <c r="I612" s="438">
        <v>137</v>
      </c>
      <c r="J612" s="438">
        <v>370.04</v>
      </c>
      <c r="K612" s="550">
        <f>D612+E612+F612+G612+H612+I612+J612</f>
        <v>1583.04</v>
      </c>
      <c r="L612" s="452">
        <f>K612/K616</f>
        <v>0.15817935466852118</v>
      </c>
      <c r="M612" s="401"/>
    </row>
    <row r="613" spans="2:13" ht="15.6">
      <c r="B613" s="396"/>
      <c r="C613" s="450" t="s">
        <v>148</v>
      </c>
      <c r="D613" s="438"/>
      <c r="E613" s="438">
        <v>827.5</v>
      </c>
      <c r="F613" s="438">
        <v>934</v>
      </c>
      <c r="G613" s="438">
        <v>150</v>
      </c>
      <c r="H613" s="438"/>
      <c r="I613" s="438">
        <v>50</v>
      </c>
      <c r="J613" s="438">
        <v>868.62</v>
      </c>
      <c r="K613" s="550">
        <f t="shared" ref="K613:K615" si="168">D613+E613+F613+G613+H613+I613+J613</f>
        <v>2830.12</v>
      </c>
      <c r="L613" s="452">
        <f>K613/K616</f>
        <v>0.28278916214023347</v>
      </c>
      <c r="M613" s="401"/>
    </row>
    <row r="614" spans="2:13" ht="15.6">
      <c r="B614" s="396"/>
      <c r="C614" s="450" t="s">
        <v>61</v>
      </c>
      <c r="D614" s="438"/>
      <c r="E614" s="438">
        <v>953</v>
      </c>
      <c r="F614" s="438">
        <v>30</v>
      </c>
      <c r="G614" s="438"/>
      <c r="H614" s="438"/>
      <c r="I614" s="438">
        <v>20</v>
      </c>
      <c r="J614" s="438">
        <v>580.01</v>
      </c>
      <c r="K614" s="550">
        <f t="shared" si="168"/>
        <v>1583.01</v>
      </c>
      <c r="L614" s="452">
        <f>K614/K616</f>
        <v>0.15817635703065983</v>
      </c>
      <c r="M614" s="401"/>
    </row>
    <row r="615" spans="2:13" ht="15.6">
      <c r="B615" s="396"/>
      <c r="C615" s="450" t="s">
        <v>62</v>
      </c>
      <c r="D615" s="438"/>
      <c r="E615" s="438">
        <v>1000.09</v>
      </c>
      <c r="F615" s="438">
        <v>424.52</v>
      </c>
      <c r="G615" s="438">
        <v>788.08</v>
      </c>
      <c r="H615" s="438">
        <v>255.68</v>
      </c>
      <c r="I615" s="438">
        <v>733.43</v>
      </c>
      <c r="J615" s="438">
        <v>809.91</v>
      </c>
      <c r="K615" s="550">
        <f t="shared" si="168"/>
        <v>4011.7099999999996</v>
      </c>
      <c r="L615" s="452">
        <f>K615/K616</f>
        <v>0.40085512616058538</v>
      </c>
      <c r="M615" s="401"/>
    </row>
    <row r="616" spans="2:13" ht="15.6">
      <c r="B616" s="397"/>
      <c r="C616" s="450" t="s">
        <v>199</v>
      </c>
      <c r="D616" s="552">
        <f>SUM(D612:D615)</f>
        <v>0</v>
      </c>
      <c r="E616" s="552">
        <f t="shared" ref="E616" si="169">SUM(E612:E615)</f>
        <v>3206.59</v>
      </c>
      <c r="F616" s="552">
        <f>SUM(F612:F615)</f>
        <v>1892.52</v>
      </c>
      <c r="G616" s="552">
        <f>SUM(G612:G615)</f>
        <v>1084.08</v>
      </c>
      <c r="H616" s="552">
        <f>SUM(H612:H615)</f>
        <v>255.68</v>
      </c>
      <c r="I616" s="552">
        <f>SUM(I612:I615)</f>
        <v>940.43</v>
      </c>
      <c r="J616" s="552">
        <f t="shared" ref="J616" si="170">SUM(J612:J615)</f>
        <v>2628.58</v>
      </c>
      <c r="K616" s="550">
        <f>D616+E616+F616+G616+H616+I616+J616</f>
        <v>10007.880000000001</v>
      </c>
      <c r="L616" s="452">
        <f>SUM(L612:L615)</f>
        <v>0.99999999999999989</v>
      </c>
      <c r="M616" s="401"/>
    </row>
    <row r="617" spans="2:13" ht="15.6">
      <c r="B617" s="397"/>
      <c r="C617" s="547" t="s">
        <v>193</v>
      </c>
      <c r="D617" s="553"/>
      <c r="E617" s="553">
        <v>3206.59</v>
      </c>
      <c r="F617" s="548">
        <v>1892.52</v>
      </c>
      <c r="G617" s="548">
        <v>1084.08</v>
      </c>
      <c r="H617" s="548">
        <v>255.68</v>
      </c>
      <c r="I617" s="548">
        <v>940.43</v>
      </c>
      <c r="J617" s="548">
        <v>2628.58</v>
      </c>
      <c r="K617" s="549">
        <f t="shared" ref="K617" si="171">D617+E617+F617+G617+H617+I617+J617</f>
        <v>10007.880000000001</v>
      </c>
      <c r="L617" s="452"/>
      <c r="M617" s="401"/>
    </row>
    <row r="618" spans="2:13" ht="15.6">
      <c r="B618" s="397"/>
      <c r="C618" s="460" t="s">
        <v>147</v>
      </c>
      <c r="D618" s="461">
        <f t="shared" ref="D618:J618" si="172">D617-D616</f>
        <v>0</v>
      </c>
      <c r="E618" s="461">
        <f t="shared" si="172"/>
        <v>0</v>
      </c>
      <c r="F618" s="461">
        <f t="shared" si="172"/>
        <v>0</v>
      </c>
      <c r="G618" s="461">
        <f t="shared" si="172"/>
        <v>0</v>
      </c>
      <c r="H618" s="461">
        <f t="shared" si="172"/>
        <v>0</v>
      </c>
      <c r="I618" s="461">
        <f t="shared" si="172"/>
        <v>0</v>
      </c>
      <c r="J618" s="461">
        <f t="shared" si="172"/>
        <v>0</v>
      </c>
      <c r="K618" s="542">
        <f>D618+E618+F618+G618+H618+I618+J618</f>
        <v>0</v>
      </c>
      <c r="L618" s="452"/>
      <c r="M618" s="401"/>
    </row>
    <row r="619" spans="2:13" ht="15.6">
      <c r="B619" s="396"/>
      <c r="C619" s="402" t="s">
        <v>65</v>
      </c>
      <c r="D619" s="462">
        <f>D617/K617</f>
        <v>0</v>
      </c>
      <c r="E619" s="462">
        <f>E617/K617</f>
        <v>0.32040651966250594</v>
      </c>
      <c r="F619" s="462">
        <f>F617/K617</f>
        <v>0.18910298684636503</v>
      </c>
      <c r="G619" s="462">
        <f>G617/K617</f>
        <v>0.10832264175829445</v>
      </c>
      <c r="H619" s="462">
        <f>H617/K617</f>
        <v>2.5547868279795518E-2</v>
      </c>
      <c r="I619" s="462">
        <f>I617/K617</f>
        <v>9.3968952465457209E-2</v>
      </c>
      <c r="J619" s="462">
        <f>J617/K617</f>
        <v>0.26265103098758175</v>
      </c>
      <c r="K619" s="520">
        <f>D619+E619+F619+G619+H619+I619+J619</f>
        <v>0.99999999999999978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9.5999996847240254E-4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6.4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.6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596">
        <v>1603654.0419999999</v>
      </c>
      <c r="E627" s="596">
        <v>1604262.7819999999</v>
      </c>
      <c r="F627" s="526">
        <f t="shared" ref="F627:F632" si="173">E627-D627</f>
        <v>608.73999999999069</v>
      </c>
      <c r="G627" s="592">
        <v>6.38</v>
      </c>
      <c r="H627" s="410">
        <f>F627*G627</f>
        <v>3883.7611999999403</v>
      </c>
      <c r="I627" s="531">
        <f>F627+F631+F632</f>
        <v>704.2489999999525</v>
      </c>
      <c r="J627" s="411">
        <f>I627/I631</f>
        <v>0.60677172857599715</v>
      </c>
      <c r="K627" s="186"/>
      <c r="L627" s="359"/>
      <c r="M627" s="401"/>
    </row>
    <row r="628" spans="2:13" ht="15.6">
      <c r="B628" s="396"/>
      <c r="C628" s="412" t="s">
        <v>43</v>
      </c>
      <c r="D628" s="596">
        <v>620142.81200000003</v>
      </c>
      <c r="E628" s="596">
        <v>620508.76199999999</v>
      </c>
      <c r="F628" s="527">
        <f t="shared" si="173"/>
        <v>365.94999999995343</v>
      </c>
      <c r="G628" s="593">
        <v>6.38</v>
      </c>
      <c r="H628" s="413">
        <f>G628*F628</f>
        <v>2334.760999999703</v>
      </c>
      <c r="I628" s="532">
        <f>F628</f>
        <v>365.94999999995343</v>
      </c>
      <c r="J628" s="414">
        <f>I628/I631</f>
        <v>0.31529773428485219</v>
      </c>
      <c r="K628" s="186"/>
      <c r="L628" s="359"/>
      <c r="M628" s="401"/>
    </row>
    <row r="629" spans="2:13" ht="15.6">
      <c r="B629" s="396"/>
      <c r="C629" s="415" t="s">
        <v>44</v>
      </c>
      <c r="D629" s="597">
        <v>370720.65299999999</v>
      </c>
      <c r="E629" s="597">
        <v>370785.59299999999</v>
      </c>
      <c r="F629" s="528">
        <f t="shared" si="173"/>
        <v>64.940000000002328</v>
      </c>
      <c r="G629" s="594">
        <v>4.58</v>
      </c>
      <c r="H629" s="416">
        <f>G629*F629</f>
        <v>297.42520000001065</v>
      </c>
      <c r="I629" s="533">
        <f>F629</f>
        <v>64.940000000002328</v>
      </c>
      <c r="J629" s="417">
        <f>I629/I631</f>
        <v>5.5951454746445257E-2</v>
      </c>
      <c r="K629" s="186"/>
      <c r="L629" s="359"/>
      <c r="M629" s="401"/>
    </row>
    <row r="630" spans="2:13" ht="15.6">
      <c r="B630" s="397"/>
      <c r="C630" s="183" t="s">
        <v>139</v>
      </c>
      <c r="D630" s="597">
        <v>428481.92300000001</v>
      </c>
      <c r="E630" s="597">
        <v>428507.43300000002</v>
      </c>
      <c r="F630" s="529">
        <f t="shared" si="173"/>
        <v>25.510000000009313</v>
      </c>
      <c r="G630" s="595">
        <v>6.28</v>
      </c>
      <c r="H630" s="418">
        <f>G630*F630</f>
        <v>160.20280000005849</v>
      </c>
      <c r="I630" s="534">
        <f>F630</f>
        <v>25.510000000009313</v>
      </c>
      <c r="J630" s="419">
        <f>I630/I631</f>
        <v>2.1979082392705396E-2</v>
      </c>
      <c r="K630" s="186"/>
      <c r="L630" s="359"/>
      <c r="M630" s="401"/>
    </row>
    <row r="631" spans="2:13" ht="16.2" thickBot="1">
      <c r="B631" s="397"/>
      <c r="C631" s="420" t="s">
        <v>45</v>
      </c>
      <c r="D631" s="597">
        <v>380966.402</v>
      </c>
      <c r="E631" s="597">
        <v>381039.12099999998</v>
      </c>
      <c r="F631" s="526">
        <f t="shared" si="173"/>
        <v>72.718999999982771</v>
      </c>
      <c r="G631" s="884">
        <v>6.38</v>
      </c>
      <c r="H631" s="421">
        <f>G631*F631</f>
        <v>463.94721999989008</v>
      </c>
      <c r="I631" s="535">
        <f t="shared" ref="I631:J631" si="174">SUM(I627:I630)</f>
        <v>1160.6489999999176</v>
      </c>
      <c r="J631" s="422">
        <f t="shared" si="174"/>
        <v>1</v>
      </c>
      <c r="K631" s="186"/>
      <c r="L631" s="359"/>
      <c r="M631" s="401"/>
    </row>
    <row r="632" spans="2:13" ht="15.6">
      <c r="B632" s="397"/>
      <c r="C632" s="420" t="s">
        <v>46</v>
      </c>
      <c r="D632" s="597">
        <v>342675.402</v>
      </c>
      <c r="E632" s="597">
        <v>342698.19199999998</v>
      </c>
      <c r="F632" s="526">
        <f t="shared" si="173"/>
        <v>22.789999999979045</v>
      </c>
      <c r="G632" s="885"/>
      <c r="H632" s="423">
        <f>G631*F632</f>
        <v>145.40019999986632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1160.6489999999176</v>
      </c>
      <c r="G633" s="525">
        <f>H633/F633</f>
        <v>6.277089473217127</v>
      </c>
      <c r="H633" s="428">
        <f>SUM(H627:H632)</f>
        <v>7285.497619999468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 t="s">
        <v>254</v>
      </c>
      <c r="E635" s="433"/>
      <c r="F635" s="434" t="s">
        <v>1</v>
      </c>
      <c r="G635" s="554" t="s">
        <v>65</v>
      </c>
      <c r="H635" s="861" t="s">
        <v>243</v>
      </c>
      <c r="I635" s="862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>
        <v>958</v>
      </c>
      <c r="E636" s="438"/>
      <c r="F636" s="438">
        <f>D636+E636</f>
        <v>958</v>
      </c>
      <c r="G636" s="439">
        <f>F636/F639</f>
        <v>0.29733085040347612</v>
      </c>
      <c r="H636" s="590">
        <v>7.0000000000000001E-3</v>
      </c>
      <c r="I636" s="586">
        <f>F636*H636</f>
        <v>6.7060000000000004</v>
      </c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>
        <v>1030</v>
      </c>
      <c r="E637" s="438"/>
      <c r="F637" s="438">
        <f t="shared" ref="F637:F638" si="175">D637+E637</f>
        <v>1030</v>
      </c>
      <c r="G637" s="439">
        <f>F637/F639</f>
        <v>0.3196772191185599</v>
      </c>
      <c r="H637" s="590">
        <v>2.5000000000000001E-2</v>
      </c>
      <c r="I637" s="586">
        <f>F637*H637</f>
        <v>25.75</v>
      </c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>
        <v>1234</v>
      </c>
      <c r="E638" s="438"/>
      <c r="F638" s="438">
        <f t="shared" si="175"/>
        <v>1234</v>
      </c>
      <c r="G638" s="439">
        <f>F638/F639</f>
        <v>0.38299193047796398</v>
      </c>
      <c r="H638" s="584"/>
      <c r="I638" s="586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3222</v>
      </c>
      <c r="E639" s="442">
        <f>SUM(E636:E638)</f>
        <v>0</v>
      </c>
      <c r="F639" s="443">
        <f>D639+E639</f>
        <v>3222</v>
      </c>
      <c r="G639" s="444">
        <f>SUM(G636:G638)</f>
        <v>1</v>
      </c>
      <c r="H639" s="585" t="s">
        <v>21</v>
      </c>
      <c r="I639" s="591">
        <f>SUM(I636:I638)</f>
        <v>32.456000000000003</v>
      </c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63</v>
      </c>
      <c r="E642" s="447" t="s">
        <v>68</v>
      </c>
      <c r="F642" s="447" t="s">
        <v>249</v>
      </c>
      <c r="G642" s="448" t="s">
        <v>197</v>
      </c>
      <c r="H642" s="447" t="s">
        <v>130</v>
      </c>
      <c r="I642" s="448" t="s">
        <v>64</v>
      </c>
      <c r="J642" s="447" t="s">
        <v>260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58</v>
      </c>
      <c r="D643" s="438"/>
      <c r="E643" s="438"/>
      <c r="F643" s="438">
        <v>218</v>
      </c>
      <c r="G643" s="438">
        <v>384.5</v>
      </c>
      <c r="H643" s="438"/>
      <c r="I643" s="438">
        <v>43</v>
      </c>
      <c r="J643" s="438">
        <v>422.54</v>
      </c>
      <c r="K643" s="550">
        <f>D643+E643+F643+G643+H643+I643+J643</f>
        <v>1068.04</v>
      </c>
      <c r="L643" s="452">
        <f>K643/K647</f>
        <v>0.14690776243648679</v>
      </c>
      <c r="M643" s="401"/>
    </row>
    <row r="644" spans="2:13" ht="15.6">
      <c r="B644" s="396"/>
      <c r="C644" s="450" t="s">
        <v>148</v>
      </c>
      <c r="D644" s="438"/>
      <c r="E644" s="438"/>
      <c r="F644" s="438">
        <v>200</v>
      </c>
      <c r="G644" s="438">
        <v>509</v>
      </c>
      <c r="H644" s="438">
        <v>135</v>
      </c>
      <c r="I644" s="438">
        <v>440</v>
      </c>
      <c r="J644" s="438">
        <v>1149.21</v>
      </c>
      <c r="K644" s="550">
        <f t="shared" ref="K644:K646" si="176">D644+E644+F644+G644+H644+I644+J644</f>
        <v>2433.21</v>
      </c>
      <c r="L644" s="452">
        <f>K644/K647</f>
        <v>0.33468543934504702</v>
      </c>
      <c r="M644" s="401"/>
    </row>
    <row r="645" spans="2:13" ht="15.6">
      <c r="B645" s="396"/>
      <c r="C645" s="450" t="s">
        <v>61</v>
      </c>
      <c r="D645" s="438"/>
      <c r="E645" s="438"/>
      <c r="F645" s="438">
        <v>30</v>
      </c>
      <c r="G645" s="438">
        <v>113</v>
      </c>
      <c r="H645" s="438"/>
      <c r="I645" s="438"/>
      <c r="J645" s="438">
        <v>398.23</v>
      </c>
      <c r="K645" s="550">
        <f t="shared" si="176"/>
        <v>541.23</v>
      </c>
      <c r="L645" s="452">
        <f>K645/K647</f>
        <v>7.4445609025410794E-2</v>
      </c>
      <c r="M645" s="401"/>
    </row>
    <row r="646" spans="2:13" ht="15.6">
      <c r="B646" s="396"/>
      <c r="C646" s="450" t="s">
        <v>62</v>
      </c>
      <c r="D646" s="438"/>
      <c r="E646" s="438"/>
      <c r="F646" s="438">
        <v>518</v>
      </c>
      <c r="G646" s="438">
        <v>589.54999999999995</v>
      </c>
      <c r="H646" s="438">
        <v>145.43</v>
      </c>
      <c r="I646" s="438">
        <v>1078.68</v>
      </c>
      <c r="J646" s="438">
        <v>896</v>
      </c>
      <c r="K646" s="550">
        <f t="shared" si="176"/>
        <v>3227.66</v>
      </c>
      <c r="L646" s="452">
        <f>K646/K647</f>
        <v>0.44396118919305544</v>
      </c>
      <c r="M646" s="401"/>
    </row>
    <row r="647" spans="2:13" ht="15.6">
      <c r="B647" s="397"/>
      <c r="C647" s="450" t="s">
        <v>199</v>
      </c>
      <c r="D647" s="552">
        <f>SUM(D643:D646)</f>
        <v>0</v>
      </c>
      <c r="E647" s="552">
        <f t="shared" ref="E647" si="177">SUM(E643:E646)</f>
        <v>0</v>
      </c>
      <c r="F647" s="552">
        <f>SUM(F643:F646)</f>
        <v>966</v>
      </c>
      <c r="G647" s="552">
        <f>SUM(G643:G646)</f>
        <v>1596.05</v>
      </c>
      <c r="H647" s="552">
        <f>SUM(H643:H646)</f>
        <v>280.43</v>
      </c>
      <c r="I647" s="552">
        <f>SUM(I643:I646)</f>
        <v>1561.68</v>
      </c>
      <c r="J647" s="552">
        <f t="shared" ref="J647" si="178">SUM(J643:J646)</f>
        <v>2865.98</v>
      </c>
      <c r="K647" s="550">
        <f>D647+E647+F647+G647+H647+I647+J647</f>
        <v>7270.1399999999994</v>
      </c>
      <c r="L647" s="452">
        <f>SUM(L643:L646)</f>
        <v>1</v>
      </c>
      <c r="M647" s="401"/>
    </row>
    <row r="648" spans="2:13" ht="15.6">
      <c r="B648" s="397"/>
      <c r="C648" s="547" t="s">
        <v>193</v>
      </c>
      <c r="D648" s="553"/>
      <c r="E648" s="553"/>
      <c r="F648" s="548">
        <v>969.28</v>
      </c>
      <c r="G648" s="548">
        <v>1596.05</v>
      </c>
      <c r="H648" s="548">
        <v>280.43</v>
      </c>
      <c r="I648" s="548">
        <v>1561.68</v>
      </c>
      <c r="J648" s="548">
        <v>2873.59</v>
      </c>
      <c r="K648" s="549">
        <f t="shared" ref="K648" si="179">D648+E648+F648+G648+H648+I648+J648</f>
        <v>7281.03</v>
      </c>
      <c r="L648" s="452"/>
      <c r="M648" s="401"/>
    </row>
    <row r="649" spans="2:13" ht="15.6">
      <c r="B649" s="397"/>
      <c r="C649" s="460" t="s">
        <v>147</v>
      </c>
      <c r="D649" s="461">
        <f t="shared" ref="D649:J649" si="180">D648-D647</f>
        <v>0</v>
      </c>
      <c r="E649" s="461">
        <f t="shared" si="180"/>
        <v>0</v>
      </c>
      <c r="F649" s="461">
        <f t="shared" si="180"/>
        <v>3.2799999999999727</v>
      </c>
      <c r="G649" s="461">
        <f t="shared" si="180"/>
        <v>0</v>
      </c>
      <c r="H649" s="461">
        <f t="shared" si="180"/>
        <v>0</v>
      </c>
      <c r="I649" s="461">
        <f t="shared" si="180"/>
        <v>0</v>
      </c>
      <c r="J649" s="461">
        <f t="shared" si="180"/>
        <v>7.6100000000001273</v>
      </c>
      <c r="K649" s="542">
        <f>D649+E649+F649+G649+H649+I649+J649</f>
        <v>10.8900000000001</v>
      </c>
      <c r="L649" s="452"/>
      <c r="M649" s="401"/>
    </row>
    <row r="650" spans="2:13" ht="15.6">
      <c r="B650" s="396"/>
      <c r="C650" s="402" t="s">
        <v>65</v>
      </c>
      <c r="D650" s="462">
        <f>D648/K648</f>
        <v>0</v>
      </c>
      <c r="E650" s="462">
        <f>E648/K648</f>
        <v>0</v>
      </c>
      <c r="F650" s="462">
        <f>F648/K648</f>
        <v>0.13312402228805539</v>
      </c>
      <c r="G650" s="462">
        <f>G648/K648</f>
        <v>0.21920662323874507</v>
      </c>
      <c r="H650" s="462">
        <f>H648/K648</f>
        <v>3.8515155136017845E-2</v>
      </c>
      <c r="I650" s="462">
        <f>I648/K648</f>
        <v>0.21448613726354651</v>
      </c>
      <c r="J650" s="462">
        <f>J648/K648</f>
        <v>0.3946680620736352</v>
      </c>
      <c r="K650" s="520">
        <f>D650+E650+F650+G650+H650+I650+J650</f>
        <v>1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4.4676199994682975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596">
        <v>1604262.7819999999</v>
      </c>
      <c r="E658" s="596">
        <v>1604823.5519999999</v>
      </c>
      <c r="F658" s="526">
        <f t="shared" ref="F658:F663" si="181">E658-D658</f>
        <v>560.77000000001863</v>
      </c>
      <c r="G658" s="592">
        <v>6.38</v>
      </c>
      <c r="H658" s="410">
        <f>F658*G658</f>
        <v>3577.712600000119</v>
      </c>
      <c r="I658" s="531">
        <f>F658+F662+F663</f>
        <v>769.44000000006054</v>
      </c>
      <c r="J658" s="411">
        <f>I658/I662</f>
        <v>0.51455821782457845</v>
      </c>
      <c r="K658" s="186"/>
      <c r="L658" s="359"/>
      <c r="M658" s="401"/>
    </row>
    <row r="659" spans="2:13" ht="15.6">
      <c r="B659" s="396"/>
      <c r="C659" s="412" t="s">
        <v>43</v>
      </c>
      <c r="D659" s="596">
        <v>620508.76199999999</v>
      </c>
      <c r="E659" s="596">
        <v>620793.54200000002</v>
      </c>
      <c r="F659" s="527">
        <f t="shared" si="181"/>
        <v>284.78000000002794</v>
      </c>
      <c r="G659" s="593">
        <v>6.38</v>
      </c>
      <c r="H659" s="413">
        <f>G659*F659</f>
        <v>1816.8964000001781</v>
      </c>
      <c r="I659" s="532">
        <f>F659</f>
        <v>284.78000000002794</v>
      </c>
      <c r="J659" s="414">
        <f>I659/I662</f>
        <v>0.19044485505313771</v>
      </c>
      <c r="K659" s="186"/>
      <c r="L659" s="359"/>
      <c r="M659" s="401"/>
    </row>
    <row r="660" spans="2:13" ht="15.6">
      <c r="B660" s="396"/>
      <c r="C660" s="415" t="s">
        <v>44</v>
      </c>
      <c r="D660" s="597">
        <v>370785.59299999999</v>
      </c>
      <c r="E660" s="597">
        <v>370974.26299999998</v>
      </c>
      <c r="F660" s="528">
        <f t="shared" si="181"/>
        <v>188.6699999999837</v>
      </c>
      <c r="G660" s="594">
        <v>4.58</v>
      </c>
      <c r="H660" s="416">
        <f>G660*F660</f>
        <v>864.10859999992533</v>
      </c>
      <c r="I660" s="533">
        <f>F660</f>
        <v>188.6699999999837</v>
      </c>
      <c r="J660" s="417">
        <f>I660/I662</f>
        <v>0.12617188988998126</v>
      </c>
      <c r="K660" s="186"/>
      <c r="L660" s="359"/>
      <c r="M660" s="401"/>
    </row>
    <row r="661" spans="2:13" ht="15.6">
      <c r="B661" s="397"/>
      <c r="C661" s="183" t="s">
        <v>139</v>
      </c>
      <c r="D661" s="597">
        <v>428507.43300000002</v>
      </c>
      <c r="E661" s="597">
        <v>428759.88400000002</v>
      </c>
      <c r="F661" s="529">
        <f t="shared" si="181"/>
        <v>252.45100000000093</v>
      </c>
      <c r="G661" s="595">
        <v>6.28</v>
      </c>
      <c r="H661" s="418">
        <f>G661*F661</f>
        <v>1585.3922800000059</v>
      </c>
      <c r="I661" s="534">
        <f>F661</f>
        <v>252.45100000000093</v>
      </c>
      <c r="J661" s="419">
        <f>I661/I662</f>
        <v>0.16882503723230258</v>
      </c>
      <c r="K661" s="186"/>
      <c r="L661" s="359"/>
      <c r="M661" s="401"/>
    </row>
    <row r="662" spans="2:13" ht="16.2" thickBot="1">
      <c r="B662" s="397"/>
      <c r="C662" s="420" t="s">
        <v>45</v>
      </c>
      <c r="D662" s="597">
        <v>381039.12099999998</v>
      </c>
      <c r="E662" s="597">
        <v>381230.46100000001</v>
      </c>
      <c r="F662" s="526">
        <f t="shared" si="181"/>
        <v>191.34000000002561</v>
      </c>
      <c r="G662" s="884">
        <v>6.38</v>
      </c>
      <c r="H662" s="421">
        <f>G662*F662</f>
        <v>1220.7492000001635</v>
      </c>
      <c r="I662" s="535">
        <f t="shared" ref="I662:J662" si="182">SUM(I658:I661)</f>
        <v>1495.3410000000731</v>
      </c>
      <c r="J662" s="422">
        <f t="shared" si="182"/>
        <v>1</v>
      </c>
      <c r="K662" s="186"/>
      <c r="L662" s="359"/>
      <c r="M662" s="401"/>
    </row>
    <row r="663" spans="2:13" ht="15.6">
      <c r="B663" s="397"/>
      <c r="C663" s="420" t="s">
        <v>46</v>
      </c>
      <c r="D663" s="597">
        <v>342698.19199999998</v>
      </c>
      <c r="E663" s="597">
        <v>342715.522</v>
      </c>
      <c r="F663" s="526">
        <f t="shared" si="181"/>
        <v>17.330000000016298</v>
      </c>
      <c r="G663" s="885"/>
      <c r="H663" s="423">
        <f>G662*F663</f>
        <v>110.56540000010398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1495.3410000000731</v>
      </c>
      <c r="G664" s="525">
        <f>H664/F664</f>
        <v>6.1360080944748026</v>
      </c>
      <c r="H664" s="428">
        <f>SUM(H658:H663)</f>
        <v>9175.4244800004944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 t="s">
        <v>254</v>
      </c>
      <c r="E666" s="433"/>
      <c r="F666" s="434" t="s">
        <v>1</v>
      </c>
      <c r="G666" s="554" t="s">
        <v>65</v>
      </c>
      <c r="H666" s="861" t="s">
        <v>243</v>
      </c>
      <c r="I666" s="862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>
        <v>702</v>
      </c>
      <c r="E667" s="438"/>
      <c r="F667" s="438">
        <f>D667+E667</f>
        <v>702</v>
      </c>
      <c r="G667" s="439">
        <f>F667/F670</f>
        <v>0.25583090379008744</v>
      </c>
      <c r="H667" s="590">
        <v>7.0000000000000001E-3</v>
      </c>
      <c r="I667" s="586">
        <f>F667*H667</f>
        <v>4.9139999999999997</v>
      </c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>
        <v>1242</v>
      </c>
      <c r="E668" s="438"/>
      <c r="F668" s="438">
        <f t="shared" ref="F668:F669" si="183">D668+E668</f>
        <v>1242</v>
      </c>
      <c r="G668" s="439">
        <f>F668/F670</f>
        <v>0.45262390670553937</v>
      </c>
      <c r="H668" s="590">
        <v>2.5000000000000001E-2</v>
      </c>
      <c r="I668" s="586">
        <f>F668*H668</f>
        <v>31.05</v>
      </c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>
        <v>800</v>
      </c>
      <c r="E669" s="438"/>
      <c r="F669" s="438">
        <f t="shared" si="183"/>
        <v>800</v>
      </c>
      <c r="G669" s="439">
        <f>F669/F670</f>
        <v>0.29154518950437319</v>
      </c>
      <c r="H669" s="584"/>
      <c r="I669" s="586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2744</v>
      </c>
      <c r="E670" s="442">
        <f>SUM(E667:E669)</f>
        <v>0</v>
      </c>
      <c r="F670" s="443">
        <f>D670+E670</f>
        <v>2744</v>
      </c>
      <c r="G670" s="444">
        <f>SUM(G667:G669)</f>
        <v>1</v>
      </c>
      <c r="H670" s="585" t="s">
        <v>21</v>
      </c>
      <c r="I670" s="591">
        <f>SUM(I667:I669)</f>
        <v>35.963999999999999</v>
      </c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5.6">
      <c r="B673" s="396"/>
      <c r="C673" s="446"/>
      <c r="D673" s="447" t="s">
        <v>63</v>
      </c>
      <c r="E673" s="447" t="s">
        <v>68</v>
      </c>
      <c r="F673" s="447" t="s">
        <v>249</v>
      </c>
      <c r="G673" s="448" t="s">
        <v>197</v>
      </c>
      <c r="H673" s="447" t="s">
        <v>130</v>
      </c>
      <c r="I673" s="448" t="s">
        <v>64</v>
      </c>
      <c r="J673" s="447" t="s">
        <v>260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58</v>
      </c>
      <c r="D674" s="438"/>
      <c r="E674" s="438">
        <v>221</v>
      </c>
      <c r="F674" s="438">
        <v>60</v>
      </c>
      <c r="G674" s="438"/>
      <c r="H674" s="438"/>
      <c r="I674" s="438">
        <v>135</v>
      </c>
      <c r="J674" s="438">
        <v>334.05</v>
      </c>
      <c r="K674" s="550">
        <f>D674+E674+F674+G674+H674+I674+J674</f>
        <v>750.05</v>
      </c>
      <c r="L674" s="452">
        <f>K674/K678</f>
        <v>8.1790771344605162E-2</v>
      </c>
      <c r="M674" s="401"/>
    </row>
    <row r="675" spans="2:13" ht="15.6">
      <c r="B675" s="396"/>
      <c r="C675" s="450" t="s">
        <v>148</v>
      </c>
      <c r="D675" s="438"/>
      <c r="E675" s="438">
        <v>739.5</v>
      </c>
      <c r="F675" s="438">
        <v>320</v>
      </c>
      <c r="G675" s="438"/>
      <c r="H675" s="438">
        <v>113.53</v>
      </c>
      <c r="I675" s="438">
        <v>445</v>
      </c>
      <c r="J675" s="438">
        <v>377.14</v>
      </c>
      <c r="K675" s="550">
        <f t="shared" ref="K675:K677" si="184">D675+E675+F675+G675+H675+I675+J675</f>
        <v>1995.17</v>
      </c>
      <c r="L675" s="452">
        <f>K675/K678</f>
        <v>0.21756748651905325</v>
      </c>
      <c r="M675" s="401"/>
    </row>
    <row r="676" spans="2:13" ht="15.6">
      <c r="B676" s="396"/>
      <c r="C676" s="450" t="s">
        <v>61</v>
      </c>
      <c r="D676" s="438"/>
      <c r="E676" s="438">
        <v>543.79999999999995</v>
      </c>
      <c r="F676" s="438">
        <v>609</v>
      </c>
      <c r="G676" s="438"/>
      <c r="H676" s="438">
        <v>31.9</v>
      </c>
      <c r="I676" s="438">
        <v>132</v>
      </c>
      <c r="J676" s="438">
        <v>2434.12</v>
      </c>
      <c r="K676" s="550">
        <f t="shared" si="184"/>
        <v>3750.8199999999997</v>
      </c>
      <c r="L676" s="452">
        <f>K676/K678</f>
        <v>0.40901601356545819</v>
      </c>
      <c r="M676" s="401"/>
    </row>
    <row r="677" spans="2:13" ht="15.6">
      <c r="B677" s="396"/>
      <c r="C677" s="450" t="s">
        <v>62</v>
      </c>
      <c r="D677" s="438"/>
      <c r="E677" s="438">
        <v>604.54999999999995</v>
      </c>
      <c r="F677" s="438">
        <v>311.67</v>
      </c>
      <c r="G677" s="438"/>
      <c r="H677" s="438">
        <v>72.260000000000005</v>
      </c>
      <c r="I677" s="438">
        <v>580.71</v>
      </c>
      <c r="J677" s="438">
        <v>1105.1199999999999</v>
      </c>
      <c r="K677" s="550">
        <f t="shared" si="184"/>
        <v>2674.31</v>
      </c>
      <c r="L677" s="452">
        <f>K677/K678</f>
        <v>0.29162572857088331</v>
      </c>
      <c r="M677" s="401"/>
    </row>
    <row r="678" spans="2:13" ht="15.6">
      <c r="B678" s="397"/>
      <c r="C678" s="450" t="s">
        <v>199</v>
      </c>
      <c r="D678" s="552">
        <f>SUM(D674:D677)</f>
        <v>0</v>
      </c>
      <c r="E678" s="552">
        <f t="shared" ref="E678" si="185">SUM(E674:E677)</f>
        <v>2108.85</v>
      </c>
      <c r="F678" s="552">
        <f>SUM(F674:F677)</f>
        <v>1300.67</v>
      </c>
      <c r="G678" s="552">
        <f>SUM(G674:G677)</f>
        <v>0</v>
      </c>
      <c r="H678" s="552">
        <f>SUM(H674:H677)</f>
        <v>217.69</v>
      </c>
      <c r="I678" s="552">
        <f>SUM(I674:I677)</f>
        <v>1292.71</v>
      </c>
      <c r="J678" s="552">
        <f t="shared" ref="J678" si="186">SUM(J674:J677)</f>
        <v>4250.43</v>
      </c>
      <c r="K678" s="550">
        <f>D678+E678+F678+G678+H678+I678+J678</f>
        <v>9170.35</v>
      </c>
      <c r="L678" s="452">
        <f>SUM(L674:L677)</f>
        <v>0.99999999999999989</v>
      </c>
      <c r="M678" s="401"/>
    </row>
    <row r="679" spans="2:13" ht="15.6">
      <c r="B679" s="397"/>
      <c r="C679" s="547" t="s">
        <v>193</v>
      </c>
      <c r="D679" s="553"/>
      <c r="E679" s="553">
        <v>2108.85</v>
      </c>
      <c r="F679" s="548">
        <v>1300.67</v>
      </c>
      <c r="G679" s="548"/>
      <c r="H679" s="548">
        <v>217.69</v>
      </c>
      <c r="I679" s="548">
        <v>1292.71</v>
      </c>
      <c r="J679" s="548">
        <v>4250.43</v>
      </c>
      <c r="K679" s="549">
        <f t="shared" ref="K679" si="187">D679+E679+F679+G679+H679+I679+J679</f>
        <v>9170.35</v>
      </c>
      <c r="L679" s="452"/>
      <c r="M679" s="401"/>
    </row>
    <row r="680" spans="2:13" ht="15.6">
      <c r="B680" s="397"/>
      <c r="C680" s="460" t="s">
        <v>147</v>
      </c>
      <c r="D680" s="461">
        <f t="shared" ref="D680:J680" si="188">D679-D678</f>
        <v>0</v>
      </c>
      <c r="E680" s="461">
        <f t="shared" si="188"/>
        <v>0</v>
      </c>
      <c r="F680" s="461">
        <f t="shared" si="188"/>
        <v>0</v>
      </c>
      <c r="G680" s="461">
        <f t="shared" si="188"/>
        <v>0</v>
      </c>
      <c r="H680" s="461">
        <f t="shared" si="188"/>
        <v>0</v>
      </c>
      <c r="I680" s="461">
        <f t="shared" si="188"/>
        <v>0</v>
      </c>
      <c r="J680" s="461">
        <f t="shared" si="188"/>
        <v>0</v>
      </c>
      <c r="K680" s="542">
        <f>D680+E680+F680+G680+H680+I680+J680</f>
        <v>0</v>
      </c>
      <c r="L680" s="452"/>
      <c r="M680" s="401"/>
    </row>
    <row r="681" spans="2:13" ht="15.6">
      <c r="B681" s="396"/>
      <c r="C681" s="402" t="s">
        <v>65</v>
      </c>
      <c r="D681" s="462">
        <f>D679/K679</f>
        <v>0</v>
      </c>
      <c r="E681" s="462">
        <f>E679/K679</f>
        <v>0.22996395993609839</v>
      </c>
      <c r="F681" s="462">
        <f>F679/K679</f>
        <v>0.14183428113430785</v>
      </c>
      <c r="G681" s="462">
        <f>G679/K679</f>
        <v>0</v>
      </c>
      <c r="H681" s="462">
        <f>H679/K679</f>
        <v>2.3738461454579158E-2</v>
      </c>
      <c r="I681" s="462">
        <f>I679/K679</f>
        <v>0.14096626628209391</v>
      </c>
      <c r="J681" s="462">
        <f>J679/K679</f>
        <v>0.46349703119292068</v>
      </c>
      <c r="K681" s="520">
        <f>D681+E681+F681+G681+H681+I681+J681</f>
        <v>1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5.0744800004940771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596">
        <v>1604823.5519999999</v>
      </c>
      <c r="E689" s="596">
        <v>1605391.7220000001</v>
      </c>
      <c r="F689" s="526">
        <f t="shared" ref="F689:F694" si="189">E689-D689</f>
        <v>568.17000000015832</v>
      </c>
      <c r="G689" s="592">
        <v>6.38</v>
      </c>
      <c r="H689" s="410">
        <f>F689*G689</f>
        <v>3624.9246000010103</v>
      </c>
      <c r="I689" s="531">
        <f>F689+F693+F694</f>
        <v>726.08000000013271</v>
      </c>
      <c r="J689" s="411">
        <f>I689/I693</f>
        <v>0.65303890459848823</v>
      </c>
      <c r="K689" s="186"/>
      <c r="L689" s="359"/>
      <c r="M689" s="401"/>
    </row>
    <row r="690" spans="2:13" ht="15.6">
      <c r="B690" s="396"/>
      <c r="C690" s="412" t="s">
        <v>43</v>
      </c>
      <c r="D690" s="596">
        <v>620793.54200000002</v>
      </c>
      <c r="E690" s="596">
        <v>621033.93200000003</v>
      </c>
      <c r="F690" s="527">
        <f t="shared" si="189"/>
        <v>240.39000000001397</v>
      </c>
      <c r="G690" s="593">
        <v>6.38</v>
      </c>
      <c r="H690" s="413">
        <f>G690*F690</f>
        <v>1533.6882000000892</v>
      </c>
      <c r="I690" s="532">
        <f>F690</f>
        <v>240.39000000001397</v>
      </c>
      <c r="J690" s="414">
        <f>I690/I693</f>
        <v>0.21620761111228928</v>
      </c>
      <c r="K690" s="186"/>
      <c r="L690" s="359"/>
      <c r="M690" s="401"/>
    </row>
    <row r="691" spans="2:13" ht="15.6">
      <c r="B691" s="396"/>
      <c r="C691" s="415" t="s">
        <v>44</v>
      </c>
      <c r="D691" s="597">
        <v>370974.26299999998</v>
      </c>
      <c r="E691" s="597">
        <v>371102.092</v>
      </c>
      <c r="F691" s="528">
        <f t="shared" si="189"/>
        <v>127.82900000002701</v>
      </c>
      <c r="G691" s="594">
        <v>4.58</v>
      </c>
      <c r="H691" s="416">
        <f>G691*F691</f>
        <v>585.45682000012368</v>
      </c>
      <c r="I691" s="533">
        <f>F691</f>
        <v>127.82900000002701</v>
      </c>
      <c r="J691" s="417">
        <f>I691/I693</f>
        <v>0.1149698519941639</v>
      </c>
      <c r="K691" s="186"/>
      <c r="L691" s="359"/>
      <c r="M691" s="401"/>
    </row>
    <row r="692" spans="2:13" ht="15.6">
      <c r="B692" s="397"/>
      <c r="C692" s="183" t="s">
        <v>139</v>
      </c>
      <c r="D692" s="597">
        <v>428759.88400000002</v>
      </c>
      <c r="E692" s="597">
        <v>428777.43300000002</v>
      </c>
      <c r="F692" s="529">
        <f t="shared" si="189"/>
        <v>17.548999999999069</v>
      </c>
      <c r="G692" s="595">
        <v>6.28</v>
      </c>
      <c r="H692" s="418">
        <f>G692*F692</f>
        <v>110.20771999999415</v>
      </c>
      <c r="I692" s="534">
        <f>F692</f>
        <v>17.548999999999069</v>
      </c>
      <c r="J692" s="419">
        <f>I692/I693</f>
        <v>1.5783632295058626E-2</v>
      </c>
      <c r="K692" s="186"/>
      <c r="L692" s="359"/>
      <c r="M692" s="401"/>
    </row>
    <row r="693" spans="2:13" ht="16.2" thickBot="1">
      <c r="B693" s="397"/>
      <c r="C693" s="420" t="s">
        <v>45</v>
      </c>
      <c r="D693" s="597">
        <v>381230.46100000001</v>
      </c>
      <c r="E693" s="597">
        <v>381381.57199999999</v>
      </c>
      <c r="F693" s="526">
        <f t="shared" si="189"/>
        <v>151.11099999997532</v>
      </c>
      <c r="G693" s="884">
        <v>6.38</v>
      </c>
      <c r="H693" s="421">
        <f>G693*F693</f>
        <v>964.08817999984251</v>
      </c>
      <c r="I693" s="535">
        <f t="shared" ref="I693:J693" si="190">SUM(I689:I692)</f>
        <v>1111.8480000001728</v>
      </c>
      <c r="J693" s="422">
        <f t="shared" si="190"/>
        <v>1</v>
      </c>
      <c r="K693" s="186"/>
      <c r="L693" s="359"/>
      <c r="M693" s="401"/>
    </row>
    <row r="694" spans="2:13" ht="15.6">
      <c r="B694" s="397"/>
      <c r="C694" s="420" t="s">
        <v>46</v>
      </c>
      <c r="D694" s="597">
        <v>342715.522</v>
      </c>
      <c r="E694" s="597">
        <v>342722.321</v>
      </c>
      <c r="F694" s="526">
        <f t="shared" si="189"/>
        <v>6.7989999999990687</v>
      </c>
      <c r="G694" s="885"/>
      <c r="H694" s="423">
        <f>G693*F694</f>
        <v>43.37761999999406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1111.8480000001728</v>
      </c>
      <c r="G695" s="525">
        <f>H695/F695</f>
        <v>6.1714759031809994</v>
      </c>
      <c r="H695" s="428">
        <f>SUM(H689:H694)</f>
        <v>6861.7431400010537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5.6">
      <c r="B697" s="397"/>
      <c r="C697" s="432"/>
      <c r="D697" s="433" t="s">
        <v>254</v>
      </c>
      <c r="E697" s="433"/>
      <c r="F697" s="434" t="s">
        <v>1</v>
      </c>
      <c r="G697" s="554" t="s">
        <v>65</v>
      </c>
      <c r="H697" s="861" t="s">
        <v>243</v>
      </c>
      <c r="I697" s="862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>
        <v>574</v>
      </c>
      <c r="E698" s="438"/>
      <c r="F698" s="438">
        <f>D698+E698</f>
        <v>574</v>
      </c>
      <c r="G698" s="439">
        <f>F698/F701</f>
        <v>0.22500980007840063</v>
      </c>
      <c r="H698" s="590">
        <v>7.0000000000000001E-3</v>
      </c>
      <c r="I698" s="586">
        <f>F698*H698</f>
        <v>4.0179999999999998</v>
      </c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>
        <v>967</v>
      </c>
      <c r="E699" s="438"/>
      <c r="F699" s="438">
        <f t="shared" ref="F699:F700" si="191">D699+E699</f>
        <v>967</v>
      </c>
      <c r="G699" s="439">
        <f>F699/F701</f>
        <v>0.37906703253626028</v>
      </c>
      <c r="H699" s="590">
        <v>2.5000000000000001E-2</v>
      </c>
      <c r="I699" s="586">
        <f>F699*H699</f>
        <v>24.175000000000001</v>
      </c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>
        <v>1010</v>
      </c>
      <c r="E700" s="438"/>
      <c r="F700" s="438">
        <f t="shared" si="191"/>
        <v>1010</v>
      </c>
      <c r="G700" s="439">
        <f>F700/F701</f>
        <v>0.39592316738533906</v>
      </c>
      <c r="H700" s="584"/>
      <c r="I700" s="586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2551</v>
      </c>
      <c r="E701" s="442">
        <f>SUM(E698:E700)</f>
        <v>0</v>
      </c>
      <c r="F701" s="443">
        <f>D701+E701</f>
        <v>2551</v>
      </c>
      <c r="G701" s="444">
        <f>SUM(G698:G700)</f>
        <v>1</v>
      </c>
      <c r="H701" s="585" t="s">
        <v>21</v>
      </c>
      <c r="I701" s="591">
        <f>SUM(I698:I700)</f>
        <v>28.193000000000001</v>
      </c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63</v>
      </c>
      <c r="E704" s="447" t="s">
        <v>68</v>
      </c>
      <c r="F704" s="447" t="s">
        <v>249</v>
      </c>
      <c r="G704" s="448" t="s">
        <v>197</v>
      </c>
      <c r="H704" s="447" t="s">
        <v>130</v>
      </c>
      <c r="I704" s="448" t="s">
        <v>64</v>
      </c>
      <c r="J704" s="447" t="s">
        <v>260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58</v>
      </c>
      <c r="D705" s="438"/>
      <c r="E705" s="438"/>
      <c r="F705" s="438">
        <v>250</v>
      </c>
      <c r="G705" s="438">
        <v>294</v>
      </c>
      <c r="H705" s="438"/>
      <c r="I705" s="438">
        <v>60</v>
      </c>
      <c r="J705" s="438">
        <v>112</v>
      </c>
      <c r="K705" s="550">
        <f>D705+E705+F705+G705+H705+I705+J705</f>
        <v>716</v>
      </c>
      <c r="L705" s="452">
        <f>K705/K709</f>
        <v>0.10440711776568767</v>
      </c>
      <c r="M705" s="401"/>
    </row>
    <row r="706" spans="2:13" ht="15.6">
      <c r="B706" s="396"/>
      <c r="C706" s="450" t="s">
        <v>148</v>
      </c>
      <c r="D706" s="438"/>
      <c r="E706" s="438"/>
      <c r="F706" s="438">
        <v>386</v>
      </c>
      <c r="G706" s="438">
        <v>219</v>
      </c>
      <c r="H706" s="438">
        <v>404</v>
      </c>
      <c r="I706" s="438">
        <v>280</v>
      </c>
      <c r="J706" s="438">
        <v>546.79</v>
      </c>
      <c r="K706" s="550">
        <f t="shared" ref="K706:K708" si="192">D706+E706+F706+G706+H706+I706+J706</f>
        <v>1835.79</v>
      </c>
      <c r="L706" s="452">
        <f>K706/K709</f>
        <v>0.26769489207132929</v>
      </c>
      <c r="M706" s="401"/>
    </row>
    <row r="707" spans="2:13" ht="15.6">
      <c r="B707" s="396"/>
      <c r="C707" s="450" t="s">
        <v>61</v>
      </c>
      <c r="D707" s="438"/>
      <c r="E707" s="438"/>
      <c r="F707" s="438">
        <v>51</v>
      </c>
      <c r="G707" s="438">
        <v>575.9</v>
      </c>
      <c r="H707" s="438">
        <v>30</v>
      </c>
      <c r="I707" s="438">
        <v>47</v>
      </c>
      <c r="J707" s="438">
        <v>535.14</v>
      </c>
      <c r="K707" s="550">
        <f t="shared" si="192"/>
        <v>1239.04</v>
      </c>
      <c r="L707" s="452">
        <f>K707/K709</f>
        <v>0.18067680893351626</v>
      </c>
      <c r="M707" s="401"/>
    </row>
    <row r="708" spans="2:13" ht="15.6">
      <c r="B708" s="396"/>
      <c r="C708" s="450" t="s">
        <v>62</v>
      </c>
      <c r="D708" s="438"/>
      <c r="E708" s="438"/>
      <c r="F708" s="438">
        <v>828.38</v>
      </c>
      <c r="G708" s="438">
        <v>712.86</v>
      </c>
      <c r="H708" s="438">
        <v>179.48</v>
      </c>
      <c r="I708" s="438">
        <v>398.06</v>
      </c>
      <c r="J708" s="438">
        <v>948.16</v>
      </c>
      <c r="K708" s="550">
        <f t="shared" si="192"/>
        <v>3066.94</v>
      </c>
      <c r="L708" s="452">
        <f>K708/K709</f>
        <v>0.44722118122946669</v>
      </c>
      <c r="M708" s="401"/>
    </row>
    <row r="709" spans="2:13" ht="15.6">
      <c r="B709" s="397"/>
      <c r="C709" s="450" t="s">
        <v>199</v>
      </c>
      <c r="D709" s="552">
        <f>SUM(D705:D708)</f>
        <v>0</v>
      </c>
      <c r="E709" s="552">
        <f t="shared" ref="E709" si="193">SUM(E705:E708)</f>
        <v>0</v>
      </c>
      <c r="F709" s="552">
        <f>SUM(F705:F708)</f>
        <v>1515.38</v>
      </c>
      <c r="G709" s="552">
        <f>SUM(G705:G708)</f>
        <v>1801.7600000000002</v>
      </c>
      <c r="H709" s="552">
        <f>SUM(H705:H708)</f>
        <v>613.48</v>
      </c>
      <c r="I709" s="552">
        <f>SUM(I705:I708)</f>
        <v>785.06</v>
      </c>
      <c r="J709" s="552">
        <f t="shared" ref="J709" si="194">SUM(J705:J708)</f>
        <v>2142.0899999999997</v>
      </c>
      <c r="K709" s="550">
        <f>D709+E709+F709+G709+H709+I709+J709</f>
        <v>6857.77</v>
      </c>
      <c r="L709" s="452">
        <f>SUM(L705:L708)</f>
        <v>1</v>
      </c>
      <c r="M709" s="401"/>
    </row>
    <row r="710" spans="2:13" ht="15.6">
      <c r="B710" s="397"/>
      <c r="C710" s="547" t="s">
        <v>193</v>
      </c>
      <c r="D710" s="553"/>
      <c r="E710" s="553"/>
      <c r="F710" s="548">
        <v>1515.38</v>
      </c>
      <c r="G710" s="548">
        <v>1801.76</v>
      </c>
      <c r="H710" s="548">
        <v>613.48</v>
      </c>
      <c r="I710" s="548">
        <v>785.06</v>
      </c>
      <c r="J710" s="548">
        <v>2142.09</v>
      </c>
      <c r="K710" s="549">
        <f t="shared" ref="K710" si="195">D710+E710+F710+G710+H710+I710+J710</f>
        <v>6857.77</v>
      </c>
      <c r="L710" s="452"/>
      <c r="M710" s="401"/>
    </row>
    <row r="711" spans="2:13" ht="15.6">
      <c r="B711" s="397"/>
      <c r="C711" s="460" t="s">
        <v>147</v>
      </c>
      <c r="D711" s="461">
        <f t="shared" ref="D711:J711" si="196">D710-D709</f>
        <v>0</v>
      </c>
      <c r="E711" s="461">
        <f t="shared" si="196"/>
        <v>0</v>
      </c>
      <c r="F711" s="461">
        <f t="shared" si="196"/>
        <v>0</v>
      </c>
      <c r="G711" s="461">
        <f t="shared" si="196"/>
        <v>0</v>
      </c>
      <c r="H711" s="461">
        <f t="shared" si="196"/>
        <v>0</v>
      </c>
      <c r="I711" s="461">
        <f t="shared" si="196"/>
        <v>0</v>
      </c>
      <c r="J711" s="461">
        <f t="shared" si="196"/>
        <v>0</v>
      </c>
      <c r="K711" s="542">
        <f>D711+E711+F711+G711+H711+I711+J711</f>
        <v>0</v>
      </c>
      <c r="L711" s="452"/>
      <c r="M711" s="401"/>
    </row>
    <row r="712" spans="2:13" ht="15.6">
      <c r="B712" s="396"/>
      <c r="C712" s="402" t="s">
        <v>65</v>
      </c>
      <c r="D712" s="462">
        <f>D710/K710</f>
        <v>0</v>
      </c>
      <c r="E712" s="462">
        <f>E710/K710</f>
        <v>0</v>
      </c>
      <c r="F712" s="462">
        <f>F710/K710</f>
        <v>0.22097270687118409</v>
      </c>
      <c r="G712" s="462">
        <f>G710/K710</f>
        <v>0.26273263757752152</v>
      </c>
      <c r="H712" s="462">
        <f>H710/K710</f>
        <v>8.9457651685606251E-2</v>
      </c>
      <c r="I712" s="462">
        <f>I710/K710</f>
        <v>0.11447744675018262</v>
      </c>
      <c r="J712" s="462">
        <f>J710/K710</f>
        <v>0.3123595571155055</v>
      </c>
      <c r="K712" s="520">
        <f>D712+E712+F712+G712+H712+I712+J712</f>
        <v>1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3.9731400010532525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596">
        <v>1605391.7220000001</v>
      </c>
      <c r="E720" s="596">
        <v>1605832.4920000001</v>
      </c>
      <c r="F720" s="526">
        <f t="shared" ref="F720:F725" si="197">E720-D720</f>
        <v>440.77000000001863</v>
      </c>
      <c r="G720" s="592">
        <v>6.38</v>
      </c>
      <c r="H720" s="410">
        <f>F720*G720</f>
        <v>2812.1126000001186</v>
      </c>
      <c r="I720" s="531">
        <f>F720+F724+F725</f>
        <v>587.80100000003586</v>
      </c>
      <c r="J720" s="411">
        <f>I720/I724</f>
        <v>0.30704798778916775</v>
      </c>
      <c r="K720" s="186"/>
      <c r="L720" s="359"/>
      <c r="M720" s="401"/>
    </row>
    <row r="721" spans="2:13" ht="15.6">
      <c r="B721" s="396"/>
      <c r="C721" s="412" t="s">
        <v>43</v>
      </c>
      <c r="D721" s="596">
        <v>621033.93200000003</v>
      </c>
      <c r="E721" s="596">
        <v>621321.88199999998</v>
      </c>
      <c r="F721" s="527">
        <f t="shared" si="197"/>
        <v>287.94999999995343</v>
      </c>
      <c r="G721" s="593">
        <v>6.38</v>
      </c>
      <c r="H721" s="413">
        <f>G721*F721</f>
        <v>1837.1209999997029</v>
      </c>
      <c r="I721" s="532">
        <f>F721</f>
        <v>287.94999999995343</v>
      </c>
      <c r="J721" s="414">
        <f>I721/I724</f>
        <v>0.15041564761521528</v>
      </c>
      <c r="K721" s="186"/>
      <c r="L721" s="359"/>
      <c r="M721" s="401"/>
    </row>
    <row r="722" spans="2:13" ht="15.6">
      <c r="B722" s="396"/>
      <c r="C722" s="415" t="s">
        <v>44</v>
      </c>
      <c r="D722" s="597">
        <v>371102.092</v>
      </c>
      <c r="E722" s="597">
        <v>371367.71299999999</v>
      </c>
      <c r="F722" s="528">
        <f t="shared" si="197"/>
        <v>265.62099999998463</v>
      </c>
      <c r="G722" s="594">
        <v>4.58</v>
      </c>
      <c r="H722" s="416">
        <f>G722*F722</f>
        <v>1216.5441799999296</v>
      </c>
      <c r="I722" s="533">
        <f>F722</f>
        <v>265.62099999998463</v>
      </c>
      <c r="J722" s="417">
        <f>I722/I724</f>
        <v>0.13875170944679718</v>
      </c>
      <c r="K722" s="186"/>
      <c r="L722" s="359"/>
      <c r="M722" s="401"/>
    </row>
    <row r="723" spans="2:13" ht="15.6">
      <c r="B723" s="397"/>
      <c r="C723" s="183" t="s">
        <v>139</v>
      </c>
      <c r="D723" s="597">
        <v>428777.43300000002</v>
      </c>
      <c r="E723" s="597">
        <v>429550.42300000001</v>
      </c>
      <c r="F723" s="529">
        <f t="shared" si="197"/>
        <v>772.98999999999069</v>
      </c>
      <c r="G723" s="595">
        <v>6.28</v>
      </c>
      <c r="H723" s="418">
        <f>G723*F723</f>
        <v>4854.3771999999417</v>
      </c>
      <c r="I723" s="534">
        <f>F723</f>
        <v>772.98999999999069</v>
      </c>
      <c r="J723" s="419">
        <f>I723/I724</f>
        <v>0.40378465514881978</v>
      </c>
      <c r="K723" s="186"/>
      <c r="L723" s="359"/>
      <c r="M723" s="401"/>
    </row>
    <row r="724" spans="2:13" ht="16.2" thickBot="1">
      <c r="B724" s="397"/>
      <c r="C724" s="420" t="s">
        <v>45</v>
      </c>
      <c r="D724" s="597">
        <v>381381.57199999999</v>
      </c>
      <c r="E724" s="597">
        <v>381524.66200000001</v>
      </c>
      <c r="F724" s="526">
        <f t="shared" si="197"/>
        <v>143.09000000002561</v>
      </c>
      <c r="G724" s="884">
        <v>6.38</v>
      </c>
      <c r="H724" s="421">
        <f>G724*F724</f>
        <v>912.91420000016342</v>
      </c>
      <c r="I724" s="535">
        <f t="shared" ref="I724:J724" si="198">SUM(I720:I723)</f>
        <v>1914.3619999999646</v>
      </c>
      <c r="J724" s="422">
        <f t="shared" si="198"/>
        <v>1</v>
      </c>
      <c r="K724" s="186"/>
      <c r="L724" s="359"/>
      <c r="M724" s="401"/>
    </row>
    <row r="725" spans="2:13" ht="15.6">
      <c r="B725" s="397"/>
      <c r="C725" s="420" t="s">
        <v>46</v>
      </c>
      <c r="D725" s="597">
        <v>342722.321</v>
      </c>
      <c r="E725" s="597">
        <v>342726.26199999999</v>
      </c>
      <c r="F725" s="526">
        <f t="shared" si="197"/>
        <v>3.9409999999916181</v>
      </c>
      <c r="G725" s="885"/>
      <c r="H725" s="423">
        <f>G724*F725</f>
        <v>25.143579999946525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1914.3619999999646</v>
      </c>
      <c r="G726" s="525">
        <f>H726/F726</f>
        <v>6.0898684574808835</v>
      </c>
      <c r="H726" s="428">
        <f>SUM(H720:H725)</f>
        <v>11658.212759999804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 t="s">
        <v>254</v>
      </c>
      <c r="E728" s="433"/>
      <c r="F728" s="434" t="s">
        <v>1</v>
      </c>
      <c r="G728" s="554" t="s">
        <v>65</v>
      </c>
      <c r="H728" s="861" t="s">
        <v>243</v>
      </c>
      <c r="I728" s="862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>
        <v>991</v>
      </c>
      <c r="E729" s="438"/>
      <c r="F729" s="438">
        <f>D729+E729</f>
        <v>991</v>
      </c>
      <c r="G729" s="439">
        <f>F729/F732</f>
        <v>0.33022325891369542</v>
      </c>
      <c r="H729" s="590">
        <v>7.0000000000000001E-3</v>
      </c>
      <c r="I729" s="586">
        <f>F729*H729</f>
        <v>6.9370000000000003</v>
      </c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>
        <v>763</v>
      </c>
      <c r="E730" s="438"/>
      <c r="F730" s="438">
        <f t="shared" ref="F730:F731" si="199">D730+E730</f>
        <v>763</v>
      </c>
      <c r="G730" s="439">
        <f>F730/F732</f>
        <v>0.25424858380539822</v>
      </c>
      <c r="H730" s="590">
        <v>2.5000000000000001E-2</v>
      </c>
      <c r="I730" s="586">
        <f>F730*H730</f>
        <v>19.074999999999999</v>
      </c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>
        <v>1247</v>
      </c>
      <c r="E731" s="438"/>
      <c r="F731" s="438">
        <f t="shared" si="199"/>
        <v>1247</v>
      </c>
      <c r="G731" s="439">
        <f>F731/F732</f>
        <v>0.41552815728090636</v>
      </c>
      <c r="H731" s="584"/>
      <c r="I731" s="586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3001</v>
      </c>
      <c r="E732" s="442">
        <f>SUM(E729:E731)</f>
        <v>0</v>
      </c>
      <c r="F732" s="443">
        <f>D732+E732</f>
        <v>3001</v>
      </c>
      <c r="G732" s="444">
        <f>SUM(G729:G731)</f>
        <v>1</v>
      </c>
      <c r="H732" s="585" t="s">
        <v>21</v>
      </c>
      <c r="I732" s="591">
        <f>SUM(I729:I731)</f>
        <v>26.012</v>
      </c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63</v>
      </c>
      <c r="E735" s="447" t="s">
        <v>68</v>
      </c>
      <c r="F735" s="447" t="s">
        <v>249</v>
      </c>
      <c r="G735" s="448" t="s">
        <v>197</v>
      </c>
      <c r="H735" s="447" t="s">
        <v>130</v>
      </c>
      <c r="I735" s="448" t="s">
        <v>64</v>
      </c>
      <c r="J735" s="447" t="s">
        <v>260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58</v>
      </c>
      <c r="D736" s="438"/>
      <c r="E736" s="438">
        <v>141</v>
      </c>
      <c r="F736" s="438">
        <v>441</v>
      </c>
      <c r="G736" s="438">
        <v>469</v>
      </c>
      <c r="H736" s="438"/>
      <c r="I736" s="438">
        <v>86</v>
      </c>
      <c r="J736" s="438"/>
      <c r="K736" s="550">
        <f>D736+E736+F736+G736+H736+I736+J736</f>
        <v>1137</v>
      </c>
      <c r="L736" s="452">
        <f>K736/K740</f>
        <v>9.7573617878713506E-2</v>
      </c>
      <c r="M736" s="401"/>
    </row>
    <row r="737" spans="2:13" ht="15.6">
      <c r="B737" s="396"/>
      <c r="C737" s="450" t="s">
        <v>148</v>
      </c>
      <c r="D737" s="438"/>
      <c r="E737" s="438">
        <v>381</v>
      </c>
      <c r="F737" s="438">
        <v>534</v>
      </c>
      <c r="G737" s="438">
        <v>539</v>
      </c>
      <c r="H737" s="438">
        <v>315</v>
      </c>
      <c r="I737" s="438">
        <v>145</v>
      </c>
      <c r="J737" s="438"/>
      <c r="K737" s="550">
        <f t="shared" ref="K737:K739" si="200">D737+E737+F737+G737+H737+I737+J737</f>
        <v>1914</v>
      </c>
      <c r="L737" s="452">
        <f>K737/K740</f>
        <v>0.16425321426548606</v>
      </c>
      <c r="M737" s="401"/>
    </row>
    <row r="738" spans="2:13" ht="15.6">
      <c r="B738" s="396"/>
      <c r="C738" s="450" t="s">
        <v>61</v>
      </c>
      <c r="D738" s="438"/>
      <c r="E738" s="438">
        <v>2967.7</v>
      </c>
      <c r="F738" s="438">
        <v>542.79999999999995</v>
      </c>
      <c r="G738" s="438">
        <v>2081.9</v>
      </c>
      <c r="H738" s="438">
        <v>206</v>
      </c>
      <c r="I738" s="438">
        <v>429</v>
      </c>
      <c r="J738" s="438"/>
      <c r="K738" s="550">
        <f t="shared" si="200"/>
        <v>6227.4</v>
      </c>
      <c r="L738" s="452">
        <f>K738/K740</f>
        <v>0.53441508177475849</v>
      </c>
      <c r="M738" s="401"/>
    </row>
    <row r="739" spans="2:13" ht="15.6">
      <c r="B739" s="396"/>
      <c r="C739" s="450" t="s">
        <v>62</v>
      </c>
      <c r="D739" s="438"/>
      <c r="E739" s="438">
        <v>605.19000000000005</v>
      </c>
      <c r="F739" s="438">
        <v>609</v>
      </c>
      <c r="G739" s="438">
        <v>824</v>
      </c>
      <c r="H739" s="438">
        <v>3.43</v>
      </c>
      <c r="I739" s="438">
        <v>332.72</v>
      </c>
      <c r="J739" s="438"/>
      <c r="K739" s="550">
        <f t="shared" si="200"/>
        <v>2374.34</v>
      </c>
      <c r="L739" s="452">
        <f>K739/K740</f>
        <v>0.2037580860810419</v>
      </c>
      <c r="M739" s="401"/>
    </row>
    <row r="740" spans="2:13" ht="15.6">
      <c r="B740" s="397"/>
      <c r="C740" s="450" t="s">
        <v>199</v>
      </c>
      <c r="D740" s="552">
        <f>SUM(D736:D739)</f>
        <v>0</v>
      </c>
      <c r="E740" s="552">
        <f t="shared" ref="E740" si="201">SUM(E736:E739)</f>
        <v>4094.89</v>
      </c>
      <c r="F740" s="552">
        <f>SUM(F736:F739)</f>
        <v>2126.8000000000002</v>
      </c>
      <c r="G740" s="552">
        <f>SUM(G736:G739)</f>
        <v>3913.9</v>
      </c>
      <c r="H740" s="552">
        <f>SUM(H736:H739)</f>
        <v>524.42999999999995</v>
      </c>
      <c r="I740" s="552">
        <f>SUM(I736:I739)</f>
        <v>992.72</v>
      </c>
      <c r="J740" s="552">
        <f t="shared" ref="J740" si="202">SUM(J736:J739)</f>
        <v>0</v>
      </c>
      <c r="K740" s="550">
        <f>D740+E740+F740+G740+H740+I740+J740</f>
        <v>11652.74</v>
      </c>
      <c r="L740" s="452">
        <f>SUM(L736:L739)</f>
        <v>1</v>
      </c>
      <c r="M740" s="401"/>
    </row>
    <row r="741" spans="2:13" ht="15.6">
      <c r="B741" s="397"/>
      <c r="C741" s="547" t="s">
        <v>193</v>
      </c>
      <c r="D741" s="553"/>
      <c r="E741" s="553">
        <v>4094.89</v>
      </c>
      <c r="F741" s="548">
        <v>2130.7600000000002</v>
      </c>
      <c r="G741" s="548">
        <v>3917.96</v>
      </c>
      <c r="H741" s="548">
        <v>517.57000000000005</v>
      </c>
      <c r="I741" s="548">
        <v>992.72</v>
      </c>
      <c r="J741" s="548"/>
      <c r="K741" s="549">
        <f t="shared" ref="K741" si="203">D741+E741+F741+G741+H741+I741+J741</f>
        <v>11653.9</v>
      </c>
      <c r="L741" s="452"/>
      <c r="M741" s="401"/>
    </row>
    <row r="742" spans="2:13" ht="15.6">
      <c r="B742" s="397"/>
      <c r="C742" s="460" t="s">
        <v>147</v>
      </c>
      <c r="D742" s="461">
        <f t="shared" ref="D742:J742" si="204">D741-D740</f>
        <v>0</v>
      </c>
      <c r="E742" s="461">
        <f t="shared" si="204"/>
        <v>0</v>
      </c>
      <c r="F742" s="461">
        <f t="shared" si="204"/>
        <v>3.9600000000000364</v>
      </c>
      <c r="G742" s="461">
        <f t="shared" si="204"/>
        <v>4.0599999999999454</v>
      </c>
      <c r="H742" s="461">
        <f t="shared" si="204"/>
        <v>-6.8599999999999</v>
      </c>
      <c r="I742" s="461">
        <f t="shared" si="204"/>
        <v>0</v>
      </c>
      <c r="J742" s="461">
        <f t="shared" si="204"/>
        <v>0</v>
      </c>
      <c r="K742" s="542">
        <f>D742+E742+F742+G742+H742+I742+J742</f>
        <v>1.1600000000000819</v>
      </c>
      <c r="L742" s="452"/>
      <c r="M742" s="401"/>
    </row>
    <row r="743" spans="2:13" ht="15.6">
      <c r="B743" s="396"/>
      <c r="C743" s="402" t="s">
        <v>65</v>
      </c>
      <c r="D743" s="462">
        <f>D741/K741</f>
        <v>0</v>
      </c>
      <c r="E743" s="462">
        <f>E741/K741</f>
        <v>0.35137507615476365</v>
      </c>
      <c r="F743" s="462">
        <f>F741/K741</f>
        <v>0.18283664695938701</v>
      </c>
      <c r="G743" s="462">
        <f>G741/K741</f>
        <v>0.33619303409159168</v>
      </c>
      <c r="H743" s="462">
        <f>H741/K741</f>
        <v>4.4411741991951199E-2</v>
      </c>
      <c r="I743" s="462">
        <f>I741/K741</f>
        <v>8.5183500802306522E-2</v>
      </c>
      <c r="J743" s="462">
        <f>J741/K741</f>
        <v>0</v>
      </c>
      <c r="K743" s="520">
        <f>D743+E743+F743+G743+H743+I743+J743</f>
        <v>1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4.3127599998042569</v>
      </c>
      <c r="M744" s="401"/>
    </row>
    <row r="745" spans="2:13" ht="15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596">
        <v>1605832.4920000001</v>
      </c>
      <c r="E751" s="596">
        <v>1606385.912</v>
      </c>
      <c r="F751" s="526">
        <f t="shared" ref="F751:F756" si="205">E751-D751</f>
        <v>553.41999999992549</v>
      </c>
      <c r="G751" s="592">
        <v>6.38</v>
      </c>
      <c r="H751" s="410">
        <f>F751*G751</f>
        <v>3530.8195999995246</v>
      </c>
      <c r="I751" s="531">
        <f>F751+F755+F756</f>
        <v>742.71999999991385</v>
      </c>
      <c r="J751" s="411">
        <f>I751/I755</f>
        <v>0.57123124051589325</v>
      </c>
      <c r="K751" s="186"/>
      <c r="L751" s="359"/>
      <c r="M751" s="401"/>
    </row>
    <row r="752" spans="2:13" ht="15.6">
      <c r="B752" s="396"/>
      <c r="C752" s="412" t="s">
        <v>43</v>
      </c>
      <c r="D752" s="596">
        <v>621321.88199999998</v>
      </c>
      <c r="E752" s="596">
        <v>621531.12100000004</v>
      </c>
      <c r="F752" s="527">
        <f t="shared" si="205"/>
        <v>209.2390000000596</v>
      </c>
      <c r="G752" s="593">
        <v>6.38</v>
      </c>
      <c r="H752" s="413">
        <f>G752*F752</f>
        <v>1334.9448200003803</v>
      </c>
      <c r="I752" s="532">
        <f>F752</f>
        <v>209.2390000000596</v>
      </c>
      <c r="J752" s="414">
        <f>I752/I755</f>
        <v>0.1609272047802037</v>
      </c>
      <c r="K752" s="186"/>
      <c r="L752" s="359"/>
      <c r="M752" s="401"/>
    </row>
    <row r="753" spans="2:13" ht="15.6">
      <c r="B753" s="396"/>
      <c r="C753" s="415" t="s">
        <v>44</v>
      </c>
      <c r="D753" s="597">
        <v>371367.71299999999</v>
      </c>
      <c r="E753" s="597">
        <v>371635.65299999999</v>
      </c>
      <c r="F753" s="528">
        <f t="shared" si="205"/>
        <v>267.94000000000233</v>
      </c>
      <c r="G753" s="594">
        <v>4.58</v>
      </c>
      <c r="H753" s="416">
        <f>G753*F753</f>
        <v>1227.1652000000106</v>
      </c>
      <c r="I753" s="533">
        <f>F753</f>
        <v>267.94000000000233</v>
      </c>
      <c r="J753" s="417">
        <f>I753/I755</f>
        <v>0.20607456185890716</v>
      </c>
      <c r="K753" s="186"/>
      <c r="L753" s="359"/>
      <c r="M753" s="401"/>
    </row>
    <row r="754" spans="2:13" ht="15.6">
      <c r="B754" s="397"/>
      <c r="C754" s="183" t="s">
        <v>139</v>
      </c>
      <c r="D754" s="597">
        <v>429550.42300000001</v>
      </c>
      <c r="E754" s="597">
        <v>429630.73300000001</v>
      </c>
      <c r="F754" s="529">
        <f t="shared" si="205"/>
        <v>80.309999999997672</v>
      </c>
      <c r="G754" s="595">
        <v>6.28</v>
      </c>
      <c r="H754" s="418">
        <f>G754*F754</f>
        <v>504.34679999998542</v>
      </c>
      <c r="I754" s="534">
        <f>F754</f>
        <v>80.309999999997672</v>
      </c>
      <c r="J754" s="419">
        <f>I754/I755</f>
        <v>6.1766992844995927E-2</v>
      </c>
      <c r="K754" s="186"/>
      <c r="L754" s="359"/>
      <c r="M754" s="401"/>
    </row>
    <row r="755" spans="2:13" ht="16.2" thickBot="1">
      <c r="B755" s="397"/>
      <c r="C755" s="420" t="s">
        <v>45</v>
      </c>
      <c r="D755" s="597">
        <v>381524.66200000001</v>
      </c>
      <c r="E755" s="597">
        <v>381695.092</v>
      </c>
      <c r="F755" s="526">
        <f t="shared" si="205"/>
        <v>170.42999999999302</v>
      </c>
      <c r="G755" s="884">
        <v>6.38</v>
      </c>
      <c r="H755" s="421">
        <f>G755*F755</f>
        <v>1087.3433999999554</v>
      </c>
      <c r="I755" s="535">
        <f t="shared" ref="I755:J755" si="206">SUM(I751:I754)</f>
        <v>1300.2089999999735</v>
      </c>
      <c r="J755" s="422">
        <f t="shared" si="206"/>
        <v>1</v>
      </c>
      <c r="K755" s="186"/>
      <c r="L755" s="359"/>
      <c r="M755" s="401"/>
    </row>
    <row r="756" spans="2:13" ht="15.6">
      <c r="B756" s="397"/>
      <c r="C756" s="420" t="s">
        <v>46</v>
      </c>
      <c r="D756" s="597">
        <v>342726.26199999999</v>
      </c>
      <c r="E756" s="597">
        <v>342745.13199999998</v>
      </c>
      <c r="F756" s="526">
        <f t="shared" si="205"/>
        <v>18.869999999995343</v>
      </c>
      <c r="G756" s="885"/>
      <c r="H756" s="423">
        <f>G755*F756</f>
        <v>120.39059999997029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1300.2089999999735</v>
      </c>
      <c r="G757" s="525">
        <f>H757/F757</f>
        <v>6.002889089369468</v>
      </c>
      <c r="H757" s="428">
        <f>SUM(H751:H756)</f>
        <v>7805.0104199998268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 t="s">
        <v>254</v>
      </c>
      <c r="E759" s="433"/>
      <c r="F759" s="434" t="s">
        <v>1</v>
      </c>
      <c r="G759" s="554" t="s">
        <v>65</v>
      </c>
      <c r="H759" s="861" t="s">
        <v>243</v>
      </c>
      <c r="I759" s="862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>
        <v>646</v>
      </c>
      <c r="E760" s="438"/>
      <c r="F760" s="438">
        <f>D760+E760</f>
        <v>646</v>
      </c>
      <c r="G760" s="439">
        <f>F760/F763</f>
        <v>0.20130881894671238</v>
      </c>
      <c r="H760" s="590">
        <v>7.0000000000000001E-3</v>
      </c>
      <c r="I760" s="586">
        <f>F760*H760</f>
        <v>4.5220000000000002</v>
      </c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>
        <v>1007</v>
      </c>
      <c r="E761" s="438"/>
      <c r="F761" s="438">
        <f t="shared" ref="F761:F762" si="207">D761+E761</f>
        <v>1007</v>
      </c>
      <c r="G761" s="439">
        <f>F761/F763</f>
        <v>0.31380492365222812</v>
      </c>
      <c r="H761" s="590">
        <v>2.5000000000000001E-2</v>
      </c>
      <c r="I761" s="586">
        <f>F761*H761</f>
        <v>25.175000000000001</v>
      </c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>
        <v>1556</v>
      </c>
      <c r="E762" s="438"/>
      <c r="F762" s="438">
        <f t="shared" si="207"/>
        <v>1556</v>
      </c>
      <c r="G762" s="439">
        <f>F762/F763</f>
        <v>0.48488625740105951</v>
      </c>
      <c r="H762" s="584"/>
      <c r="I762" s="586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3209</v>
      </c>
      <c r="E763" s="442">
        <f>SUM(E760:E762)</f>
        <v>0</v>
      </c>
      <c r="F763" s="443">
        <f>D763+E763</f>
        <v>3209</v>
      </c>
      <c r="G763" s="444">
        <f>SUM(G760:G762)</f>
        <v>1</v>
      </c>
      <c r="H763" s="585" t="s">
        <v>21</v>
      </c>
      <c r="I763" s="591">
        <f>SUM(I760:I762)</f>
        <v>29.697000000000003</v>
      </c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63</v>
      </c>
      <c r="E766" s="447" t="s">
        <v>68</v>
      </c>
      <c r="F766" s="447" t="s">
        <v>249</v>
      </c>
      <c r="G766" s="448" t="s">
        <v>197</v>
      </c>
      <c r="H766" s="447" t="s">
        <v>130</v>
      </c>
      <c r="I766" s="448" t="s">
        <v>64</v>
      </c>
      <c r="J766" s="447" t="s">
        <v>260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58</v>
      </c>
      <c r="D767" s="438"/>
      <c r="E767" s="438">
        <v>386</v>
      </c>
      <c r="F767" s="438">
        <v>186</v>
      </c>
      <c r="G767" s="438">
        <v>384</v>
      </c>
      <c r="H767" s="438"/>
      <c r="I767" s="438"/>
      <c r="J767" s="438">
        <v>446</v>
      </c>
      <c r="K767" s="550">
        <f>D767+E767+F767+G767+H767+I767+J767</f>
        <v>1402</v>
      </c>
      <c r="L767" s="452">
        <f>K767/K771</f>
        <v>0.17980859746728944</v>
      </c>
      <c r="M767" s="401"/>
    </row>
    <row r="768" spans="2:13" ht="15.6">
      <c r="B768" s="396"/>
      <c r="C768" s="450" t="s">
        <v>148</v>
      </c>
      <c r="D768" s="438"/>
      <c r="E768" s="438">
        <v>561.33000000000004</v>
      </c>
      <c r="F768" s="438">
        <v>136</v>
      </c>
      <c r="G768" s="438">
        <v>161</v>
      </c>
      <c r="H768" s="438">
        <v>259.26</v>
      </c>
      <c r="I768" s="438"/>
      <c r="J768" s="438">
        <v>689.46</v>
      </c>
      <c r="K768" s="550">
        <f t="shared" ref="K768:K770" si="208">D768+E768+F768+G768+H768+I768+J768</f>
        <v>1807.0500000000002</v>
      </c>
      <c r="L768" s="452">
        <f>K768/K771</f>
        <v>0.23175686594384126</v>
      </c>
      <c r="M768" s="401"/>
    </row>
    <row r="769" spans="2:13" ht="15.6">
      <c r="B769" s="396"/>
      <c r="C769" s="450" t="s">
        <v>61</v>
      </c>
      <c r="D769" s="438"/>
      <c r="E769" s="438">
        <v>402.84</v>
      </c>
      <c r="F769" s="438">
        <v>133.80000000000001</v>
      </c>
      <c r="G769" s="438">
        <v>100</v>
      </c>
      <c r="H769" s="438">
        <v>127.6</v>
      </c>
      <c r="I769" s="438"/>
      <c r="J769" s="438">
        <v>817.27</v>
      </c>
      <c r="K769" s="550">
        <f t="shared" si="208"/>
        <v>1581.51</v>
      </c>
      <c r="L769" s="452">
        <f>K769/K771</f>
        <v>0.2028310235238894</v>
      </c>
      <c r="M769" s="401"/>
    </row>
    <row r="770" spans="2:13" ht="15.6">
      <c r="B770" s="396"/>
      <c r="C770" s="450" t="s">
        <v>62</v>
      </c>
      <c r="D770" s="438"/>
      <c r="E770" s="438">
        <v>1090</v>
      </c>
      <c r="F770" s="438">
        <v>520.5</v>
      </c>
      <c r="G770" s="438">
        <v>433.91</v>
      </c>
      <c r="H770" s="438">
        <v>32.47</v>
      </c>
      <c r="I770" s="438"/>
      <c r="J770" s="438">
        <v>929.74</v>
      </c>
      <c r="K770" s="550">
        <f t="shared" si="208"/>
        <v>3006.62</v>
      </c>
      <c r="L770" s="452">
        <f>K770/K771</f>
        <v>0.38560351306497986</v>
      </c>
      <c r="M770" s="401"/>
    </row>
    <row r="771" spans="2:13" ht="15.6">
      <c r="B771" s="397"/>
      <c r="C771" s="450" t="s">
        <v>199</v>
      </c>
      <c r="D771" s="552">
        <f>SUM(D767:D770)</f>
        <v>0</v>
      </c>
      <c r="E771" s="552">
        <f t="shared" ref="E771" si="209">SUM(E767:E770)</f>
        <v>2440.17</v>
      </c>
      <c r="F771" s="552">
        <f>SUM(F767:F770)</f>
        <v>976.3</v>
      </c>
      <c r="G771" s="552">
        <f>SUM(G767:G770)</f>
        <v>1078.9100000000001</v>
      </c>
      <c r="H771" s="552">
        <f>SUM(H767:H770)</f>
        <v>419.33000000000004</v>
      </c>
      <c r="I771" s="552">
        <f>SUM(I767:I770)</f>
        <v>0</v>
      </c>
      <c r="J771" s="552">
        <f t="shared" ref="J771" si="210">SUM(J767:J770)</f>
        <v>2882.4700000000003</v>
      </c>
      <c r="K771" s="550">
        <f>D771+E771+F771+G771+H771+I771+J771</f>
        <v>7797.18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/>
      <c r="E772" s="553">
        <v>2443.56</v>
      </c>
      <c r="F772" s="548">
        <v>976.3</v>
      </c>
      <c r="G772" s="548">
        <v>1078.9100000000001</v>
      </c>
      <c r="H772" s="548">
        <v>419.33</v>
      </c>
      <c r="I772" s="548"/>
      <c r="J772" s="548">
        <v>2882.47</v>
      </c>
      <c r="K772" s="549">
        <f t="shared" ref="K772" si="211">D772+E772+F772+G772+H772+I772+J772</f>
        <v>7800.57</v>
      </c>
      <c r="L772" s="452"/>
      <c r="M772" s="401"/>
    </row>
    <row r="773" spans="2:13" ht="15.6">
      <c r="B773" s="397"/>
      <c r="C773" s="460" t="s">
        <v>147</v>
      </c>
      <c r="D773" s="461">
        <f t="shared" ref="D773:J773" si="212">D772-D771</f>
        <v>0</v>
      </c>
      <c r="E773" s="461">
        <f t="shared" si="212"/>
        <v>3.3899999999998727</v>
      </c>
      <c r="F773" s="461">
        <f t="shared" si="212"/>
        <v>0</v>
      </c>
      <c r="G773" s="461">
        <f t="shared" si="212"/>
        <v>0</v>
      </c>
      <c r="H773" s="461">
        <f t="shared" si="212"/>
        <v>0</v>
      </c>
      <c r="I773" s="461">
        <f t="shared" si="212"/>
        <v>0</v>
      </c>
      <c r="J773" s="461">
        <f t="shared" si="212"/>
        <v>0</v>
      </c>
      <c r="K773" s="542">
        <f>D773+E773+F773+G773+H773+I773+J773</f>
        <v>3.3899999999998727</v>
      </c>
      <c r="L773" s="452"/>
      <c r="M773" s="401"/>
    </row>
    <row r="774" spans="2:13" ht="15.6">
      <c r="B774" s="396"/>
      <c r="C774" s="402" t="s">
        <v>65</v>
      </c>
      <c r="D774" s="462">
        <f>D772/K772</f>
        <v>0</v>
      </c>
      <c r="E774" s="462">
        <f>E772/K772</f>
        <v>0.31325403143616426</v>
      </c>
      <c r="F774" s="462">
        <f>F772/K772</f>
        <v>0.12515752054016566</v>
      </c>
      <c r="G774" s="462">
        <f>G772/K772</f>
        <v>0.13831168747924832</v>
      </c>
      <c r="H774" s="462">
        <f>H772/K772</f>
        <v>5.3756328063205634E-2</v>
      </c>
      <c r="I774" s="462">
        <f>I772/K772</f>
        <v>0</v>
      </c>
      <c r="J774" s="462">
        <f>J772/K772</f>
        <v>0.36952043248121608</v>
      </c>
      <c r="K774" s="520">
        <f>D774+E774+F774+G774+H774+I774+J774</f>
        <v>1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4.4404199998270997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596">
        <v>1606385.912</v>
      </c>
      <c r="E782" s="596">
        <v>1607078.0020000001</v>
      </c>
      <c r="F782" s="526">
        <f t="shared" ref="F782:F787" si="213">E782-D782</f>
        <v>692.09000000008382</v>
      </c>
      <c r="G782" s="592">
        <v>6.38</v>
      </c>
      <c r="H782" s="410">
        <f>F782*G782</f>
        <v>4415.5342000005348</v>
      </c>
      <c r="I782" s="531">
        <f>F782+F786+F787</f>
        <v>918.4900000001071</v>
      </c>
      <c r="J782" s="411">
        <f>I782/I786</f>
        <v>0.50068111907403978</v>
      </c>
      <c r="K782" s="186"/>
      <c r="L782" s="359"/>
      <c r="M782" s="401"/>
    </row>
    <row r="783" spans="2:13" ht="15.6">
      <c r="B783" s="396"/>
      <c r="C783" s="412" t="s">
        <v>43</v>
      </c>
      <c r="D783" s="596">
        <v>621531.12100000004</v>
      </c>
      <c r="E783" s="596">
        <v>621845.41200000001</v>
      </c>
      <c r="F783" s="527">
        <f t="shared" si="213"/>
        <v>314.29099999996834</v>
      </c>
      <c r="G783" s="593">
        <v>6.38</v>
      </c>
      <c r="H783" s="413">
        <f>G783*F783</f>
        <v>2005.1765799997979</v>
      </c>
      <c r="I783" s="532">
        <f>F783</f>
        <v>314.29099999996834</v>
      </c>
      <c r="J783" s="414">
        <f>I783/I786</f>
        <v>0.1713242055927281</v>
      </c>
      <c r="K783" s="186"/>
      <c r="L783" s="359"/>
      <c r="M783" s="401"/>
    </row>
    <row r="784" spans="2:13" ht="15.6">
      <c r="B784" s="396"/>
      <c r="C784" s="415" t="s">
        <v>44</v>
      </c>
      <c r="D784" s="597">
        <v>371635.65299999999</v>
      </c>
      <c r="E784" s="597">
        <v>371916.94300000003</v>
      </c>
      <c r="F784" s="528">
        <f t="shared" si="213"/>
        <v>281.29000000003725</v>
      </c>
      <c r="G784" s="594">
        <v>4.58</v>
      </c>
      <c r="H784" s="416">
        <f>G784*F784</f>
        <v>1288.3082000001707</v>
      </c>
      <c r="I784" s="533">
        <f>F784</f>
        <v>281.29000000003725</v>
      </c>
      <c r="J784" s="417">
        <f>I784/I786</f>
        <v>0.15333492143010688</v>
      </c>
      <c r="K784" s="186"/>
      <c r="L784" s="359"/>
      <c r="M784" s="401"/>
    </row>
    <row r="785" spans="2:13" ht="15.6">
      <c r="B785" s="397"/>
      <c r="C785" s="183" t="s">
        <v>139</v>
      </c>
      <c r="D785" s="597">
        <v>429630.73300000001</v>
      </c>
      <c r="E785" s="597">
        <v>429951.14299999998</v>
      </c>
      <c r="F785" s="529">
        <f t="shared" si="213"/>
        <v>320.40999999997439</v>
      </c>
      <c r="G785" s="595">
        <v>6.28</v>
      </c>
      <c r="H785" s="418">
        <f>G785*F785</f>
        <v>2012.1747999998393</v>
      </c>
      <c r="I785" s="534">
        <f>F785</f>
        <v>320.40999999997439</v>
      </c>
      <c r="J785" s="419">
        <f>I785/I786</f>
        <v>0.1746597539031253</v>
      </c>
      <c r="K785" s="186"/>
      <c r="L785" s="359"/>
      <c r="M785" s="401"/>
    </row>
    <row r="786" spans="2:13" ht="16.2" thickBot="1">
      <c r="B786" s="397"/>
      <c r="C786" s="420" t="s">
        <v>45</v>
      </c>
      <c r="D786" s="597">
        <v>381695.092</v>
      </c>
      <c r="E786" s="597">
        <v>381908.14199999999</v>
      </c>
      <c r="F786" s="526">
        <f t="shared" si="213"/>
        <v>213.04999999998836</v>
      </c>
      <c r="G786" s="884">
        <v>6.38</v>
      </c>
      <c r="H786" s="421">
        <f>G786*F786</f>
        <v>1359.2589999999257</v>
      </c>
      <c r="I786" s="535">
        <f t="shared" ref="I786:J786" si="214">SUM(I782:I785)</f>
        <v>1834.4810000000871</v>
      </c>
      <c r="J786" s="422">
        <f t="shared" si="214"/>
        <v>1</v>
      </c>
      <c r="K786" s="186"/>
      <c r="L786" s="359"/>
      <c r="M786" s="401"/>
    </row>
    <row r="787" spans="2:13" ht="15.6">
      <c r="B787" s="397"/>
      <c r="C787" s="420" t="s">
        <v>46</v>
      </c>
      <c r="D787" s="597">
        <v>342745.13199999998</v>
      </c>
      <c r="E787" s="597">
        <v>342758.48200000002</v>
      </c>
      <c r="F787" s="526">
        <f t="shared" si="213"/>
        <v>13.350000000034925</v>
      </c>
      <c r="G787" s="885"/>
      <c r="H787" s="423">
        <f>G786*F787</f>
        <v>85.173000000222814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1834.4810000000871</v>
      </c>
      <c r="G788" s="525">
        <f>H788/F788</f>
        <v>6.0865311660354946</v>
      </c>
      <c r="H788" s="428">
        <f>SUM(H782:H787)</f>
        <v>11165.62578000049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 t="s">
        <v>254</v>
      </c>
      <c r="E790" s="433"/>
      <c r="F790" s="434" t="s">
        <v>1</v>
      </c>
      <c r="G790" s="554" t="s">
        <v>65</v>
      </c>
      <c r="H790" s="861" t="s">
        <v>243</v>
      </c>
      <c r="I790" s="862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>
        <v>1256</v>
      </c>
      <c r="E791" s="438"/>
      <c r="F791" s="438">
        <f>D791+E791</f>
        <v>1256</v>
      </c>
      <c r="G791" s="439">
        <f>F791/F794</f>
        <v>0.32922673656618612</v>
      </c>
      <c r="H791" s="590">
        <v>7.0000000000000001E-3</v>
      </c>
      <c r="I791" s="586">
        <f>F791*H791</f>
        <v>8.7919999999999998</v>
      </c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>
        <v>1077</v>
      </c>
      <c r="E792" s="438"/>
      <c r="F792" s="438">
        <f t="shared" ref="F792:F793" si="215">D792+E792</f>
        <v>1077</v>
      </c>
      <c r="G792" s="439">
        <f>F792/F794</f>
        <v>0.28230668414154653</v>
      </c>
      <c r="H792" s="590">
        <v>2.5000000000000001E-2</v>
      </c>
      <c r="I792" s="586">
        <f>F792*H792</f>
        <v>26.925000000000001</v>
      </c>
      <c r="J792" s="431"/>
      <c r="K792" s="184"/>
      <c r="L792" s="188"/>
      <c r="M792" s="401"/>
    </row>
    <row r="793" spans="2:13" ht="15.6">
      <c r="B793" s="397"/>
      <c r="C793" s="437" t="s">
        <v>58</v>
      </c>
      <c r="D793" s="438">
        <v>1482</v>
      </c>
      <c r="E793" s="438"/>
      <c r="F793" s="438">
        <f t="shared" si="215"/>
        <v>1482</v>
      </c>
      <c r="G793" s="439">
        <f>F793/F794</f>
        <v>0.38846657929226736</v>
      </c>
      <c r="H793" s="584"/>
      <c r="I793" s="586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3815</v>
      </c>
      <c r="E794" s="442">
        <f>SUM(E791:E793)</f>
        <v>0</v>
      </c>
      <c r="F794" s="443">
        <f>D794+E794</f>
        <v>3815</v>
      </c>
      <c r="G794" s="444">
        <f>SUM(G791:G793)</f>
        <v>1</v>
      </c>
      <c r="H794" s="585" t="s">
        <v>21</v>
      </c>
      <c r="I794" s="591">
        <f>SUM(I791:I793)</f>
        <v>35.716999999999999</v>
      </c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63</v>
      </c>
      <c r="E797" s="447" t="s">
        <v>68</v>
      </c>
      <c r="F797" s="447" t="s">
        <v>249</v>
      </c>
      <c r="G797" s="448" t="s">
        <v>197</v>
      </c>
      <c r="H797" s="447" t="s">
        <v>130</v>
      </c>
      <c r="I797" s="448" t="s">
        <v>64</v>
      </c>
      <c r="J797" s="447" t="s">
        <v>260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58</v>
      </c>
      <c r="D798" s="438"/>
      <c r="E798" s="438">
        <v>467</v>
      </c>
      <c r="F798" s="438">
        <v>507</v>
      </c>
      <c r="G798" s="438">
        <v>130</v>
      </c>
      <c r="H798" s="438"/>
      <c r="I798" s="438"/>
      <c r="J798" s="438">
        <v>241.22</v>
      </c>
      <c r="K798" s="550">
        <f>D798+E798+F798+G798+H798+I798+J798</f>
        <v>1345.22</v>
      </c>
      <c r="L798" s="452">
        <f>K798/K802</f>
        <v>0.12101840348404033</v>
      </c>
      <c r="M798" s="401"/>
    </row>
    <row r="799" spans="2:13" ht="15.6">
      <c r="B799" s="396"/>
      <c r="C799" s="450" t="s">
        <v>148</v>
      </c>
      <c r="D799" s="438"/>
      <c r="E799" s="438">
        <v>802</v>
      </c>
      <c r="F799" s="438">
        <v>337</v>
      </c>
      <c r="G799" s="438">
        <v>398.5</v>
      </c>
      <c r="H799" s="438">
        <v>207</v>
      </c>
      <c r="I799" s="438"/>
      <c r="J799" s="438">
        <v>696.04</v>
      </c>
      <c r="K799" s="550">
        <f t="shared" ref="K799:K801" si="216">D799+E799+F799+G799+H799+I799+J799</f>
        <v>2440.54</v>
      </c>
      <c r="L799" s="452">
        <f>K799/K802</f>
        <v>0.21955535484079911</v>
      </c>
      <c r="M799" s="401"/>
    </row>
    <row r="800" spans="2:13" ht="15.6">
      <c r="B800" s="396"/>
      <c r="C800" s="450" t="s">
        <v>61</v>
      </c>
      <c r="D800" s="438"/>
      <c r="E800" s="438">
        <v>434.9</v>
      </c>
      <c r="F800" s="438">
        <v>628</v>
      </c>
      <c r="G800" s="438">
        <v>20</v>
      </c>
      <c r="H800" s="438"/>
      <c r="I800" s="438"/>
      <c r="J800" s="438">
        <v>2884.16</v>
      </c>
      <c r="K800" s="550">
        <f t="shared" si="216"/>
        <v>3967.06</v>
      </c>
      <c r="L800" s="452">
        <f>K800/K802</f>
        <v>0.35688383143678881</v>
      </c>
      <c r="M800" s="401"/>
    </row>
    <row r="801" spans="2:13" ht="15.6">
      <c r="B801" s="396"/>
      <c r="C801" s="450" t="s">
        <v>62</v>
      </c>
      <c r="D801" s="438"/>
      <c r="E801" s="438">
        <v>769.31</v>
      </c>
      <c r="F801" s="438">
        <v>1203.25</v>
      </c>
      <c r="G801" s="438">
        <v>463</v>
      </c>
      <c r="H801" s="438">
        <v>97.45</v>
      </c>
      <c r="I801" s="438"/>
      <c r="J801" s="438">
        <v>830</v>
      </c>
      <c r="K801" s="550">
        <f t="shared" si="216"/>
        <v>3363.0099999999998</v>
      </c>
      <c r="L801" s="452">
        <f>K801/K802</f>
        <v>0.30254241023837175</v>
      </c>
      <c r="M801" s="401"/>
    </row>
    <row r="802" spans="2:13" ht="15.6">
      <c r="B802" s="397"/>
      <c r="C802" s="450" t="s">
        <v>199</v>
      </c>
      <c r="D802" s="552">
        <f>SUM(D798:D801)</f>
        <v>0</v>
      </c>
      <c r="E802" s="552">
        <f t="shared" ref="E802" si="217">SUM(E798:E801)</f>
        <v>2473.21</v>
      </c>
      <c r="F802" s="552">
        <f>SUM(F798:F801)</f>
        <v>2675.25</v>
      </c>
      <c r="G802" s="552">
        <f>SUM(G798:G801)</f>
        <v>1011.5</v>
      </c>
      <c r="H802" s="552">
        <f>SUM(H798:H801)</f>
        <v>304.45</v>
      </c>
      <c r="I802" s="552">
        <f>SUM(I798:I801)</f>
        <v>0</v>
      </c>
      <c r="J802" s="552">
        <f t="shared" ref="J802" si="218">SUM(J798:J801)</f>
        <v>4651.42</v>
      </c>
      <c r="K802" s="550">
        <f>D802+E802+F802+G802+H802+I802+J802</f>
        <v>11115.83</v>
      </c>
      <c r="L802" s="452">
        <f>SUM(L798:L801)</f>
        <v>1</v>
      </c>
      <c r="M802" s="401"/>
    </row>
    <row r="803" spans="2:13" ht="15.6">
      <c r="B803" s="397"/>
      <c r="C803" s="547" t="s">
        <v>193</v>
      </c>
      <c r="D803" s="553"/>
      <c r="E803" s="553">
        <v>2473.21</v>
      </c>
      <c r="F803" s="548">
        <v>2680.02</v>
      </c>
      <c r="G803" s="548">
        <v>1018.81</v>
      </c>
      <c r="H803" s="548">
        <v>304.45</v>
      </c>
      <c r="I803" s="548"/>
      <c r="J803" s="548">
        <v>4684.22</v>
      </c>
      <c r="K803" s="549">
        <f t="shared" ref="K803" si="219">D803+E803+F803+G803+H803+I803+J803</f>
        <v>11160.71</v>
      </c>
      <c r="L803" s="452"/>
      <c r="M803" s="401"/>
    </row>
    <row r="804" spans="2:13" ht="15.6">
      <c r="B804" s="397"/>
      <c r="C804" s="460" t="s">
        <v>147</v>
      </c>
      <c r="D804" s="461">
        <f t="shared" ref="D804:J804" si="220">D803-D802</f>
        <v>0</v>
      </c>
      <c r="E804" s="461">
        <f t="shared" si="220"/>
        <v>0</v>
      </c>
      <c r="F804" s="461">
        <f t="shared" si="220"/>
        <v>4.7699999999999818</v>
      </c>
      <c r="G804" s="461">
        <f t="shared" si="220"/>
        <v>7.3099999999999454</v>
      </c>
      <c r="H804" s="461">
        <f t="shared" si="220"/>
        <v>0</v>
      </c>
      <c r="I804" s="461">
        <f t="shared" si="220"/>
        <v>0</v>
      </c>
      <c r="J804" s="461">
        <f t="shared" si="220"/>
        <v>32.800000000000182</v>
      </c>
      <c r="K804" s="542">
        <f>D804+E804+F804+G804+H804+I804+J804</f>
        <v>44.880000000000109</v>
      </c>
      <c r="L804" s="452"/>
      <c r="M804" s="401"/>
    </row>
    <row r="805" spans="2:13" ht="15.6">
      <c r="B805" s="396"/>
      <c r="C805" s="402" t="s">
        <v>65</v>
      </c>
      <c r="D805" s="462">
        <f>D803/K803</f>
        <v>0</v>
      </c>
      <c r="E805" s="462">
        <f>E803/K803</f>
        <v>0.22159970109428523</v>
      </c>
      <c r="F805" s="462">
        <f>F803/K803</f>
        <v>0.24012988420987555</v>
      </c>
      <c r="G805" s="462">
        <f>G803/K803</f>
        <v>9.1285411053597845E-2</v>
      </c>
      <c r="H805" s="462">
        <f>H803/K803</f>
        <v>2.7278730475032504E-2</v>
      </c>
      <c r="I805" s="462">
        <f>I803/K803</f>
        <v>0</v>
      </c>
      <c r="J805" s="462">
        <f>J803/K803</f>
        <v>0.41970627316720893</v>
      </c>
      <c r="K805" s="520">
        <f>D805+E805+F805+G805+H805+I805+J805</f>
        <v>1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4.9157800004904857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596">
        <v>1607078.0020000001</v>
      </c>
      <c r="E813" s="596">
        <v>1607731.922</v>
      </c>
      <c r="F813" s="526">
        <f t="shared" ref="F813:F818" si="221">E813-D813</f>
        <v>653.91999999992549</v>
      </c>
      <c r="G813" s="592">
        <v>6.38</v>
      </c>
      <c r="H813" s="410">
        <f>F813*G813</f>
        <v>4172.0095999995247</v>
      </c>
      <c r="I813" s="531">
        <f>F813+F817+F818</f>
        <v>864.1009999999078</v>
      </c>
      <c r="J813" s="411">
        <f>I813/I817</f>
        <v>0.52050796603358529</v>
      </c>
      <c r="K813" s="186"/>
      <c r="L813" s="359"/>
      <c r="M813" s="401"/>
    </row>
    <row r="814" spans="2:13" ht="15.6">
      <c r="B814" s="396"/>
      <c r="C814" s="412" t="s">
        <v>43</v>
      </c>
      <c r="D814" s="596">
        <v>621845.41200000001</v>
      </c>
      <c r="E814" s="596">
        <v>622092.37199999997</v>
      </c>
      <c r="F814" s="527">
        <f t="shared" si="221"/>
        <v>246.95999999996275</v>
      </c>
      <c r="G814" s="593">
        <v>6.38</v>
      </c>
      <c r="H814" s="413">
        <f>G814*F814</f>
        <v>1575.6047999997622</v>
      </c>
      <c r="I814" s="532">
        <f>F814</f>
        <v>246.95999999996275</v>
      </c>
      <c r="J814" s="414">
        <f>I814/I817</f>
        <v>0.14876113705648825</v>
      </c>
      <c r="K814" s="186"/>
      <c r="L814" s="359"/>
      <c r="M814" s="401"/>
    </row>
    <row r="815" spans="2:13" ht="15.6">
      <c r="B815" s="396"/>
      <c r="C815" s="415" t="s">
        <v>44</v>
      </c>
      <c r="D815" s="597">
        <v>371916.94300000003</v>
      </c>
      <c r="E815" s="597">
        <v>372249.65299999999</v>
      </c>
      <c r="F815" s="528">
        <f t="shared" si="221"/>
        <v>332.70999999996275</v>
      </c>
      <c r="G815" s="594">
        <v>4.58</v>
      </c>
      <c r="H815" s="416">
        <f>G815*F815</f>
        <v>1523.8117999998294</v>
      </c>
      <c r="I815" s="533">
        <f>F815</f>
        <v>332.70999999996275</v>
      </c>
      <c r="J815" s="417">
        <f>I815/I817</f>
        <v>0.20041430964555443</v>
      </c>
      <c r="K815" s="186"/>
      <c r="L815" s="359"/>
      <c r="M815" s="401"/>
    </row>
    <row r="816" spans="2:13" ht="15.6">
      <c r="B816" s="397"/>
      <c r="C816" s="183" t="s">
        <v>139</v>
      </c>
      <c r="D816" s="597">
        <v>429951.14299999998</v>
      </c>
      <c r="E816" s="597">
        <v>430167.48300000001</v>
      </c>
      <c r="F816" s="529">
        <f t="shared" si="221"/>
        <v>216.34000000002561</v>
      </c>
      <c r="G816" s="595">
        <v>6.28</v>
      </c>
      <c r="H816" s="418">
        <f>G816*F816</f>
        <v>1358.6152000001609</v>
      </c>
      <c r="I816" s="534">
        <f>F816</f>
        <v>216.34000000002561</v>
      </c>
      <c r="J816" s="419">
        <f>I816/I817</f>
        <v>0.13031658726437209</v>
      </c>
      <c r="K816" s="186"/>
      <c r="L816" s="359"/>
      <c r="M816" s="401"/>
    </row>
    <row r="817" spans="2:13" ht="16.2" thickBot="1">
      <c r="B817" s="397"/>
      <c r="C817" s="420" t="s">
        <v>45</v>
      </c>
      <c r="D817" s="597">
        <v>381908.14199999999</v>
      </c>
      <c r="E817" s="597">
        <v>382082.93199999997</v>
      </c>
      <c r="F817" s="526">
        <f t="shared" si="221"/>
        <v>174.78999999997905</v>
      </c>
      <c r="G817" s="884">
        <v>6.38</v>
      </c>
      <c r="H817" s="421">
        <f>G817*F817</f>
        <v>1115.1601999998663</v>
      </c>
      <c r="I817" s="535">
        <f t="shared" ref="I817:J817" si="222">SUM(I813:I816)</f>
        <v>1660.1109999998589</v>
      </c>
      <c r="J817" s="422">
        <f t="shared" si="222"/>
        <v>1</v>
      </c>
      <c r="K817" s="186"/>
      <c r="L817" s="359"/>
      <c r="M817" s="401"/>
    </row>
    <row r="818" spans="2:13" ht="15.6">
      <c r="B818" s="397"/>
      <c r="C818" s="420" t="s">
        <v>46</v>
      </c>
      <c r="D818" s="597">
        <v>342758.48200000002</v>
      </c>
      <c r="E818" s="597">
        <v>342793.87300000002</v>
      </c>
      <c r="F818" s="526">
        <f t="shared" si="221"/>
        <v>35.39100000000326</v>
      </c>
      <c r="G818" s="885"/>
      <c r="H818" s="423">
        <f>G817*F818</f>
        <v>225.7945800000208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1660.1109999998589</v>
      </c>
      <c r="G819" s="525">
        <f>H819/F819</f>
        <v>6.0062225839115655</v>
      </c>
      <c r="H819" s="428">
        <f>SUM(H813:H818)</f>
        <v>9970.9961799991652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 t="s">
        <v>254</v>
      </c>
      <c r="E821" s="433"/>
      <c r="F821" s="434" t="s">
        <v>1</v>
      </c>
      <c r="G821" s="554" t="s">
        <v>65</v>
      </c>
      <c r="H821" s="861" t="s">
        <v>243</v>
      </c>
      <c r="I821" s="862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>
        <v>1162</v>
      </c>
      <c r="E822" s="438"/>
      <c r="F822" s="438">
        <f>D822+E822</f>
        <v>1162</v>
      </c>
      <c r="G822" s="439">
        <f>F822/F825</f>
        <v>0.31809471667122913</v>
      </c>
      <c r="H822" s="590">
        <v>7.0000000000000001E-3</v>
      </c>
      <c r="I822" s="586">
        <f>F822*H822</f>
        <v>8.1340000000000003</v>
      </c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>
        <v>947</v>
      </c>
      <c r="E823" s="438"/>
      <c r="F823" s="438">
        <f t="shared" ref="F823:F824" si="223">D823+E823</f>
        <v>947</v>
      </c>
      <c r="G823" s="439">
        <f>F823/F825</f>
        <v>0.25923898165891046</v>
      </c>
      <c r="H823" s="590">
        <v>2.5000000000000001E-2</v>
      </c>
      <c r="I823" s="586">
        <f>F823*H823</f>
        <v>23.675000000000001</v>
      </c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>
        <v>1544</v>
      </c>
      <c r="E824" s="438"/>
      <c r="F824" s="438">
        <f t="shared" si="223"/>
        <v>1544</v>
      </c>
      <c r="G824" s="439">
        <f>F824/F825</f>
        <v>0.42266630166986041</v>
      </c>
      <c r="H824" s="584"/>
      <c r="I824" s="586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3653</v>
      </c>
      <c r="E825" s="442">
        <f>SUM(E822:E824)</f>
        <v>0</v>
      </c>
      <c r="F825" s="443">
        <f>D825+E825</f>
        <v>3653</v>
      </c>
      <c r="G825" s="444">
        <f>SUM(G822:G824)</f>
        <v>1</v>
      </c>
      <c r="H825" s="585" t="s">
        <v>21</v>
      </c>
      <c r="I825" s="591">
        <f>SUM(I822:I824)</f>
        <v>31.809000000000001</v>
      </c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63</v>
      </c>
      <c r="E828" s="447" t="s">
        <v>68</v>
      </c>
      <c r="F828" s="447" t="s">
        <v>249</v>
      </c>
      <c r="G828" s="448" t="s">
        <v>197</v>
      </c>
      <c r="H828" s="447" t="s">
        <v>130</v>
      </c>
      <c r="I828" s="448" t="s">
        <v>64</v>
      </c>
      <c r="J828" s="447" t="s">
        <v>260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58</v>
      </c>
      <c r="D829" s="438"/>
      <c r="E829" s="438">
        <v>519</v>
      </c>
      <c r="F829" s="438">
        <v>151</v>
      </c>
      <c r="G829" s="438">
        <v>100</v>
      </c>
      <c r="H829" s="438"/>
      <c r="I829" s="438">
        <v>50</v>
      </c>
      <c r="J829" s="438">
        <v>804.22</v>
      </c>
      <c r="K829" s="550">
        <f>D829+E829+F829+G829+H829+I829+J829</f>
        <v>1624.22</v>
      </c>
      <c r="L829" s="452">
        <f>K829/K833</f>
        <v>0.16297006833982686</v>
      </c>
      <c r="M829" s="401"/>
    </row>
    <row r="830" spans="2:13" ht="15.6">
      <c r="B830" s="396"/>
      <c r="C830" s="450" t="s">
        <v>148</v>
      </c>
      <c r="D830" s="438"/>
      <c r="E830" s="438">
        <v>367.71</v>
      </c>
      <c r="F830" s="438">
        <v>533</v>
      </c>
      <c r="G830" s="438">
        <v>230</v>
      </c>
      <c r="H830" s="438"/>
      <c r="I830" s="438">
        <v>118</v>
      </c>
      <c r="J830" s="438">
        <v>831</v>
      </c>
      <c r="K830" s="550">
        <f t="shared" ref="K830:K832" si="224">D830+E830+F830+G830+H830+I830+J830</f>
        <v>2079.71</v>
      </c>
      <c r="L830" s="452">
        <f>K830/K833</f>
        <v>0.20867276651378588</v>
      </c>
      <c r="M830" s="401"/>
    </row>
    <row r="831" spans="2:13" ht="15.6">
      <c r="B831" s="396"/>
      <c r="C831" s="450" t="s">
        <v>61</v>
      </c>
      <c r="D831" s="438"/>
      <c r="E831" s="438">
        <v>731.8</v>
      </c>
      <c r="F831" s="438">
        <v>465.68</v>
      </c>
      <c r="G831" s="438"/>
      <c r="H831" s="438"/>
      <c r="I831" s="438">
        <v>19</v>
      </c>
      <c r="J831" s="438">
        <v>1863.69</v>
      </c>
      <c r="K831" s="550">
        <f t="shared" si="224"/>
        <v>3080.17</v>
      </c>
      <c r="L831" s="452">
        <f>K831/K833</f>
        <v>0.30905635652700036</v>
      </c>
      <c r="M831" s="401"/>
    </row>
    <row r="832" spans="2:13" ht="15.6">
      <c r="B832" s="396"/>
      <c r="C832" s="450" t="s">
        <v>62</v>
      </c>
      <c r="D832" s="438"/>
      <c r="E832" s="438">
        <v>1048.93</v>
      </c>
      <c r="F832" s="438">
        <v>587.47</v>
      </c>
      <c r="G832" s="438">
        <v>320.72000000000003</v>
      </c>
      <c r="H832" s="438"/>
      <c r="I832" s="438">
        <v>1131.1099999999999</v>
      </c>
      <c r="J832" s="438">
        <v>94.04</v>
      </c>
      <c r="K832" s="550">
        <f t="shared" si="224"/>
        <v>3182.27</v>
      </c>
      <c r="L832" s="452">
        <f>K832/K833</f>
        <v>0.31930080861938703</v>
      </c>
      <c r="M832" s="401"/>
    </row>
    <row r="833" spans="2:13" ht="15.6">
      <c r="B833" s="397"/>
      <c r="C833" s="450" t="s">
        <v>199</v>
      </c>
      <c r="D833" s="552">
        <f>SUM(D829:D832)</f>
        <v>0</v>
      </c>
      <c r="E833" s="552">
        <f t="shared" ref="E833" si="225">SUM(E829:E832)</f>
        <v>2667.44</v>
      </c>
      <c r="F833" s="552">
        <f>SUM(F829:F832)</f>
        <v>1737.15</v>
      </c>
      <c r="G833" s="552">
        <f>SUM(G829:G832)</f>
        <v>650.72</v>
      </c>
      <c r="H833" s="552">
        <f>SUM(H829:H832)</f>
        <v>0</v>
      </c>
      <c r="I833" s="552">
        <f>SUM(I829:I832)</f>
        <v>1318.11</v>
      </c>
      <c r="J833" s="552">
        <f t="shared" ref="J833" si="226">SUM(J829:J832)</f>
        <v>3592.95</v>
      </c>
      <c r="K833" s="550">
        <f>D833+E833+F833+G833+H833+I833+J833</f>
        <v>9966.369999999999</v>
      </c>
      <c r="L833" s="452">
        <f>SUM(L829:L832)</f>
        <v>1</v>
      </c>
      <c r="M833" s="401"/>
    </row>
    <row r="834" spans="2:13" ht="15.6">
      <c r="B834" s="397"/>
      <c r="C834" s="547" t="s">
        <v>193</v>
      </c>
      <c r="D834" s="553"/>
      <c r="E834" s="553">
        <v>2667.44</v>
      </c>
      <c r="F834" s="548">
        <v>1737.15</v>
      </c>
      <c r="G834" s="548">
        <v>650.72</v>
      </c>
      <c r="H834" s="548"/>
      <c r="I834" s="548">
        <v>1318.11</v>
      </c>
      <c r="J834" s="548">
        <v>3592.95</v>
      </c>
      <c r="K834" s="549">
        <f t="shared" ref="K834" si="227">D834+E834+F834+G834+H834+I834+J834</f>
        <v>9966.369999999999</v>
      </c>
      <c r="L834" s="452"/>
      <c r="M834" s="401"/>
    </row>
    <row r="835" spans="2:13" ht="15.6">
      <c r="B835" s="397"/>
      <c r="C835" s="460" t="s">
        <v>147</v>
      </c>
      <c r="D835" s="461">
        <f t="shared" ref="D835:J835" si="228">D834-D833</f>
        <v>0</v>
      </c>
      <c r="E835" s="461">
        <f t="shared" si="228"/>
        <v>0</v>
      </c>
      <c r="F835" s="461">
        <f t="shared" si="228"/>
        <v>0</v>
      </c>
      <c r="G835" s="461">
        <f t="shared" si="228"/>
        <v>0</v>
      </c>
      <c r="H835" s="461">
        <f t="shared" si="228"/>
        <v>0</v>
      </c>
      <c r="I835" s="461">
        <f t="shared" si="228"/>
        <v>0</v>
      </c>
      <c r="J835" s="461">
        <f t="shared" si="228"/>
        <v>0</v>
      </c>
      <c r="K835" s="542">
        <f>D835+E835+F835+G835+H835+I835+J835</f>
        <v>0</v>
      </c>
      <c r="L835" s="452"/>
      <c r="M835" s="401"/>
    </row>
    <row r="836" spans="2:13" ht="15.6">
      <c r="B836" s="396"/>
      <c r="C836" s="402" t="s">
        <v>65</v>
      </c>
      <c r="D836" s="462">
        <f>D834/K834</f>
        <v>0</v>
      </c>
      <c r="E836" s="462">
        <f>E834/K834</f>
        <v>0.26764408706479897</v>
      </c>
      <c r="F836" s="462">
        <f>F834/K834</f>
        <v>0.17430117485102403</v>
      </c>
      <c r="G836" s="462">
        <f>G834/K834</f>
        <v>6.5291575568637336E-2</v>
      </c>
      <c r="H836" s="462">
        <f>H834/K834</f>
        <v>0</v>
      </c>
      <c r="I836" s="462">
        <f>I834/K834</f>
        <v>0.13225577617527745</v>
      </c>
      <c r="J836" s="462">
        <f>J834/K834</f>
        <v>0.3605073863402623</v>
      </c>
      <c r="K836" s="520">
        <f>D836+E836+F836+G836+H836+I836+J836</f>
        <v>1.0000000000000002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4.6261799991661974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596">
        <v>1607731.922</v>
      </c>
      <c r="E844" s="596">
        <v>1608621.0519999999</v>
      </c>
      <c r="F844" s="526">
        <f t="shared" ref="F844:F849" si="229">E844-D844</f>
        <v>889.12999999988824</v>
      </c>
      <c r="G844" s="592">
        <v>6.38</v>
      </c>
      <c r="H844" s="410">
        <f>F844*G844</f>
        <v>5672.6493999992872</v>
      </c>
      <c r="I844" s="531">
        <f>F844+F848+F849</f>
        <v>1120.0289999999222</v>
      </c>
      <c r="J844" s="411">
        <f>I844/I848</f>
        <v>0.6896399064576556</v>
      </c>
      <c r="K844" s="186"/>
      <c r="L844" s="359"/>
      <c r="M844" s="401"/>
    </row>
    <row r="845" spans="2:13" ht="15.6">
      <c r="B845" s="396"/>
      <c r="C845" s="412" t="s">
        <v>43</v>
      </c>
      <c r="D845" s="596">
        <v>622092.37199999997</v>
      </c>
      <c r="E845" s="596">
        <v>622142.63199999998</v>
      </c>
      <c r="F845" s="527">
        <f t="shared" si="229"/>
        <v>50.260000000009313</v>
      </c>
      <c r="G845" s="593">
        <v>6.38</v>
      </c>
      <c r="H845" s="413">
        <f>G845*F845</f>
        <v>320.65880000005939</v>
      </c>
      <c r="I845" s="532">
        <f>F845</f>
        <v>50.260000000009313</v>
      </c>
      <c r="J845" s="414">
        <f>I845/I848</f>
        <v>3.0946789501495587E-2</v>
      </c>
      <c r="K845" s="186"/>
      <c r="L845" s="359"/>
      <c r="M845" s="401"/>
    </row>
    <row r="846" spans="2:13" ht="15.6">
      <c r="B846" s="396"/>
      <c r="C846" s="415" t="s">
        <v>44</v>
      </c>
      <c r="D846" s="597">
        <v>372249.65299999999</v>
      </c>
      <c r="E846" s="597">
        <v>372660.19300000003</v>
      </c>
      <c r="F846" s="528">
        <f t="shared" si="229"/>
        <v>410.54000000003725</v>
      </c>
      <c r="G846" s="594">
        <v>4.58</v>
      </c>
      <c r="H846" s="416">
        <f>G846*F846</f>
        <v>1880.2732000001706</v>
      </c>
      <c r="I846" s="533">
        <f>F846</f>
        <v>410.54000000003725</v>
      </c>
      <c r="J846" s="417">
        <f>I846/I848</f>
        <v>0.2527834254266374</v>
      </c>
      <c r="K846" s="186"/>
      <c r="L846" s="359"/>
      <c r="M846" s="401"/>
    </row>
    <row r="847" spans="2:13" ht="15.6">
      <c r="B847" s="397"/>
      <c r="C847" s="183" t="s">
        <v>139</v>
      </c>
      <c r="D847" s="597">
        <v>430167.48300000001</v>
      </c>
      <c r="E847" s="597">
        <v>430210.73200000002</v>
      </c>
      <c r="F847" s="529">
        <f t="shared" si="229"/>
        <v>43.24900000001071</v>
      </c>
      <c r="G847" s="595">
        <v>6.28</v>
      </c>
      <c r="H847" s="418">
        <f>G847*F847</f>
        <v>271.60372000006726</v>
      </c>
      <c r="I847" s="534">
        <f>F847</f>
        <v>43.24900000001071</v>
      </c>
      <c r="J847" s="419">
        <f>I847/I848</f>
        <v>2.662987861421142E-2</v>
      </c>
      <c r="K847" s="186"/>
      <c r="L847" s="359"/>
      <c r="M847" s="401"/>
    </row>
    <row r="848" spans="2:13" ht="16.2" thickBot="1">
      <c r="B848" s="397"/>
      <c r="C848" s="420" t="s">
        <v>45</v>
      </c>
      <c r="D848" s="597">
        <v>382082.93199999997</v>
      </c>
      <c r="E848" s="597">
        <v>382274.24200000003</v>
      </c>
      <c r="F848" s="526">
        <f t="shared" si="229"/>
        <v>191.31000000005588</v>
      </c>
      <c r="G848" s="884">
        <v>6.38</v>
      </c>
      <c r="H848" s="421">
        <f>G848*F848</f>
        <v>1220.5578000003566</v>
      </c>
      <c r="I848" s="535">
        <f t="shared" ref="I848:J848" si="230">SUM(I844:I847)</f>
        <v>1624.0779999999795</v>
      </c>
      <c r="J848" s="422">
        <f t="shared" si="230"/>
        <v>1</v>
      </c>
      <c r="K848" s="186"/>
      <c r="L848" s="359"/>
      <c r="M848" s="401"/>
    </row>
    <row r="849" spans="2:13" ht="15.6">
      <c r="B849" s="397"/>
      <c r="C849" s="420" t="s">
        <v>46</v>
      </c>
      <c r="D849" s="597">
        <v>342793.87300000002</v>
      </c>
      <c r="E849" s="597">
        <v>342833.462</v>
      </c>
      <c r="F849" s="526">
        <f t="shared" si="229"/>
        <v>39.588999999978114</v>
      </c>
      <c r="G849" s="885"/>
      <c r="H849" s="423">
        <f>G848*F849</f>
        <v>252.57781999986037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1624.0779999999795</v>
      </c>
      <c r="G850" s="525">
        <f>H850/F850</f>
        <v>5.9223268463706313</v>
      </c>
      <c r="H850" s="428">
        <f>SUM(H844:H849)</f>
        <v>9618.3207399998009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 t="s">
        <v>254</v>
      </c>
      <c r="E852" s="433"/>
      <c r="F852" s="434" t="s">
        <v>1</v>
      </c>
      <c r="G852" s="554" t="s">
        <v>65</v>
      </c>
      <c r="H852" s="861" t="s">
        <v>243</v>
      </c>
      <c r="I852" s="862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>
        <v>1434</v>
      </c>
      <c r="E853" s="438"/>
      <c r="F853" s="438">
        <f>D853+E853</f>
        <v>1434</v>
      </c>
      <c r="G853" s="439">
        <f>F853/F856</f>
        <v>0.34021352313167258</v>
      </c>
      <c r="H853" s="590">
        <v>7.0000000000000001E-3</v>
      </c>
      <c r="I853" s="586">
        <f>F853*H853</f>
        <v>10.038</v>
      </c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>
        <v>1082</v>
      </c>
      <c r="E854" s="438"/>
      <c r="F854" s="438">
        <f t="shared" ref="F854:F855" si="231">D854+E854</f>
        <v>1082</v>
      </c>
      <c r="G854" s="439">
        <f>F854/F856</f>
        <v>0.25670225385527878</v>
      </c>
      <c r="H854" s="590">
        <v>2.5000000000000001E-2</v>
      </c>
      <c r="I854" s="586">
        <f>F854*H854</f>
        <v>27.05</v>
      </c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>
        <v>1699</v>
      </c>
      <c r="E855" s="438"/>
      <c r="F855" s="438">
        <f t="shared" si="231"/>
        <v>1699</v>
      </c>
      <c r="G855" s="439">
        <f>F855/F856</f>
        <v>0.40308422301304864</v>
      </c>
      <c r="H855" s="584"/>
      <c r="I855" s="586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4215</v>
      </c>
      <c r="E856" s="442">
        <f>SUM(E853:E855)</f>
        <v>0</v>
      </c>
      <c r="F856" s="443">
        <f>D856+E856</f>
        <v>4215</v>
      </c>
      <c r="G856" s="444">
        <f>SUM(G853:G855)</f>
        <v>1</v>
      </c>
      <c r="H856" s="585" t="s">
        <v>21</v>
      </c>
      <c r="I856" s="591">
        <f>SUM(I853:I855)</f>
        <v>37.088000000000001</v>
      </c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63</v>
      </c>
      <c r="E859" s="447" t="s">
        <v>68</v>
      </c>
      <c r="F859" s="447" t="s">
        <v>249</v>
      </c>
      <c r="G859" s="448" t="s">
        <v>197</v>
      </c>
      <c r="H859" s="447" t="s">
        <v>130</v>
      </c>
      <c r="I859" s="448" t="s">
        <v>64</v>
      </c>
      <c r="J859" s="447" t="s">
        <v>260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58</v>
      </c>
      <c r="D860" s="438"/>
      <c r="E860" s="438">
        <v>700</v>
      </c>
      <c r="F860" s="438"/>
      <c r="G860" s="438">
        <v>277.39999999999998</v>
      </c>
      <c r="H860" s="438"/>
      <c r="I860" s="438">
        <v>201</v>
      </c>
      <c r="J860" s="438">
        <v>386.05</v>
      </c>
      <c r="K860" s="550">
        <f>D860+E860+F860+G860+H860+I860+J860</f>
        <v>1564.45</v>
      </c>
      <c r="L860" s="452">
        <f>K860/K864</f>
        <v>0.16276144620429633</v>
      </c>
      <c r="M860" s="401"/>
    </row>
    <row r="861" spans="2:13" ht="15.6">
      <c r="B861" s="396"/>
      <c r="C861" s="450" t="s">
        <v>148</v>
      </c>
      <c r="D861" s="438"/>
      <c r="E861" s="438">
        <v>366</v>
      </c>
      <c r="F861" s="438"/>
      <c r="G861" s="438">
        <v>46</v>
      </c>
      <c r="H861" s="438"/>
      <c r="I861" s="438">
        <v>714</v>
      </c>
      <c r="J861" s="438">
        <v>1525</v>
      </c>
      <c r="K861" s="550">
        <f t="shared" ref="K861:K863" si="232">D861+E861+F861+G861+H861+I861+J861</f>
        <v>2651</v>
      </c>
      <c r="L861" s="452">
        <f>K861/K864</f>
        <v>0.27580337747297107</v>
      </c>
      <c r="M861" s="401"/>
    </row>
    <row r="862" spans="2:13" ht="15.6">
      <c r="B862" s="396"/>
      <c r="C862" s="450" t="s">
        <v>61</v>
      </c>
      <c r="D862" s="438"/>
      <c r="E862" s="438">
        <v>241.28</v>
      </c>
      <c r="F862" s="438"/>
      <c r="G862" s="438">
        <v>167.4</v>
      </c>
      <c r="H862" s="438"/>
      <c r="I862" s="438">
        <v>170</v>
      </c>
      <c r="J862" s="438">
        <v>740.6</v>
      </c>
      <c r="K862" s="550">
        <f t="shared" si="232"/>
        <v>1319.2800000000002</v>
      </c>
      <c r="L862" s="452">
        <f>K862/K864</f>
        <v>0.13725457556866894</v>
      </c>
      <c r="M862" s="401"/>
    </row>
    <row r="863" spans="2:13" ht="15.6">
      <c r="B863" s="396"/>
      <c r="C863" s="450" t="s">
        <v>62</v>
      </c>
      <c r="D863" s="438"/>
      <c r="E863" s="438">
        <v>978.31</v>
      </c>
      <c r="F863" s="438"/>
      <c r="G863" s="438">
        <v>400.56</v>
      </c>
      <c r="H863" s="438"/>
      <c r="I863" s="438">
        <v>1564.42</v>
      </c>
      <c r="J863" s="438">
        <v>1133.9000000000001</v>
      </c>
      <c r="K863" s="550">
        <f t="shared" si="232"/>
        <v>4077.19</v>
      </c>
      <c r="L863" s="452">
        <f>K863/K864</f>
        <v>0.42418060075406372</v>
      </c>
      <c r="M863" s="401"/>
    </row>
    <row r="864" spans="2:13" ht="15.6">
      <c r="B864" s="397"/>
      <c r="C864" s="450" t="s">
        <v>199</v>
      </c>
      <c r="D864" s="552">
        <f>SUM(D860:D863)</f>
        <v>0</v>
      </c>
      <c r="E864" s="552">
        <f t="shared" ref="E864" si="233">SUM(E860:E863)</f>
        <v>2285.59</v>
      </c>
      <c r="F864" s="552">
        <f>SUM(F860:F863)</f>
        <v>0</v>
      </c>
      <c r="G864" s="552">
        <f>SUM(G860:G863)</f>
        <v>891.3599999999999</v>
      </c>
      <c r="H864" s="552">
        <f>SUM(H860:H863)</f>
        <v>0</v>
      </c>
      <c r="I864" s="552">
        <f>SUM(I860:I863)</f>
        <v>2649.42</v>
      </c>
      <c r="J864" s="552">
        <f t="shared" ref="J864" si="234">SUM(J860:J863)</f>
        <v>3785.55</v>
      </c>
      <c r="K864" s="550">
        <f>D864+E864+F864+G864+H864+I864+J864</f>
        <v>9611.92</v>
      </c>
      <c r="L864" s="452">
        <f>SUM(L860:L863)</f>
        <v>1</v>
      </c>
      <c r="M864" s="401"/>
    </row>
    <row r="865" spans="2:13" ht="15.6">
      <c r="B865" s="397"/>
      <c r="C865" s="547" t="s">
        <v>193</v>
      </c>
      <c r="D865" s="553"/>
      <c r="E865" s="553">
        <v>2285.59</v>
      </c>
      <c r="F865" s="548"/>
      <c r="G865" s="548">
        <v>891.36</v>
      </c>
      <c r="H865" s="548"/>
      <c r="I865" s="548">
        <v>2649.42</v>
      </c>
      <c r="J865" s="548">
        <v>3785.55</v>
      </c>
      <c r="K865" s="549">
        <f t="shared" ref="K865" si="235">D865+E865+F865+G865+H865+I865+J865</f>
        <v>9611.9200000000019</v>
      </c>
      <c r="L865" s="452"/>
      <c r="M865" s="401"/>
    </row>
    <row r="866" spans="2:13" ht="15.6">
      <c r="B866" s="397"/>
      <c r="C866" s="460" t="s">
        <v>147</v>
      </c>
      <c r="D866" s="461">
        <f t="shared" ref="D866:J866" si="236">D865-D864</f>
        <v>0</v>
      </c>
      <c r="E866" s="461">
        <f t="shared" si="236"/>
        <v>0</v>
      </c>
      <c r="F866" s="461">
        <f t="shared" si="236"/>
        <v>0</v>
      </c>
      <c r="G866" s="461">
        <f t="shared" si="236"/>
        <v>0</v>
      </c>
      <c r="H866" s="461">
        <f t="shared" si="236"/>
        <v>0</v>
      </c>
      <c r="I866" s="461">
        <f t="shared" si="236"/>
        <v>0</v>
      </c>
      <c r="J866" s="461">
        <f t="shared" si="236"/>
        <v>0</v>
      </c>
      <c r="K866" s="542">
        <f>D866+E866+F866+G866+H866+I866+J866</f>
        <v>0</v>
      </c>
      <c r="L866" s="452"/>
      <c r="M866" s="401"/>
    </row>
    <row r="867" spans="2:13" ht="15.6">
      <c r="B867" s="396"/>
      <c r="C867" s="402" t="s">
        <v>65</v>
      </c>
      <c r="D867" s="462">
        <f>D865/K865</f>
        <v>0</v>
      </c>
      <c r="E867" s="462">
        <f>E865/K865</f>
        <v>0.23778703942604595</v>
      </c>
      <c r="F867" s="462">
        <f>F865/K865</f>
        <v>0</v>
      </c>
      <c r="G867" s="462">
        <f>G865/K865</f>
        <v>9.2734854222673496E-2</v>
      </c>
      <c r="H867" s="462">
        <f>H865/K865</f>
        <v>0</v>
      </c>
      <c r="I867" s="462">
        <f>I865/K865</f>
        <v>0.27563899824384719</v>
      </c>
      <c r="J867" s="462">
        <f>J865/K865</f>
        <v>0.39383910810743322</v>
      </c>
      <c r="K867" s="520">
        <f>D867+E867+F867+G867+H867+I867+J867</f>
        <v>0.99999999999999978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6.4007399997990433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596">
        <v>1608621.0519999999</v>
      </c>
      <c r="E875" s="596">
        <v>1609208.0719999999</v>
      </c>
      <c r="F875" s="526">
        <f t="shared" ref="F875:F880" si="237">E875-D875</f>
        <v>587.02000000001863</v>
      </c>
      <c r="G875" s="592">
        <v>6.38</v>
      </c>
      <c r="H875" s="410">
        <f>F875*G875</f>
        <v>3745.1876000001189</v>
      </c>
      <c r="I875" s="531">
        <f>F875+F879+F880</f>
        <v>816.29999999998836</v>
      </c>
      <c r="J875" s="411">
        <f>I875/I879</f>
        <v>0.54556390977444957</v>
      </c>
      <c r="K875" s="186"/>
      <c r="L875" s="359"/>
      <c r="M875" s="401"/>
    </row>
    <row r="876" spans="2:13" ht="15.6">
      <c r="B876" s="396"/>
      <c r="C876" s="412" t="s">
        <v>43</v>
      </c>
      <c r="D876" s="596">
        <v>622142.63199999998</v>
      </c>
      <c r="E876" s="596">
        <v>622142.63199999998</v>
      </c>
      <c r="F876" s="527">
        <f t="shared" si="237"/>
        <v>0</v>
      </c>
      <c r="G876" s="593">
        <v>6.38</v>
      </c>
      <c r="H876" s="413">
        <f>G876*F876</f>
        <v>0</v>
      </c>
      <c r="I876" s="532">
        <f>F876</f>
        <v>0</v>
      </c>
      <c r="J876" s="414">
        <f>I876/I879</f>
        <v>0</v>
      </c>
      <c r="K876" s="186"/>
      <c r="L876" s="359"/>
      <c r="M876" s="401"/>
    </row>
    <row r="877" spans="2:13" ht="15.6">
      <c r="B877" s="396"/>
      <c r="C877" s="415" t="s">
        <v>44</v>
      </c>
      <c r="D877" s="597">
        <v>372660.19300000003</v>
      </c>
      <c r="E877" s="597">
        <v>373033.05200000003</v>
      </c>
      <c r="F877" s="528">
        <f t="shared" si="237"/>
        <v>372.85899999999674</v>
      </c>
      <c r="G877" s="594">
        <v>4.58</v>
      </c>
      <c r="H877" s="416">
        <f>G877*F877</f>
        <v>1707.6942199999851</v>
      </c>
      <c r="I877" s="533">
        <f>F877</f>
        <v>372.85899999999674</v>
      </c>
      <c r="J877" s="417">
        <f>I877/I879</f>
        <v>0.24919565580618963</v>
      </c>
      <c r="K877" s="186"/>
      <c r="L877" s="359"/>
      <c r="M877" s="401"/>
    </row>
    <row r="878" spans="2:13" ht="15.6">
      <c r="B878" s="397"/>
      <c r="C878" s="183" t="s">
        <v>139</v>
      </c>
      <c r="D878" s="597">
        <v>430210.73200000002</v>
      </c>
      <c r="E878" s="597">
        <v>430517.82299999997</v>
      </c>
      <c r="F878" s="529">
        <f t="shared" si="237"/>
        <v>307.09099999995669</v>
      </c>
      <c r="G878" s="595">
        <v>6.28</v>
      </c>
      <c r="H878" s="418">
        <f>G878*F878</f>
        <v>1928.5314799997282</v>
      </c>
      <c r="I878" s="534">
        <f>F878</f>
        <v>307.09099999995669</v>
      </c>
      <c r="J878" s="419">
        <f>I878/I879</f>
        <v>0.20524043441936082</v>
      </c>
      <c r="K878" s="186"/>
      <c r="L878" s="359"/>
      <c r="M878" s="401"/>
    </row>
    <row r="879" spans="2:13" ht="16.2" thickBot="1">
      <c r="B879" s="397"/>
      <c r="C879" s="420" t="s">
        <v>45</v>
      </c>
      <c r="D879" s="597">
        <v>382274.24200000003</v>
      </c>
      <c r="E879" s="597">
        <v>382378.83199999999</v>
      </c>
      <c r="F879" s="526">
        <f t="shared" si="237"/>
        <v>104.5899999999674</v>
      </c>
      <c r="G879" s="884">
        <v>6.38</v>
      </c>
      <c r="H879" s="421">
        <f>G879*F879</f>
        <v>667.28419999979201</v>
      </c>
      <c r="I879" s="535">
        <f t="shared" ref="I879:J879" si="238">SUM(I875:I878)</f>
        <v>1496.2499999999418</v>
      </c>
      <c r="J879" s="422">
        <f t="shared" si="238"/>
        <v>1</v>
      </c>
      <c r="K879" s="186"/>
      <c r="L879" s="359"/>
      <c r="M879" s="401"/>
    </row>
    <row r="880" spans="2:13" ht="15.6">
      <c r="B880" s="397"/>
      <c r="C880" s="420" t="s">
        <v>46</v>
      </c>
      <c r="D880" s="597">
        <v>342833.462</v>
      </c>
      <c r="E880" s="597">
        <v>342958.152</v>
      </c>
      <c r="F880" s="526">
        <f t="shared" si="237"/>
        <v>124.69000000000233</v>
      </c>
      <c r="G880" s="885"/>
      <c r="H880" s="423">
        <f>G879*F880</f>
        <v>795.52220000001489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1496.2499999999418</v>
      </c>
      <c r="G881" s="525">
        <f>H881/F881</f>
        <v>5.9109237761069231</v>
      </c>
      <c r="H881" s="428">
        <f>SUM(H875:H880)</f>
        <v>8844.2196999996395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 t="s">
        <v>254</v>
      </c>
      <c r="E883" s="433"/>
      <c r="F883" s="434" t="s">
        <v>1</v>
      </c>
      <c r="G883" s="554" t="s">
        <v>65</v>
      </c>
      <c r="H883" s="861" t="s">
        <v>243</v>
      </c>
      <c r="I883" s="862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>
        <v>889</v>
      </c>
      <c r="E884" s="438"/>
      <c r="F884" s="438">
        <f>D884+E884</f>
        <v>889</v>
      </c>
      <c r="G884" s="439">
        <f>F884/F887</f>
        <v>0.21509799177353012</v>
      </c>
      <c r="H884" s="590">
        <v>7.0000000000000001E-3</v>
      </c>
      <c r="I884" s="586">
        <f>F884*H884</f>
        <v>6.2229999999999999</v>
      </c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>
        <v>1966</v>
      </c>
      <c r="E885" s="438"/>
      <c r="F885" s="438">
        <f t="shared" ref="F885:F886" si="239">D885+E885</f>
        <v>1966</v>
      </c>
      <c r="G885" s="439">
        <f>F885/F887</f>
        <v>0.47568352286474713</v>
      </c>
      <c r="H885" s="590">
        <v>2.5000000000000001E-2</v>
      </c>
      <c r="I885" s="586">
        <f>F885*H885</f>
        <v>49.150000000000006</v>
      </c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>
        <v>1278</v>
      </c>
      <c r="E886" s="438"/>
      <c r="F886" s="438">
        <f t="shared" si="239"/>
        <v>1278</v>
      </c>
      <c r="G886" s="439">
        <f>F886/F887</f>
        <v>0.30921848536172269</v>
      </c>
      <c r="H886" s="584"/>
      <c r="I886" s="586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4133</v>
      </c>
      <c r="E887" s="442">
        <f>SUM(E884:E886)</f>
        <v>0</v>
      </c>
      <c r="F887" s="443">
        <f>D887+E887</f>
        <v>4133</v>
      </c>
      <c r="G887" s="444">
        <f>SUM(G884:G886)</f>
        <v>0.99999999999999989</v>
      </c>
      <c r="H887" s="585" t="s">
        <v>21</v>
      </c>
      <c r="I887" s="591">
        <f>SUM(I884:I886)</f>
        <v>55.373000000000005</v>
      </c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63</v>
      </c>
      <c r="E890" s="447" t="s">
        <v>68</v>
      </c>
      <c r="F890" s="447" t="s">
        <v>249</v>
      </c>
      <c r="G890" s="448" t="s">
        <v>197</v>
      </c>
      <c r="H890" s="447" t="s">
        <v>130</v>
      </c>
      <c r="I890" s="448" t="s">
        <v>64</v>
      </c>
      <c r="J890" s="447" t="s">
        <v>260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58</v>
      </c>
      <c r="D891" s="438"/>
      <c r="E891" s="438">
        <v>135</v>
      </c>
      <c r="F891" s="438">
        <v>554</v>
      </c>
      <c r="G891" s="438">
        <v>570</v>
      </c>
      <c r="H891" s="438"/>
      <c r="I891" s="438">
        <v>135</v>
      </c>
      <c r="J891" s="438"/>
      <c r="K891" s="550">
        <f>D891+E891+F891+G891+H891+I891+J891</f>
        <v>1394</v>
      </c>
      <c r="L891" s="452">
        <f>K891/K895</f>
        <v>0.15791703578168934</v>
      </c>
      <c r="M891" s="401"/>
    </row>
    <row r="892" spans="2:13" ht="15.6">
      <c r="B892" s="396"/>
      <c r="C892" s="450" t="s">
        <v>148</v>
      </c>
      <c r="D892" s="438"/>
      <c r="E892" s="438">
        <v>211</v>
      </c>
      <c r="F892" s="438">
        <v>561</v>
      </c>
      <c r="G892" s="438">
        <v>972</v>
      </c>
      <c r="H892" s="438">
        <v>341.8</v>
      </c>
      <c r="I892" s="438">
        <v>30</v>
      </c>
      <c r="J892" s="438"/>
      <c r="K892" s="550">
        <f t="shared" ref="K892:K894" si="240">D892+E892+F892+G892+H892+I892+J892</f>
        <v>2115.8000000000002</v>
      </c>
      <c r="L892" s="452">
        <f>K892/K895</f>
        <v>0.23968498156879361</v>
      </c>
      <c r="M892" s="401"/>
    </row>
    <row r="893" spans="2:13" ht="15.6">
      <c r="B893" s="396"/>
      <c r="C893" s="450" t="s">
        <v>61</v>
      </c>
      <c r="D893" s="438"/>
      <c r="E893" s="438">
        <v>1681.34</v>
      </c>
      <c r="F893" s="438">
        <v>668</v>
      </c>
      <c r="G893" s="438">
        <v>45</v>
      </c>
      <c r="H893" s="438">
        <v>22.9</v>
      </c>
      <c r="I893" s="438">
        <v>190</v>
      </c>
      <c r="J893" s="438"/>
      <c r="K893" s="550">
        <f t="shared" si="240"/>
        <v>2607.2400000000002</v>
      </c>
      <c r="L893" s="452">
        <f>K893/K895</f>
        <v>0.29535696726789934</v>
      </c>
      <c r="M893" s="401"/>
    </row>
    <row r="894" spans="2:13" ht="15.6">
      <c r="B894" s="396"/>
      <c r="C894" s="450" t="s">
        <v>62</v>
      </c>
      <c r="D894" s="438"/>
      <c r="E894" s="438">
        <v>923.43</v>
      </c>
      <c r="F894" s="438">
        <v>224.89</v>
      </c>
      <c r="G894" s="438">
        <v>357.17</v>
      </c>
      <c r="H894" s="438">
        <v>88.69</v>
      </c>
      <c r="I894" s="438">
        <v>1116.2</v>
      </c>
      <c r="J894" s="438"/>
      <c r="K894" s="550">
        <f t="shared" si="240"/>
        <v>2710.38</v>
      </c>
      <c r="L894" s="452">
        <f>K894/K895</f>
        <v>0.30704101538161777</v>
      </c>
      <c r="M894" s="401"/>
    </row>
    <row r="895" spans="2:13" ht="15.6">
      <c r="B895" s="397"/>
      <c r="C895" s="450" t="s">
        <v>199</v>
      </c>
      <c r="D895" s="552">
        <f>SUM(D891:D894)</f>
        <v>0</v>
      </c>
      <c r="E895" s="552">
        <f t="shared" ref="E895" si="241">SUM(E891:E894)</f>
        <v>2950.77</v>
      </c>
      <c r="F895" s="552">
        <f>SUM(F891:F894)</f>
        <v>2007.8899999999999</v>
      </c>
      <c r="G895" s="552">
        <f>SUM(G891:G894)</f>
        <v>1944.17</v>
      </c>
      <c r="H895" s="552">
        <f>SUM(H891:H894)</f>
        <v>453.39</v>
      </c>
      <c r="I895" s="552">
        <f>SUM(I891:I894)</f>
        <v>1471.2</v>
      </c>
      <c r="J895" s="552">
        <f t="shared" ref="J895" si="242">SUM(J891:J894)</f>
        <v>0</v>
      </c>
      <c r="K895" s="550">
        <f>D895+E895+F895+G895+H895+I895+J895</f>
        <v>8827.42</v>
      </c>
      <c r="L895" s="452">
        <f>SUM(L891:L894)</f>
        <v>1</v>
      </c>
      <c r="M895" s="401"/>
    </row>
    <row r="896" spans="2:13" ht="15.6">
      <c r="B896" s="397"/>
      <c r="C896" s="547" t="s">
        <v>193</v>
      </c>
      <c r="D896" s="553"/>
      <c r="E896" s="553">
        <v>2950.77</v>
      </c>
      <c r="F896" s="548">
        <v>2007.89</v>
      </c>
      <c r="G896" s="548">
        <v>1944.17</v>
      </c>
      <c r="H896" s="548">
        <v>453.39</v>
      </c>
      <c r="I896" s="548">
        <v>1471.2</v>
      </c>
      <c r="J896" s="548"/>
      <c r="K896" s="549">
        <f t="shared" ref="K896" si="243">D896+E896+F896+G896+H896+I896+J896</f>
        <v>8827.42</v>
      </c>
      <c r="L896" s="452"/>
      <c r="M896" s="401"/>
    </row>
    <row r="897" spans="2:13" ht="15.6">
      <c r="B897" s="397"/>
      <c r="C897" s="460" t="s">
        <v>147</v>
      </c>
      <c r="D897" s="461">
        <f t="shared" ref="D897:J897" si="244">D896-D895</f>
        <v>0</v>
      </c>
      <c r="E897" s="461">
        <f t="shared" si="244"/>
        <v>0</v>
      </c>
      <c r="F897" s="461">
        <f t="shared" si="244"/>
        <v>0</v>
      </c>
      <c r="G897" s="461">
        <f t="shared" si="244"/>
        <v>0</v>
      </c>
      <c r="H897" s="461">
        <f t="shared" si="244"/>
        <v>0</v>
      </c>
      <c r="I897" s="461">
        <f t="shared" si="244"/>
        <v>0</v>
      </c>
      <c r="J897" s="461">
        <f t="shared" si="244"/>
        <v>0</v>
      </c>
      <c r="K897" s="542">
        <f>D897+E897+F897+G897+H897+I897+J897</f>
        <v>0</v>
      </c>
      <c r="L897" s="452"/>
      <c r="M897" s="401"/>
    </row>
    <row r="898" spans="2:13" ht="15.6">
      <c r="B898" s="396"/>
      <c r="C898" s="402" t="s">
        <v>65</v>
      </c>
      <c r="D898" s="462">
        <f>D896/K896</f>
        <v>0</v>
      </c>
      <c r="E898" s="462">
        <f>E896/K896</f>
        <v>0.33427320780024061</v>
      </c>
      <c r="F898" s="462">
        <f>F896/K896</f>
        <v>0.22746057171857689</v>
      </c>
      <c r="G898" s="462">
        <f>G896/K896</f>
        <v>0.22024215455931631</v>
      </c>
      <c r="H898" s="462">
        <f>H896/K896</f>
        <v>5.1361552979239687E-2</v>
      </c>
      <c r="I898" s="462">
        <f>I896/K896</f>
        <v>0.16666251294262649</v>
      </c>
      <c r="J898" s="462">
        <f>J896/K896</f>
        <v>0</v>
      </c>
      <c r="K898" s="520">
        <f>D898+E898+F898+G898+H898+I898+J898</f>
        <v>1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16.799699999639415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 t="s">
        <v>193</v>
      </c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 t="s">
        <v>7</v>
      </c>
      <c r="D905" s="404" t="s">
        <v>38</v>
      </c>
      <c r="E905" s="405" t="s">
        <v>39</v>
      </c>
      <c r="F905" s="406" t="s">
        <v>40</v>
      </c>
      <c r="G905" s="406" t="s">
        <v>8</v>
      </c>
      <c r="H905" s="407" t="s">
        <v>60</v>
      </c>
      <c r="I905" s="408" t="s">
        <v>40</v>
      </c>
      <c r="J905" s="407" t="s">
        <v>65</v>
      </c>
      <c r="K905" s="184"/>
      <c r="L905" s="188"/>
      <c r="M905" s="401"/>
    </row>
    <row r="906" spans="2:13" ht="15.6">
      <c r="B906" s="396"/>
      <c r="C906" s="409" t="s">
        <v>42</v>
      </c>
      <c r="D906" s="596">
        <v>1609208.0719999999</v>
      </c>
      <c r="E906" s="596">
        <v>1610039.7220000001</v>
      </c>
      <c r="F906" s="526">
        <f t="shared" ref="F906:F911" si="245">E906-D906</f>
        <v>831.6500000001397</v>
      </c>
      <c r="G906" s="592">
        <v>6.38</v>
      </c>
      <c r="H906" s="410">
        <f>F906*G906</f>
        <v>5305.927000000891</v>
      </c>
      <c r="I906" s="531">
        <f>F906+F910+F911</f>
        <v>1010.3110000001616</v>
      </c>
      <c r="J906" s="411">
        <f>I906/I910</f>
        <v>0.6369371618495353</v>
      </c>
      <c r="K906" s="186"/>
      <c r="L906" s="359"/>
      <c r="M906" s="401"/>
    </row>
    <row r="907" spans="2:13" ht="15.6">
      <c r="B907" s="396"/>
      <c r="C907" s="412" t="s">
        <v>43</v>
      </c>
      <c r="D907" s="596">
        <v>622142.63199999998</v>
      </c>
      <c r="E907" s="596">
        <v>622142.63199999998</v>
      </c>
      <c r="F907" s="527">
        <f t="shared" si="245"/>
        <v>0</v>
      </c>
      <c r="G907" s="593">
        <v>6.38</v>
      </c>
      <c r="H907" s="413">
        <f>G907*F907</f>
        <v>0</v>
      </c>
      <c r="I907" s="532">
        <f>F907</f>
        <v>0</v>
      </c>
      <c r="J907" s="414">
        <f>I907/I910</f>
        <v>0</v>
      </c>
      <c r="K907" s="186"/>
      <c r="L907" s="359"/>
      <c r="M907" s="401"/>
    </row>
    <row r="908" spans="2:13" ht="15.6">
      <c r="B908" s="396"/>
      <c r="C908" s="415" t="s">
        <v>44</v>
      </c>
      <c r="D908" s="597">
        <v>373033.05200000003</v>
      </c>
      <c r="E908" s="597">
        <v>373274.51299999998</v>
      </c>
      <c r="F908" s="528">
        <f t="shared" si="245"/>
        <v>241.46099999995204</v>
      </c>
      <c r="G908" s="594">
        <v>4.58</v>
      </c>
      <c r="H908" s="416">
        <f>G908*F908</f>
        <v>1105.8913799997804</v>
      </c>
      <c r="I908" s="533">
        <f>F908</f>
        <v>241.46099999995204</v>
      </c>
      <c r="J908" s="417">
        <f>I908/I910</f>
        <v>0.15222588295811437</v>
      </c>
      <c r="K908" s="186"/>
      <c r="L908" s="359"/>
      <c r="M908" s="401"/>
    </row>
    <row r="909" spans="2:13" ht="15.6">
      <c r="B909" s="397"/>
      <c r="C909" s="183" t="s">
        <v>139</v>
      </c>
      <c r="D909" s="597">
        <v>430517.82299999997</v>
      </c>
      <c r="E909" s="597">
        <v>430852.25300000003</v>
      </c>
      <c r="F909" s="529">
        <f t="shared" si="245"/>
        <v>334.43000000005122</v>
      </c>
      <c r="G909" s="595">
        <v>6.28</v>
      </c>
      <c r="H909" s="418">
        <f>G909*F909</f>
        <v>2100.2204000003217</v>
      </c>
      <c r="I909" s="534">
        <f>F909</f>
        <v>334.43000000005122</v>
      </c>
      <c r="J909" s="419">
        <f>I909/I910</f>
        <v>0.21083695519235032</v>
      </c>
      <c r="K909" s="186"/>
      <c r="L909" s="359"/>
      <c r="M909" s="401"/>
    </row>
    <row r="910" spans="2:13" ht="16.2" thickBot="1">
      <c r="B910" s="397"/>
      <c r="C910" s="420" t="s">
        <v>45</v>
      </c>
      <c r="D910" s="597">
        <v>382378.83199999999</v>
      </c>
      <c r="E910" s="597">
        <v>382528.35200000001</v>
      </c>
      <c r="F910" s="526">
        <f t="shared" si="245"/>
        <v>149.52000000001863</v>
      </c>
      <c r="G910" s="884">
        <v>6.38</v>
      </c>
      <c r="H910" s="421">
        <f>G910*F910</f>
        <v>953.93760000011878</v>
      </c>
      <c r="I910" s="535">
        <f t="shared" ref="I910:J910" si="246">SUM(I906:I909)</f>
        <v>1586.2020000001648</v>
      </c>
      <c r="J910" s="422">
        <f t="shared" si="246"/>
        <v>1</v>
      </c>
      <c r="K910" s="186"/>
      <c r="L910" s="359"/>
      <c r="M910" s="401"/>
    </row>
    <row r="911" spans="2:13" ht="15.6">
      <c r="B911" s="397"/>
      <c r="C911" s="420" t="s">
        <v>46</v>
      </c>
      <c r="D911" s="597">
        <v>342958.152</v>
      </c>
      <c r="E911" s="597">
        <v>342987.29300000001</v>
      </c>
      <c r="F911" s="526">
        <f t="shared" si="245"/>
        <v>29.14100000000326</v>
      </c>
      <c r="G911" s="885"/>
      <c r="H911" s="423">
        <f>G910*F911</f>
        <v>185.9195800000208</v>
      </c>
      <c r="I911" s="424"/>
      <c r="J911" s="425"/>
      <c r="K911" s="186"/>
      <c r="L911" s="359"/>
      <c r="M911" s="401"/>
    </row>
    <row r="912" spans="2:13" ht="16.2" thickBot="1">
      <c r="B912" s="397"/>
      <c r="C912" s="426" t="s">
        <v>21</v>
      </c>
      <c r="D912" s="427"/>
      <c r="E912" s="427"/>
      <c r="F912" s="530">
        <f>F906+F907+F908+F909+F910+F911</f>
        <v>1586.2020000001648</v>
      </c>
      <c r="G912" s="525">
        <f>H912/F912</f>
        <v>6.0849097151561606</v>
      </c>
      <c r="H912" s="428">
        <f>SUM(H906:H911)</f>
        <v>9651.8959600011349</v>
      </c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 t="s">
        <v>254</v>
      </c>
      <c r="E914" s="433"/>
      <c r="F914" s="434" t="s">
        <v>1</v>
      </c>
      <c r="G914" s="554" t="s">
        <v>65</v>
      </c>
      <c r="H914" s="861" t="s">
        <v>243</v>
      </c>
      <c r="I914" s="862"/>
      <c r="J914" s="431"/>
      <c r="K914" s="184"/>
      <c r="L914" s="188"/>
      <c r="M914" s="401"/>
    </row>
    <row r="915" spans="2:13" ht="15.6">
      <c r="B915" s="397"/>
      <c r="C915" s="437" t="s">
        <v>80</v>
      </c>
      <c r="D915" s="438">
        <v>1032</v>
      </c>
      <c r="E915" s="438"/>
      <c r="F915" s="438">
        <f>D915+E915</f>
        <v>1032</v>
      </c>
      <c r="G915" s="439">
        <f>F915/F918</f>
        <v>0.33354880413703941</v>
      </c>
      <c r="H915" s="590">
        <v>7.0000000000000001E-3</v>
      </c>
      <c r="I915" s="586">
        <f>F915*H915</f>
        <v>7.2240000000000002</v>
      </c>
      <c r="J915" s="431"/>
      <c r="K915" s="184"/>
      <c r="L915" s="188"/>
      <c r="M915" s="401"/>
    </row>
    <row r="916" spans="2:13" ht="15.6">
      <c r="B916" s="397"/>
      <c r="C916" s="437" t="s">
        <v>81</v>
      </c>
      <c r="D916" s="438">
        <v>1454</v>
      </c>
      <c r="E916" s="438"/>
      <c r="F916" s="438">
        <f t="shared" ref="F916:F917" si="247">D916+E916</f>
        <v>1454</v>
      </c>
      <c r="G916" s="439">
        <f>F916/F918</f>
        <v>0.46994182288299935</v>
      </c>
      <c r="H916" s="590">
        <v>2.5000000000000001E-2</v>
      </c>
      <c r="I916" s="586">
        <f>F916*H916</f>
        <v>36.35</v>
      </c>
      <c r="J916" s="431"/>
      <c r="K916" s="184"/>
      <c r="L916" s="188"/>
      <c r="M916" s="401"/>
    </row>
    <row r="917" spans="2:13" ht="15.6">
      <c r="B917" s="397"/>
      <c r="C917" s="437" t="s">
        <v>58</v>
      </c>
      <c r="D917" s="438">
        <v>608</v>
      </c>
      <c r="E917" s="438"/>
      <c r="F917" s="438">
        <f t="shared" si="247"/>
        <v>608</v>
      </c>
      <c r="G917" s="439">
        <f>F917/F918</f>
        <v>0.19650937297996121</v>
      </c>
      <c r="H917" s="584"/>
      <c r="I917" s="586"/>
      <c r="J917" s="431"/>
      <c r="K917" s="184"/>
      <c r="L917" s="188"/>
      <c r="M917" s="401"/>
    </row>
    <row r="918" spans="2:13" ht="16.2" thickBot="1">
      <c r="B918" s="397"/>
      <c r="C918" s="441" t="s">
        <v>1</v>
      </c>
      <c r="D918" s="442">
        <f>SUM(D915:D917)</f>
        <v>3094</v>
      </c>
      <c r="E918" s="442">
        <f>SUM(E915:E917)</f>
        <v>0</v>
      </c>
      <c r="F918" s="443">
        <f>D918+E918</f>
        <v>3094</v>
      </c>
      <c r="G918" s="444">
        <f>SUM(G915:G917)</f>
        <v>1</v>
      </c>
      <c r="H918" s="585" t="s">
        <v>21</v>
      </c>
      <c r="I918" s="591">
        <f>SUM(I915:I917)</f>
        <v>43.573999999999998</v>
      </c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 t="s">
        <v>194</v>
      </c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 t="s">
        <v>63</v>
      </c>
      <c r="E921" s="447" t="s">
        <v>68</v>
      </c>
      <c r="F921" s="447" t="s">
        <v>249</v>
      </c>
      <c r="G921" s="448" t="s">
        <v>197</v>
      </c>
      <c r="H921" s="447" t="s">
        <v>130</v>
      </c>
      <c r="I921" s="448" t="s">
        <v>64</v>
      </c>
      <c r="J921" s="447" t="s">
        <v>260</v>
      </c>
      <c r="K921" s="448" t="s">
        <v>195</v>
      </c>
      <c r="L921" s="449" t="s">
        <v>65</v>
      </c>
      <c r="M921" s="401"/>
    </row>
    <row r="922" spans="2:13" ht="15.6">
      <c r="B922" s="396"/>
      <c r="C922" s="450" t="s">
        <v>58</v>
      </c>
      <c r="D922" s="438"/>
      <c r="E922" s="438">
        <v>232</v>
      </c>
      <c r="F922" s="438">
        <v>217</v>
      </c>
      <c r="G922" s="438"/>
      <c r="H922" s="438"/>
      <c r="I922" s="438">
        <v>275</v>
      </c>
      <c r="J922" s="438">
        <v>74.099999999999994</v>
      </c>
      <c r="K922" s="550">
        <f>D922+E922+F922+G922+H922+I922+J922</f>
        <v>798.1</v>
      </c>
      <c r="L922" s="452">
        <f>K922/K926</f>
        <v>8.2619304200737695E-2</v>
      </c>
      <c r="M922" s="401"/>
    </row>
    <row r="923" spans="2:13" ht="15.6">
      <c r="B923" s="396"/>
      <c r="C923" s="450" t="s">
        <v>148</v>
      </c>
      <c r="D923" s="438"/>
      <c r="E923" s="438">
        <v>798.38</v>
      </c>
      <c r="F923" s="438">
        <v>313</v>
      </c>
      <c r="G923" s="438"/>
      <c r="H923" s="438">
        <v>138</v>
      </c>
      <c r="I923" s="438">
        <v>486</v>
      </c>
      <c r="J923" s="438">
        <v>760.91</v>
      </c>
      <c r="K923" s="550">
        <f t="shared" ref="K923:K925" si="248">D923+E923+F923+G923+H923+I923+J923</f>
        <v>2496.29</v>
      </c>
      <c r="L923" s="452">
        <f>K923/K926</f>
        <v>0.25841591640553752</v>
      </c>
      <c r="M923" s="401"/>
    </row>
    <row r="924" spans="2:13" ht="15.6">
      <c r="B924" s="396"/>
      <c r="C924" s="450" t="s">
        <v>61</v>
      </c>
      <c r="D924" s="438"/>
      <c r="E924" s="438">
        <v>171.84</v>
      </c>
      <c r="F924" s="438">
        <v>172.66</v>
      </c>
      <c r="G924" s="438"/>
      <c r="H924" s="438">
        <v>50</v>
      </c>
      <c r="I924" s="438">
        <v>170</v>
      </c>
      <c r="J924" s="438">
        <v>3867.48</v>
      </c>
      <c r="K924" s="550">
        <f t="shared" si="248"/>
        <v>4431.9799999999996</v>
      </c>
      <c r="L924" s="452">
        <f>K924/K926</f>
        <v>0.45879852628941908</v>
      </c>
      <c r="M924" s="401"/>
    </row>
    <row r="925" spans="2:13" ht="15.6">
      <c r="B925" s="396"/>
      <c r="C925" s="450" t="s">
        <v>62</v>
      </c>
      <c r="D925" s="438"/>
      <c r="E925" s="438">
        <v>521.11</v>
      </c>
      <c r="F925" s="438">
        <v>497.62</v>
      </c>
      <c r="G925" s="438"/>
      <c r="H925" s="438">
        <v>124.53</v>
      </c>
      <c r="I925" s="438">
        <v>154.54</v>
      </c>
      <c r="J925" s="438">
        <v>635.79999999999995</v>
      </c>
      <c r="K925" s="550">
        <f t="shared" si="248"/>
        <v>1933.6</v>
      </c>
      <c r="L925" s="452">
        <f>K925/K926</f>
        <v>0.20016625310430572</v>
      </c>
      <c r="M925" s="401"/>
    </row>
    <row r="926" spans="2:13" ht="15.6">
      <c r="B926" s="397"/>
      <c r="C926" s="450" t="s">
        <v>199</v>
      </c>
      <c r="D926" s="552">
        <f>SUM(D922:D925)</f>
        <v>0</v>
      </c>
      <c r="E926" s="552">
        <f t="shared" ref="E926" si="249">SUM(E922:E925)</f>
        <v>1723.33</v>
      </c>
      <c r="F926" s="552">
        <f>SUM(F922:F925)</f>
        <v>1200.28</v>
      </c>
      <c r="G926" s="552">
        <f>SUM(G922:G925)</f>
        <v>0</v>
      </c>
      <c r="H926" s="552">
        <f>SUM(H922:H925)</f>
        <v>312.52999999999997</v>
      </c>
      <c r="I926" s="552">
        <f>SUM(I922:I925)</f>
        <v>1085.54</v>
      </c>
      <c r="J926" s="552">
        <f t="shared" ref="J926" si="250">SUM(J922:J925)</f>
        <v>5338.29</v>
      </c>
      <c r="K926" s="550">
        <f>D926+E926+F926+G926+H926+I926+J926</f>
        <v>9659.9699999999993</v>
      </c>
      <c r="L926" s="452">
        <f>SUM(L922:L925)</f>
        <v>1</v>
      </c>
      <c r="M926" s="401"/>
    </row>
    <row r="927" spans="2:13" ht="15.6">
      <c r="B927" s="397"/>
      <c r="C927" s="547" t="s">
        <v>193</v>
      </c>
      <c r="D927" s="553"/>
      <c r="E927" s="553">
        <v>1723.33</v>
      </c>
      <c r="F927" s="548">
        <v>1200.28</v>
      </c>
      <c r="G927" s="548"/>
      <c r="H927" s="548">
        <v>312.52999999999997</v>
      </c>
      <c r="I927" s="548">
        <v>1085.54</v>
      </c>
      <c r="J927" s="548">
        <v>5338.29</v>
      </c>
      <c r="K927" s="549">
        <f t="shared" ref="K927" si="251">D927+E927+F927+G927+H927+I927+J927</f>
        <v>9659.9699999999993</v>
      </c>
      <c r="L927" s="452"/>
      <c r="M927" s="401"/>
    </row>
    <row r="928" spans="2:13" ht="15.6">
      <c r="B928" s="397"/>
      <c r="C928" s="460" t="s">
        <v>147</v>
      </c>
      <c r="D928" s="461">
        <f t="shared" ref="D928:J928" si="252">D927-D926</f>
        <v>0</v>
      </c>
      <c r="E928" s="461">
        <f t="shared" si="252"/>
        <v>0</v>
      </c>
      <c r="F928" s="461">
        <f t="shared" si="252"/>
        <v>0</v>
      </c>
      <c r="G928" s="461">
        <f t="shared" si="252"/>
        <v>0</v>
      </c>
      <c r="H928" s="461">
        <f t="shared" si="252"/>
        <v>0</v>
      </c>
      <c r="I928" s="461">
        <f t="shared" si="252"/>
        <v>0</v>
      </c>
      <c r="J928" s="461">
        <f t="shared" si="252"/>
        <v>0</v>
      </c>
      <c r="K928" s="542">
        <f>D928+E928+F928+G928+H928+I928+J928</f>
        <v>0</v>
      </c>
      <c r="L928" s="452"/>
      <c r="M928" s="401"/>
    </row>
    <row r="929" spans="2:13" ht="15.6">
      <c r="B929" s="396"/>
      <c r="C929" s="402" t="s">
        <v>65</v>
      </c>
      <c r="D929" s="462">
        <f>D927/K927</f>
        <v>0</v>
      </c>
      <c r="E929" s="462">
        <f>E927/K927</f>
        <v>0.17839910475912452</v>
      </c>
      <c r="F929" s="462">
        <f>F927/K927</f>
        <v>0.12425297387051927</v>
      </c>
      <c r="G929" s="462">
        <f>G927/K927</f>
        <v>0</v>
      </c>
      <c r="H929" s="462">
        <f>H927/K927</f>
        <v>3.2353102545867117E-2</v>
      </c>
      <c r="I929" s="462">
        <f>I927/K927</f>
        <v>0.1123750901917915</v>
      </c>
      <c r="J929" s="462">
        <f>J927/K927</f>
        <v>0.5526197286326977</v>
      </c>
      <c r="K929" s="520">
        <f>D929+E929+F929+G929+H929+I929+J929</f>
        <v>1</v>
      </c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 t="s">
        <v>196</v>
      </c>
      <c r="K930" s="880"/>
      <c r="L930" s="465">
        <f>H912-K927</f>
        <v>-8.074039998864464</v>
      </c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 t="s">
        <v>193</v>
      </c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 t="s">
        <v>7</v>
      </c>
      <c r="D936" s="404" t="s">
        <v>38</v>
      </c>
      <c r="E936" s="405" t="s">
        <v>39</v>
      </c>
      <c r="F936" s="406" t="s">
        <v>40</v>
      </c>
      <c r="G936" s="406" t="s">
        <v>8</v>
      </c>
      <c r="H936" s="407" t="s">
        <v>60</v>
      </c>
      <c r="I936" s="408" t="s">
        <v>40</v>
      </c>
      <c r="J936" s="407" t="s">
        <v>65</v>
      </c>
      <c r="K936" s="184"/>
      <c r="L936" s="188"/>
      <c r="M936" s="401"/>
    </row>
    <row r="937" spans="2:13" ht="15.6">
      <c r="B937" s="396"/>
      <c r="C937" s="409" t="s">
        <v>42</v>
      </c>
      <c r="D937" s="596">
        <v>1610039.7220000001</v>
      </c>
      <c r="E937" s="596">
        <v>1610821.392</v>
      </c>
      <c r="F937" s="526">
        <f t="shared" ref="F937:F942" si="253">E937-D937</f>
        <v>781.66999999992549</v>
      </c>
      <c r="G937" s="592">
        <v>6.38</v>
      </c>
      <c r="H937" s="410">
        <f>F937*G937</f>
        <v>4987.0545999995247</v>
      </c>
      <c r="I937" s="531">
        <f>F937+F941+F942</f>
        <v>963.40999999991618</v>
      </c>
      <c r="J937" s="411">
        <f>I937/I941</f>
        <v>0.91079604487559451</v>
      </c>
      <c r="K937" s="186"/>
      <c r="L937" s="359"/>
      <c r="M937" s="401"/>
    </row>
    <row r="938" spans="2:13" ht="15.6">
      <c r="B938" s="396"/>
      <c r="C938" s="412" t="s">
        <v>43</v>
      </c>
      <c r="D938" s="596">
        <v>622142.63199999998</v>
      </c>
      <c r="E938" s="596">
        <v>622160.50100000005</v>
      </c>
      <c r="F938" s="527">
        <f t="shared" si="253"/>
        <v>17.869000000064261</v>
      </c>
      <c r="G938" s="593">
        <v>6.38</v>
      </c>
      <c r="H938" s="413">
        <f>G938*F938</f>
        <v>114.00422000040999</v>
      </c>
      <c r="I938" s="532">
        <f>F938</f>
        <v>17.869000000064261</v>
      </c>
      <c r="J938" s="414">
        <f>I938/I941</f>
        <v>1.6893134310357941E-2</v>
      </c>
      <c r="K938" s="186"/>
      <c r="L938" s="359"/>
      <c r="M938" s="401"/>
    </row>
    <row r="939" spans="2:13" ht="15.6">
      <c r="B939" s="396"/>
      <c r="C939" s="415" t="s">
        <v>44</v>
      </c>
      <c r="D939" s="597">
        <v>373274.51299999998</v>
      </c>
      <c r="E939" s="597">
        <v>373311.152</v>
      </c>
      <c r="F939" s="528">
        <f t="shared" si="253"/>
        <v>36.63900000002468</v>
      </c>
      <c r="G939" s="594">
        <v>4.58</v>
      </c>
      <c r="H939" s="416">
        <f>G939*F939</f>
        <v>167.80662000011304</v>
      </c>
      <c r="I939" s="533">
        <f>F939</f>
        <v>36.63900000002468</v>
      </c>
      <c r="J939" s="417">
        <f>I939/I941</f>
        <v>3.4638063013900926E-2</v>
      </c>
      <c r="K939" s="186"/>
      <c r="L939" s="359"/>
      <c r="M939" s="401"/>
    </row>
    <row r="940" spans="2:13" ht="15.6">
      <c r="B940" s="397"/>
      <c r="C940" s="183" t="s">
        <v>139</v>
      </c>
      <c r="D940" s="597">
        <v>430852.25300000003</v>
      </c>
      <c r="E940" s="597">
        <v>430892.10200000001</v>
      </c>
      <c r="F940" s="529">
        <f t="shared" si="253"/>
        <v>39.848999999987427</v>
      </c>
      <c r="G940" s="595">
        <v>6.28</v>
      </c>
      <c r="H940" s="418">
        <f>G940*F940</f>
        <v>250.25171999992105</v>
      </c>
      <c r="I940" s="534">
        <f>F940</f>
        <v>39.848999999987427</v>
      </c>
      <c r="J940" s="419">
        <f>I940/I941</f>
        <v>3.7672757800146638E-2</v>
      </c>
      <c r="K940" s="186"/>
      <c r="L940" s="359"/>
      <c r="M940" s="401"/>
    </row>
    <row r="941" spans="2:13" ht="16.2" thickBot="1">
      <c r="B941" s="397"/>
      <c r="C941" s="420" t="s">
        <v>45</v>
      </c>
      <c r="D941" s="597">
        <v>382528.35200000001</v>
      </c>
      <c r="E941" s="597">
        <v>382655.79300000001</v>
      </c>
      <c r="F941" s="526">
        <f t="shared" si="253"/>
        <v>127.44099999999162</v>
      </c>
      <c r="G941" s="884">
        <v>6.38</v>
      </c>
      <c r="H941" s="421">
        <f>G941*F941</f>
        <v>813.07357999994656</v>
      </c>
      <c r="I941" s="535">
        <f t="shared" ref="I941:J941" si="254">SUM(I937:I940)</f>
        <v>1057.7669999999925</v>
      </c>
      <c r="J941" s="422">
        <f t="shared" si="254"/>
        <v>1</v>
      </c>
      <c r="K941" s="186"/>
      <c r="L941" s="359"/>
      <c r="M941" s="401"/>
    </row>
    <row r="942" spans="2:13" ht="15.6">
      <c r="B942" s="397"/>
      <c r="C942" s="420" t="s">
        <v>46</v>
      </c>
      <c r="D942" s="597">
        <v>342987.29300000001</v>
      </c>
      <c r="E942" s="597">
        <v>343041.592</v>
      </c>
      <c r="F942" s="526">
        <f t="shared" si="253"/>
        <v>54.298999999999069</v>
      </c>
      <c r="G942" s="885"/>
      <c r="H942" s="423">
        <f>G941*F942</f>
        <v>346.42761999999408</v>
      </c>
      <c r="I942" s="424"/>
      <c r="J942" s="425"/>
      <c r="K942" s="186"/>
      <c r="L942" s="359"/>
      <c r="M942" s="401"/>
    </row>
    <row r="943" spans="2:13" ht="16.2" thickBot="1">
      <c r="B943" s="397"/>
      <c r="C943" s="426" t="s">
        <v>21</v>
      </c>
      <c r="D943" s="427"/>
      <c r="E943" s="427"/>
      <c r="F943" s="530">
        <f>F937+F938+F939+F940+F941+F942</f>
        <v>1057.7669999999925</v>
      </c>
      <c r="G943" s="525">
        <f>H943/F943</f>
        <v>6.3138842107949635</v>
      </c>
      <c r="H943" s="428">
        <f>SUM(H937:H942)</f>
        <v>6678.6183599999094</v>
      </c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 t="s">
        <v>254</v>
      </c>
      <c r="E945" s="433"/>
      <c r="F945" s="434" t="s">
        <v>1</v>
      </c>
      <c r="G945" s="554" t="s">
        <v>65</v>
      </c>
      <c r="H945" s="861" t="s">
        <v>243</v>
      </c>
      <c r="I945" s="862"/>
      <c r="J945" s="431"/>
      <c r="K945" s="184"/>
      <c r="L945" s="188"/>
      <c r="M945" s="401"/>
    </row>
    <row r="946" spans="2:13" ht="15.6">
      <c r="B946" s="397"/>
      <c r="C946" s="437" t="s">
        <v>80</v>
      </c>
      <c r="D946" s="438">
        <v>828</v>
      </c>
      <c r="E946" s="438"/>
      <c r="F946" s="438">
        <f>D946+E946</f>
        <v>828</v>
      </c>
      <c r="G946" s="439">
        <f>F946/F949</f>
        <v>0.39093484419263458</v>
      </c>
      <c r="H946" s="590">
        <v>7.0000000000000001E-3</v>
      </c>
      <c r="I946" s="586">
        <f>F946*H946</f>
        <v>5.7960000000000003</v>
      </c>
      <c r="J946" s="431"/>
      <c r="K946" s="184"/>
      <c r="L946" s="188"/>
      <c r="M946" s="401"/>
    </row>
    <row r="947" spans="2:13" ht="15.6">
      <c r="B947" s="397"/>
      <c r="C947" s="437" t="s">
        <v>81</v>
      </c>
      <c r="D947" s="438">
        <v>723</v>
      </c>
      <c r="E947" s="438"/>
      <c r="F947" s="438">
        <f t="shared" ref="F947:F948" si="255">D947+E947</f>
        <v>723</v>
      </c>
      <c r="G947" s="439">
        <f>F947/F949</f>
        <v>0.34135977337110479</v>
      </c>
      <c r="H947" s="590">
        <v>2.5000000000000001E-2</v>
      </c>
      <c r="I947" s="586">
        <f>F947*H947</f>
        <v>18.074999999999999</v>
      </c>
      <c r="J947" s="431"/>
      <c r="K947" s="184"/>
      <c r="L947" s="188"/>
      <c r="M947" s="401"/>
    </row>
    <row r="948" spans="2:13" ht="15.6">
      <c r="B948" s="397"/>
      <c r="C948" s="437" t="s">
        <v>58</v>
      </c>
      <c r="D948" s="438">
        <v>567</v>
      </c>
      <c r="E948" s="438"/>
      <c r="F948" s="438">
        <f t="shared" si="255"/>
        <v>567</v>
      </c>
      <c r="G948" s="439">
        <f>F948/F949</f>
        <v>0.26770538243626063</v>
      </c>
      <c r="H948" s="584"/>
      <c r="I948" s="586"/>
      <c r="J948" s="431"/>
      <c r="K948" s="184"/>
      <c r="L948" s="188"/>
      <c r="M948" s="401"/>
    </row>
    <row r="949" spans="2:13" ht="16.2" thickBot="1">
      <c r="B949" s="397"/>
      <c r="C949" s="441" t="s">
        <v>1</v>
      </c>
      <c r="D949" s="442">
        <f>SUM(D946:D948)</f>
        <v>2118</v>
      </c>
      <c r="E949" s="442">
        <f>SUM(E946:E948)</f>
        <v>0</v>
      </c>
      <c r="F949" s="443">
        <f>D949+E949</f>
        <v>2118</v>
      </c>
      <c r="G949" s="444">
        <f>SUM(G946:G948)</f>
        <v>1</v>
      </c>
      <c r="H949" s="585" t="s">
        <v>21</v>
      </c>
      <c r="I949" s="591">
        <f>SUM(I946:I948)</f>
        <v>23.870999999999999</v>
      </c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 t="s">
        <v>194</v>
      </c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 t="s">
        <v>63</v>
      </c>
      <c r="E952" s="447" t="s">
        <v>68</v>
      </c>
      <c r="F952" s="447" t="s">
        <v>249</v>
      </c>
      <c r="G952" s="448" t="s">
        <v>197</v>
      </c>
      <c r="H952" s="447" t="s">
        <v>130</v>
      </c>
      <c r="I952" s="448" t="s">
        <v>64</v>
      </c>
      <c r="J952" s="447" t="s">
        <v>260</v>
      </c>
      <c r="K952" s="448" t="s">
        <v>195</v>
      </c>
      <c r="L952" s="449" t="s">
        <v>65</v>
      </c>
      <c r="M952" s="401"/>
    </row>
    <row r="953" spans="2:13" ht="15.6">
      <c r="B953" s="396"/>
      <c r="C953" s="450" t="s">
        <v>58</v>
      </c>
      <c r="D953" s="438"/>
      <c r="E953" s="438"/>
      <c r="F953" s="438">
        <v>286</v>
      </c>
      <c r="G953" s="438">
        <v>81</v>
      </c>
      <c r="H953" s="438"/>
      <c r="I953" s="438">
        <v>84</v>
      </c>
      <c r="J953" s="438">
        <v>125</v>
      </c>
      <c r="K953" s="550">
        <f>D953+E953+F953+G953+H953+I953+J953</f>
        <v>576</v>
      </c>
      <c r="L953" s="452">
        <f>K953/K957</f>
        <v>8.6730399456730403E-2</v>
      </c>
      <c r="M953" s="401"/>
    </row>
    <row r="954" spans="2:13" ht="15.6">
      <c r="B954" s="396"/>
      <c r="C954" s="450" t="s">
        <v>148</v>
      </c>
      <c r="D954" s="438"/>
      <c r="E954" s="438"/>
      <c r="F954" s="438">
        <v>304.99</v>
      </c>
      <c r="G954" s="438">
        <v>340</v>
      </c>
      <c r="H954" s="438">
        <v>128</v>
      </c>
      <c r="I954" s="438">
        <v>120</v>
      </c>
      <c r="J954" s="438">
        <v>672.04</v>
      </c>
      <c r="K954" s="550">
        <f t="shared" ref="K954:K956" si="256">D954+E954+F954+G954+H954+I954+J954</f>
        <v>1565.03</v>
      </c>
      <c r="L954" s="452">
        <f>K954/K957</f>
        <v>0.23565221712112289</v>
      </c>
      <c r="M954" s="401"/>
    </row>
    <row r="955" spans="2:13" ht="15.6">
      <c r="B955" s="396"/>
      <c r="C955" s="450" t="s">
        <v>61</v>
      </c>
      <c r="D955" s="438"/>
      <c r="E955" s="438"/>
      <c r="F955" s="438"/>
      <c r="G955" s="438">
        <v>31.9</v>
      </c>
      <c r="H955" s="438">
        <v>30</v>
      </c>
      <c r="I955" s="438">
        <v>175</v>
      </c>
      <c r="J955" s="438">
        <v>1156.3599999999999</v>
      </c>
      <c r="K955" s="550">
        <f t="shared" si="256"/>
        <v>1393.26</v>
      </c>
      <c r="L955" s="452">
        <f>K955/K957</f>
        <v>0.20978818810257674</v>
      </c>
      <c r="M955" s="401"/>
    </row>
    <row r="956" spans="2:13" ht="15.6">
      <c r="B956" s="396"/>
      <c r="C956" s="450" t="s">
        <v>62</v>
      </c>
      <c r="D956" s="438"/>
      <c r="E956" s="438"/>
      <c r="F956" s="438">
        <v>737.01</v>
      </c>
      <c r="G956" s="438">
        <v>829</v>
      </c>
      <c r="H956" s="438">
        <v>14.91</v>
      </c>
      <c r="I956" s="438">
        <v>802</v>
      </c>
      <c r="J956" s="438">
        <v>724.06</v>
      </c>
      <c r="K956" s="550">
        <f t="shared" si="256"/>
        <v>3106.98</v>
      </c>
      <c r="L956" s="452">
        <f>K956/K957</f>
        <v>0.46782919531956985</v>
      </c>
      <c r="M956" s="401"/>
    </row>
    <row r="957" spans="2:13" ht="15.6">
      <c r="B957" s="397"/>
      <c r="C957" s="450" t="s">
        <v>199</v>
      </c>
      <c r="D957" s="552">
        <f>SUM(D953:D956)</f>
        <v>0</v>
      </c>
      <c r="E957" s="552">
        <f t="shared" ref="E957" si="257">SUM(E953:E956)</f>
        <v>0</v>
      </c>
      <c r="F957" s="552">
        <f>SUM(F953:F956)</f>
        <v>1328</v>
      </c>
      <c r="G957" s="552">
        <f>SUM(G953:G956)</f>
        <v>1281.9000000000001</v>
      </c>
      <c r="H957" s="552">
        <f>SUM(H953:H956)</f>
        <v>172.91</v>
      </c>
      <c r="I957" s="552">
        <f>SUM(I953:I956)</f>
        <v>1181</v>
      </c>
      <c r="J957" s="552">
        <f t="shared" ref="J957" si="258">SUM(J953:J956)</f>
        <v>2677.46</v>
      </c>
      <c r="K957" s="550">
        <f>D957+E957+F957+G957+H957+I957+J957</f>
        <v>6641.27</v>
      </c>
      <c r="L957" s="452">
        <f>SUM(L953:L956)</f>
        <v>0.99999999999999978</v>
      </c>
      <c r="M957" s="401"/>
    </row>
    <row r="958" spans="2:13" ht="15.6">
      <c r="B958" s="397"/>
      <c r="C958" s="547" t="s">
        <v>193</v>
      </c>
      <c r="D958" s="553"/>
      <c r="E958" s="553"/>
      <c r="F958" s="548">
        <v>1328</v>
      </c>
      <c r="G958" s="548">
        <v>1314.58</v>
      </c>
      <c r="H958" s="548">
        <v>172.91</v>
      </c>
      <c r="I958" s="548">
        <v>1181</v>
      </c>
      <c r="J958" s="548">
        <v>2677.46</v>
      </c>
      <c r="K958" s="549">
        <f t="shared" ref="K958" si="259">D958+E958+F958+G958+H958+I958+J958</f>
        <v>6673.95</v>
      </c>
      <c r="L958" s="452"/>
      <c r="M958" s="401"/>
    </row>
    <row r="959" spans="2:13" ht="15.6">
      <c r="B959" s="397"/>
      <c r="C959" s="460" t="s">
        <v>147</v>
      </c>
      <c r="D959" s="461">
        <f t="shared" ref="D959:J959" si="260">D958-D957</f>
        <v>0</v>
      </c>
      <c r="E959" s="461">
        <f t="shared" si="260"/>
        <v>0</v>
      </c>
      <c r="F959" s="461">
        <f t="shared" si="260"/>
        <v>0</v>
      </c>
      <c r="G959" s="461">
        <f t="shared" si="260"/>
        <v>32.679999999999836</v>
      </c>
      <c r="H959" s="461">
        <f t="shared" si="260"/>
        <v>0</v>
      </c>
      <c r="I959" s="461">
        <f t="shared" si="260"/>
        <v>0</v>
      </c>
      <c r="J959" s="461">
        <f t="shared" si="260"/>
        <v>0</v>
      </c>
      <c r="K959" s="542">
        <f>D959+E959+F959+G959+H959+I959+J959</f>
        <v>32.679999999999836</v>
      </c>
      <c r="L959" s="452"/>
      <c r="M959" s="401"/>
    </row>
    <row r="960" spans="2:13" ht="15.6">
      <c r="B960" s="396"/>
      <c r="C960" s="402" t="s">
        <v>65</v>
      </c>
      <c r="D960" s="462">
        <f>D958/K958</f>
        <v>0</v>
      </c>
      <c r="E960" s="462">
        <f>E958/K958</f>
        <v>0</v>
      </c>
      <c r="F960" s="462">
        <f>F958/K958</f>
        <v>0.1989826114969396</v>
      </c>
      <c r="G960" s="462">
        <f>G958/K958</f>
        <v>0.19697180829943287</v>
      </c>
      <c r="H960" s="462">
        <f>H958/K958</f>
        <v>2.5908195296638424E-2</v>
      </c>
      <c r="I960" s="462">
        <f>I958/K958</f>
        <v>0.17695667483274524</v>
      </c>
      <c r="J960" s="462">
        <f>J958/K958</f>
        <v>0.40118071007424388</v>
      </c>
      <c r="K960" s="520">
        <f>D960+E960+F960+G960+H960+I960+J960</f>
        <v>1</v>
      </c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 t="s">
        <v>196</v>
      </c>
      <c r="K961" s="880"/>
      <c r="L961" s="465">
        <f>H943-K958</f>
        <v>4.6683599999096259</v>
      </c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 t="s">
        <v>193</v>
      </c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 t="s">
        <v>7</v>
      </c>
      <c r="D967" s="404" t="s">
        <v>38</v>
      </c>
      <c r="E967" s="405" t="s">
        <v>39</v>
      </c>
      <c r="F967" s="406" t="s">
        <v>40</v>
      </c>
      <c r="G967" s="406" t="s">
        <v>8</v>
      </c>
      <c r="H967" s="407" t="s">
        <v>60</v>
      </c>
      <c r="I967" s="408" t="s">
        <v>40</v>
      </c>
      <c r="J967" s="407" t="s">
        <v>65</v>
      </c>
      <c r="K967" s="184"/>
      <c r="L967" s="188"/>
      <c r="M967" s="401"/>
    </row>
    <row r="968" spans="2:13" ht="15.6">
      <c r="B968" s="396"/>
      <c r="C968" s="409" t="s">
        <v>42</v>
      </c>
      <c r="D968" s="596">
        <v>1610821.392</v>
      </c>
      <c r="E968" s="596">
        <v>1611459.112</v>
      </c>
      <c r="F968" s="526">
        <f t="shared" ref="F968:F973" si="261">E968-D968</f>
        <v>637.71999999997206</v>
      </c>
      <c r="G968" s="592">
        <v>6.38</v>
      </c>
      <c r="H968" s="410">
        <f>F968*G968</f>
        <v>4068.6535999998218</v>
      </c>
      <c r="I968" s="531">
        <f>F968+F972+F973</f>
        <v>816.34899999998743</v>
      </c>
      <c r="J968" s="411">
        <f>I968/I972</f>
        <v>0.46957899762434818</v>
      </c>
      <c r="K968" s="186"/>
      <c r="L968" s="359"/>
      <c r="M968" s="401"/>
    </row>
    <row r="969" spans="2:13" ht="15.6">
      <c r="B969" s="396"/>
      <c r="C969" s="412" t="s">
        <v>43</v>
      </c>
      <c r="D969" s="596">
        <v>622160.50100000005</v>
      </c>
      <c r="E969" s="596">
        <v>622472.21200000006</v>
      </c>
      <c r="F969" s="527">
        <f t="shared" si="261"/>
        <v>311.71100000001024</v>
      </c>
      <c r="G969" s="593">
        <v>6.38</v>
      </c>
      <c r="H969" s="413">
        <f>G969*F969</f>
        <v>1988.7161800000654</v>
      </c>
      <c r="I969" s="532">
        <f>F969</f>
        <v>311.71100000001024</v>
      </c>
      <c r="J969" s="414">
        <f>I969/I972</f>
        <v>0.17930191490219288</v>
      </c>
      <c r="K969" s="186"/>
      <c r="L969" s="359"/>
      <c r="M969" s="401"/>
    </row>
    <row r="970" spans="2:13" ht="15.6">
      <c r="B970" s="396"/>
      <c r="C970" s="415" t="s">
        <v>44</v>
      </c>
      <c r="D970" s="597">
        <v>373311.152</v>
      </c>
      <c r="E970" s="597">
        <v>373311.152</v>
      </c>
      <c r="F970" s="528">
        <f t="shared" si="261"/>
        <v>0</v>
      </c>
      <c r="G970" s="594">
        <v>4.58</v>
      </c>
      <c r="H970" s="416">
        <f>G970*F970</f>
        <v>0</v>
      </c>
      <c r="I970" s="533">
        <f>F970</f>
        <v>0</v>
      </c>
      <c r="J970" s="417">
        <f>I970/I972</f>
        <v>0</v>
      </c>
      <c r="K970" s="186"/>
      <c r="L970" s="359"/>
      <c r="M970" s="401"/>
    </row>
    <row r="971" spans="2:13" ht="15.6">
      <c r="B971" s="397"/>
      <c r="C971" s="183" t="s">
        <v>139</v>
      </c>
      <c r="D971" s="597">
        <v>430892.10200000001</v>
      </c>
      <c r="E971" s="597">
        <v>431502.51199999999</v>
      </c>
      <c r="F971" s="529">
        <f t="shared" si="261"/>
        <v>610.40999999997439</v>
      </c>
      <c r="G971" s="595">
        <v>6.28</v>
      </c>
      <c r="H971" s="418">
        <f>G971*F971</f>
        <v>3833.3747999998395</v>
      </c>
      <c r="I971" s="534">
        <f>F971</f>
        <v>610.40999999997439</v>
      </c>
      <c r="J971" s="419">
        <f>I971/I972</f>
        <v>0.35111908747345894</v>
      </c>
      <c r="K971" s="186"/>
      <c r="L971" s="359"/>
      <c r="M971" s="401"/>
    </row>
    <row r="972" spans="2:13" ht="16.2" thickBot="1">
      <c r="B972" s="397"/>
      <c r="C972" s="420" t="s">
        <v>45</v>
      </c>
      <c r="D972" s="597">
        <v>382655.79300000001</v>
      </c>
      <c r="E972" s="597">
        <v>382784.23200000002</v>
      </c>
      <c r="F972" s="526">
        <f t="shared" si="261"/>
        <v>128.43900000001304</v>
      </c>
      <c r="G972" s="884">
        <v>6.38</v>
      </c>
      <c r="H972" s="421">
        <f>G972*F972</f>
        <v>819.44082000008314</v>
      </c>
      <c r="I972" s="535">
        <f t="shared" ref="I972:J972" si="262">SUM(I968:I971)</f>
        <v>1738.4699999999721</v>
      </c>
      <c r="J972" s="422">
        <f t="shared" si="262"/>
        <v>1</v>
      </c>
      <c r="K972" s="186"/>
      <c r="L972" s="359"/>
      <c r="M972" s="401"/>
    </row>
    <row r="973" spans="2:13" ht="15.6">
      <c r="B973" s="397"/>
      <c r="C973" s="420" t="s">
        <v>46</v>
      </c>
      <c r="D973" s="597">
        <v>343041.592</v>
      </c>
      <c r="E973" s="597">
        <v>343091.78200000001</v>
      </c>
      <c r="F973" s="526">
        <f t="shared" si="261"/>
        <v>50.190000000002328</v>
      </c>
      <c r="G973" s="885"/>
      <c r="H973" s="423">
        <f>G972*F973</f>
        <v>320.21220000001483</v>
      </c>
      <c r="I973" s="424"/>
      <c r="J973" s="425"/>
      <c r="K973" s="186"/>
      <c r="L973" s="359"/>
      <c r="M973" s="401"/>
    </row>
    <row r="974" spans="2:13" ht="16.2" thickBot="1">
      <c r="B974" s="397"/>
      <c r="C974" s="426" t="s">
        <v>21</v>
      </c>
      <c r="D974" s="427"/>
      <c r="E974" s="427"/>
      <c r="F974" s="530">
        <f>F968+F969+F970+F971+F972+F973</f>
        <v>1738.4699999999721</v>
      </c>
      <c r="G974" s="525">
        <f>H974/F974</f>
        <v>6.3448880912526535</v>
      </c>
      <c r="H974" s="428">
        <f>SUM(H968:H973)</f>
        <v>11030.397599999824</v>
      </c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 t="s">
        <v>254</v>
      </c>
      <c r="E976" s="433"/>
      <c r="F976" s="434" t="s">
        <v>1</v>
      </c>
      <c r="G976" s="554" t="s">
        <v>65</v>
      </c>
      <c r="H976" s="861" t="s">
        <v>243</v>
      </c>
      <c r="I976" s="862"/>
      <c r="J976" s="431"/>
      <c r="K976" s="184"/>
      <c r="L976" s="188"/>
      <c r="M976" s="401"/>
    </row>
    <row r="977" spans="2:13" ht="15.6">
      <c r="B977" s="397"/>
      <c r="C977" s="437" t="s">
        <v>80</v>
      </c>
      <c r="D977" s="438">
        <v>517</v>
      </c>
      <c r="E977" s="438"/>
      <c r="F977" s="438">
        <f>D977+E977</f>
        <v>517</v>
      </c>
      <c r="G977" s="439">
        <f>F977/F980</f>
        <v>0.31163351416515972</v>
      </c>
      <c r="H977" s="590">
        <v>7.0000000000000001E-3</v>
      </c>
      <c r="I977" s="586">
        <f>F977*H977</f>
        <v>3.6190000000000002</v>
      </c>
      <c r="J977" s="431"/>
      <c r="K977" s="184"/>
      <c r="L977" s="188"/>
      <c r="M977" s="401"/>
    </row>
    <row r="978" spans="2:13" ht="15.6">
      <c r="B978" s="397"/>
      <c r="C978" s="437" t="s">
        <v>81</v>
      </c>
      <c r="D978" s="438">
        <v>390</v>
      </c>
      <c r="E978" s="438"/>
      <c r="F978" s="438">
        <f t="shared" ref="F978:F979" si="263">D978+E978</f>
        <v>390</v>
      </c>
      <c r="G978" s="439">
        <f>F978/F980</f>
        <v>0.23508137432188064</v>
      </c>
      <c r="H978" s="590">
        <v>2.5000000000000001E-2</v>
      </c>
      <c r="I978" s="586">
        <f>F978*H978</f>
        <v>9.75</v>
      </c>
      <c r="J978" s="431"/>
      <c r="K978" s="184"/>
      <c r="L978" s="188"/>
      <c r="M978" s="401"/>
    </row>
    <row r="979" spans="2:13" ht="15.6">
      <c r="B979" s="397"/>
      <c r="C979" s="437" t="s">
        <v>58</v>
      </c>
      <c r="D979" s="438">
        <v>752</v>
      </c>
      <c r="E979" s="438"/>
      <c r="F979" s="438">
        <f t="shared" si="263"/>
        <v>752</v>
      </c>
      <c r="G979" s="439">
        <f>F979/F980</f>
        <v>0.45328511151295964</v>
      </c>
      <c r="H979" s="584"/>
      <c r="I979" s="586"/>
      <c r="J979" s="431"/>
      <c r="K979" s="184"/>
      <c r="L979" s="188"/>
      <c r="M979" s="401"/>
    </row>
    <row r="980" spans="2:13" ht="16.2" thickBot="1">
      <c r="B980" s="397"/>
      <c r="C980" s="441" t="s">
        <v>1</v>
      </c>
      <c r="D980" s="442">
        <f>SUM(D977:D979)</f>
        <v>1659</v>
      </c>
      <c r="E980" s="442">
        <f>SUM(E977:E979)</f>
        <v>0</v>
      </c>
      <c r="F980" s="443">
        <f>D980+E980</f>
        <v>1659</v>
      </c>
      <c r="G980" s="444">
        <f>SUM(G977:G979)</f>
        <v>1</v>
      </c>
      <c r="H980" s="585" t="s">
        <v>21</v>
      </c>
      <c r="I980" s="591">
        <f>SUM(I977:I979)</f>
        <v>13.369</v>
      </c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 t="s">
        <v>194</v>
      </c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 t="s">
        <v>63</v>
      </c>
      <c r="E983" s="447" t="s">
        <v>68</v>
      </c>
      <c r="F983" s="447" t="s">
        <v>249</v>
      </c>
      <c r="G983" s="448" t="s">
        <v>197</v>
      </c>
      <c r="H983" s="447" t="s">
        <v>130</v>
      </c>
      <c r="I983" s="448" t="s">
        <v>64</v>
      </c>
      <c r="J983" s="447" t="s">
        <v>260</v>
      </c>
      <c r="K983" s="448" t="s">
        <v>195</v>
      </c>
      <c r="L983" s="449" t="s">
        <v>65</v>
      </c>
      <c r="M983" s="401"/>
    </row>
    <row r="984" spans="2:13" ht="15.6">
      <c r="B984" s="396"/>
      <c r="C984" s="450" t="s">
        <v>58</v>
      </c>
      <c r="D984" s="438"/>
      <c r="E984" s="438">
        <v>278</v>
      </c>
      <c r="F984" s="438">
        <v>110</v>
      </c>
      <c r="G984" s="438">
        <v>240</v>
      </c>
      <c r="H984" s="438"/>
      <c r="I984" s="438"/>
      <c r="J984" s="438">
        <v>454.26</v>
      </c>
      <c r="K984" s="550">
        <f>D984+E984+F984+G984+H984+I984+J984</f>
        <v>1082.26</v>
      </c>
      <c r="L984" s="452">
        <f>K984/K988</f>
        <v>9.8215039262965209E-2</v>
      </c>
      <c r="M984" s="401"/>
    </row>
    <row r="985" spans="2:13" ht="15.6">
      <c r="B985" s="396"/>
      <c r="C985" s="450" t="s">
        <v>148</v>
      </c>
      <c r="D985" s="438"/>
      <c r="E985" s="438">
        <v>334</v>
      </c>
      <c r="F985" s="438">
        <v>417.98</v>
      </c>
      <c r="G985" s="438">
        <v>300</v>
      </c>
      <c r="H985" s="438">
        <v>191</v>
      </c>
      <c r="I985" s="438"/>
      <c r="J985" s="438">
        <v>402.87</v>
      </c>
      <c r="K985" s="550">
        <f t="shared" ref="K985:K987" si="264">D985+E985+F985+G985+H985+I985+J985</f>
        <v>1645.85</v>
      </c>
      <c r="L985" s="452">
        <f>K985/K988</f>
        <v>0.14936080273774444</v>
      </c>
      <c r="M985" s="401"/>
    </row>
    <row r="986" spans="2:13" ht="15.6">
      <c r="B986" s="396"/>
      <c r="C986" s="450" t="s">
        <v>61</v>
      </c>
      <c r="D986" s="438"/>
      <c r="E986" s="438">
        <v>2031.78</v>
      </c>
      <c r="F986" s="438">
        <v>508</v>
      </c>
      <c r="G986" s="438">
        <v>374</v>
      </c>
      <c r="H986" s="438"/>
      <c r="I986" s="438"/>
      <c r="J986" s="438">
        <v>2881.85</v>
      </c>
      <c r="K986" s="550">
        <f t="shared" si="264"/>
        <v>5795.6299999999992</v>
      </c>
      <c r="L986" s="452">
        <f>K986/K988</f>
        <v>0.52595312402160199</v>
      </c>
      <c r="M986" s="401"/>
    </row>
    <row r="987" spans="2:13" ht="15.6">
      <c r="B987" s="396"/>
      <c r="C987" s="450" t="s">
        <v>62</v>
      </c>
      <c r="D987" s="438"/>
      <c r="E987" s="438">
        <v>434</v>
      </c>
      <c r="F987" s="438">
        <v>876.24</v>
      </c>
      <c r="G987" s="438">
        <v>424.38</v>
      </c>
      <c r="H987" s="438">
        <v>75.37</v>
      </c>
      <c r="I987" s="438"/>
      <c r="J987" s="438">
        <v>685.56</v>
      </c>
      <c r="K987" s="550">
        <f t="shared" si="264"/>
        <v>2495.5499999999997</v>
      </c>
      <c r="L987" s="452">
        <f>K987/K988</f>
        <v>0.22647103397768817</v>
      </c>
      <c r="M987" s="401"/>
    </row>
    <row r="988" spans="2:13" ht="15.6">
      <c r="B988" s="397"/>
      <c r="C988" s="450" t="s">
        <v>199</v>
      </c>
      <c r="D988" s="552">
        <f>SUM(D984:D987)</f>
        <v>0</v>
      </c>
      <c r="E988" s="552">
        <f t="shared" ref="E988" si="265">SUM(E984:E987)</f>
        <v>3077.7799999999997</v>
      </c>
      <c r="F988" s="552">
        <f>SUM(F984:F987)</f>
        <v>1912.22</v>
      </c>
      <c r="G988" s="552">
        <f>SUM(G984:G987)</f>
        <v>1338.38</v>
      </c>
      <c r="H988" s="552">
        <f>SUM(H984:H987)</f>
        <v>266.37</v>
      </c>
      <c r="I988" s="552">
        <f>SUM(I984:I987)</f>
        <v>0</v>
      </c>
      <c r="J988" s="552">
        <f t="shared" ref="J988" si="266">SUM(J984:J987)</f>
        <v>4424.54</v>
      </c>
      <c r="K988" s="550">
        <f>D988+E988+F988+G988+H988+I988+J988</f>
        <v>11019.29</v>
      </c>
      <c r="L988" s="452">
        <f>SUM(L984:L987)</f>
        <v>0.99999999999999989</v>
      </c>
      <c r="M988" s="401"/>
    </row>
    <row r="989" spans="2:13" ht="15.6">
      <c r="B989" s="397"/>
      <c r="C989" s="547" t="s">
        <v>193</v>
      </c>
      <c r="D989" s="553"/>
      <c r="E989" s="553">
        <v>3084.12</v>
      </c>
      <c r="F989" s="548">
        <v>1912.22</v>
      </c>
      <c r="G989" s="548">
        <v>1338.38</v>
      </c>
      <c r="H989" s="548">
        <v>266.37</v>
      </c>
      <c r="I989" s="548"/>
      <c r="J989" s="548">
        <v>4424.54</v>
      </c>
      <c r="K989" s="549">
        <f t="shared" ref="K989" si="267">D989+E989+F989+G989+H989+I989+J989</f>
        <v>11025.630000000001</v>
      </c>
      <c r="L989" s="452"/>
      <c r="M989" s="401"/>
    </row>
    <row r="990" spans="2:13" ht="15.6">
      <c r="B990" s="397"/>
      <c r="C990" s="460" t="s">
        <v>147</v>
      </c>
      <c r="D990" s="461">
        <f t="shared" ref="D990:J990" si="268">D989-D988</f>
        <v>0</v>
      </c>
      <c r="E990" s="461">
        <f t="shared" si="268"/>
        <v>6.3400000000001455</v>
      </c>
      <c r="F990" s="461">
        <f t="shared" si="268"/>
        <v>0</v>
      </c>
      <c r="G990" s="461">
        <f>G989-G988</f>
        <v>0</v>
      </c>
      <c r="H990" s="461">
        <f t="shared" si="268"/>
        <v>0</v>
      </c>
      <c r="I990" s="461">
        <f t="shared" si="268"/>
        <v>0</v>
      </c>
      <c r="J990" s="461">
        <f t="shared" si="268"/>
        <v>0</v>
      </c>
      <c r="K990" s="542">
        <f>D990+E990+F990+G990+H990+I990+J990</f>
        <v>6.3400000000001455</v>
      </c>
      <c r="L990" s="452"/>
      <c r="M990" s="401"/>
    </row>
    <row r="991" spans="2:13" ht="15.6">
      <c r="B991" s="396"/>
      <c r="C991" s="402" t="s">
        <v>65</v>
      </c>
      <c r="D991" s="462">
        <f>D989/K989</f>
        <v>0</v>
      </c>
      <c r="E991" s="462">
        <f>E989/K989</f>
        <v>0.27972279135069827</v>
      </c>
      <c r="F991" s="462">
        <f>F989/K989</f>
        <v>0.17343408041082459</v>
      </c>
      <c r="G991" s="462">
        <f>G989/K989</f>
        <v>0.12138807487644697</v>
      </c>
      <c r="H991" s="462">
        <f>H989/K989</f>
        <v>2.4159163694047414E-2</v>
      </c>
      <c r="I991" s="462">
        <f>I989/K989</f>
        <v>0</v>
      </c>
      <c r="J991" s="462">
        <f>J989/K989</f>
        <v>0.40129588966798263</v>
      </c>
      <c r="K991" s="520">
        <f>D991+E991+F991+G991+H991+I991+J991</f>
        <v>0.99999999999999978</v>
      </c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 t="s">
        <v>196</v>
      </c>
      <c r="K992" s="880"/>
      <c r="L992" s="465">
        <f>H974-K989</f>
        <v>4.767599999822778</v>
      </c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262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596">
        <v>1592980.8130000001</v>
      </c>
      <c r="E999" s="596">
        <f>E968</f>
        <v>1611459.112</v>
      </c>
      <c r="F999" s="526">
        <f t="shared" ref="F999:F1004" si="269">E999-D999</f>
        <v>18478.298999999883</v>
      </c>
      <c r="G999" s="521">
        <v>6.48</v>
      </c>
      <c r="H999" s="410">
        <f>F999*G999</f>
        <v>119739.37751999925</v>
      </c>
      <c r="I999" s="531">
        <f>F999+F1003+F1004</f>
        <v>24614.218999999866</v>
      </c>
      <c r="J999" s="411">
        <f>I999/I1003</f>
        <v>0.55601999575951955</v>
      </c>
      <c r="K999" s="186"/>
      <c r="L999" s="359"/>
      <c r="M999" s="560"/>
    </row>
    <row r="1000" spans="2:13" ht="15.6">
      <c r="B1000" s="555"/>
      <c r="C1000" s="412" t="s">
        <v>43</v>
      </c>
      <c r="D1000" s="596">
        <v>616048.13199999998</v>
      </c>
      <c r="E1000" s="596">
        <f t="shared" ref="E1000:E1004" si="270">E969</f>
        <v>622472.21200000006</v>
      </c>
      <c r="F1000" s="527">
        <f t="shared" si="269"/>
        <v>6424.0800000000745</v>
      </c>
      <c r="G1000" s="522">
        <v>6.48</v>
      </c>
      <c r="H1000" s="413">
        <f>G1000*F1000</f>
        <v>41628.038400000485</v>
      </c>
      <c r="I1000" s="532">
        <f>F1000</f>
        <v>6424.0800000000745</v>
      </c>
      <c r="J1000" s="414">
        <f>I1000/I1003</f>
        <v>0.14511599715428206</v>
      </c>
      <c r="K1000" s="186"/>
      <c r="L1000" s="359"/>
      <c r="M1000" s="560"/>
    </row>
    <row r="1001" spans="2:13" ht="15.6">
      <c r="B1001" s="555"/>
      <c r="C1001" s="415" t="s">
        <v>44</v>
      </c>
      <c r="D1001" s="597">
        <v>367286.76400000002</v>
      </c>
      <c r="E1001" s="596">
        <f t="shared" si="270"/>
        <v>373311.152</v>
      </c>
      <c r="F1001" s="528">
        <f t="shared" si="269"/>
        <v>6024.3879999999772</v>
      </c>
      <c r="G1001" s="523">
        <v>4.58</v>
      </c>
      <c r="H1001" s="416">
        <f>G1001*F1001</f>
        <v>27591.697039999897</v>
      </c>
      <c r="I1001" s="533">
        <f>F1001</f>
        <v>6024.3879999999772</v>
      </c>
      <c r="J1001" s="417">
        <f>I1001/I1003</f>
        <v>0.13608720188171342</v>
      </c>
      <c r="K1001" s="186"/>
      <c r="L1001" s="359"/>
      <c r="M1001" s="560"/>
    </row>
    <row r="1002" spans="2:13" ht="15.6">
      <c r="B1002" s="556"/>
      <c r="C1002" s="183" t="s">
        <v>139</v>
      </c>
      <c r="D1002" s="597">
        <v>424296.61300000001</v>
      </c>
      <c r="E1002" s="596">
        <f t="shared" si="270"/>
        <v>431502.51199999999</v>
      </c>
      <c r="F1002" s="529">
        <f t="shared" si="269"/>
        <v>7205.8989999999758</v>
      </c>
      <c r="G1002" s="524">
        <v>6.28</v>
      </c>
      <c r="H1002" s="418">
        <f>G1002*F1002</f>
        <v>45253.045719999849</v>
      </c>
      <c r="I1002" s="534">
        <f>F1002</f>
        <v>7205.8989999999758</v>
      </c>
      <c r="J1002" s="419">
        <f>I1002/I1003</f>
        <v>0.16277680520448504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597">
        <v>377985.30200000003</v>
      </c>
      <c r="E1003" s="596">
        <f t="shared" si="270"/>
        <v>382784.23200000002</v>
      </c>
      <c r="F1003" s="526">
        <f t="shared" si="269"/>
        <v>4798.929999999993</v>
      </c>
      <c r="G1003" s="859">
        <v>6.48</v>
      </c>
      <c r="H1003" s="421">
        <f>G1003*F1003</f>
        <v>31097.066399999956</v>
      </c>
      <c r="I1003" s="535">
        <f t="shared" ref="I1003" si="271">SUM(I999:I1002)</f>
        <v>44268.585999999894</v>
      </c>
      <c r="J1003" s="422">
        <f t="shared" ref="J1003" si="272">SUM(J999:J1002)</f>
        <v>1</v>
      </c>
      <c r="K1003" s="186"/>
      <c r="L1003" s="359"/>
      <c r="M1003" s="560"/>
    </row>
    <row r="1004" spans="2:13" ht="15.6">
      <c r="B1004" s="556"/>
      <c r="C1004" s="420" t="s">
        <v>46</v>
      </c>
      <c r="D1004" s="597">
        <v>341754.79200000002</v>
      </c>
      <c r="E1004" s="596">
        <f t="shared" si="270"/>
        <v>343091.78200000001</v>
      </c>
      <c r="F1004" s="526">
        <f t="shared" si="269"/>
        <v>1336.9899999999907</v>
      </c>
      <c r="G1004" s="860"/>
      <c r="H1004" s="423">
        <f>G1003*F1004</f>
        <v>8663.6951999999401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44268.585999999894</v>
      </c>
      <c r="G1005" s="525">
        <f>H1005/F1005</f>
        <v>6.1888789553838492</v>
      </c>
      <c r="H1005" s="428">
        <f>SUM(H999:H1004)</f>
        <v>273972.92027999944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33184</v>
      </c>
      <c r="E1008" s="438">
        <f>E479+E512+E543+E574+E605+E636+E667+E698+E729+E760+E791+E822+E853+E884+E915+E946+E977</f>
        <v>0</v>
      </c>
      <c r="F1008" s="438">
        <f>D1008+E1008</f>
        <v>33184</v>
      </c>
      <c r="G1008" s="588">
        <f>F1008/F1011</f>
        <v>0.34983554018723118</v>
      </c>
      <c r="H1008" s="590">
        <v>7.4000000000000003E-3</v>
      </c>
      <c r="I1008" s="586">
        <f>F1008*H1008</f>
        <v>245.5616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10" si="273">D480+D513+D544+D575+D606+D637+D668+D699+D730+D761+D792+D823+D854+D885+D916+D947+D978</f>
        <v>29810</v>
      </c>
      <c r="E1009" s="438">
        <f t="shared" si="273"/>
        <v>0</v>
      </c>
      <c r="F1009" s="438">
        <f t="shared" ref="F1009:F1010" si="274">D1009+E1009</f>
        <v>29810</v>
      </c>
      <c r="G1009" s="588">
        <f>F1009/F1011</f>
        <v>0.31426583452812684</v>
      </c>
      <c r="H1009" s="590">
        <v>2.5000000000000001E-2</v>
      </c>
      <c r="I1009" s="586">
        <f>F1009*H1009</f>
        <v>745.25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si="273"/>
        <v>31862</v>
      </c>
      <c r="E1010" s="438">
        <f t="shared" si="273"/>
        <v>0</v>
      </c>
      <c r="F1010" s="438">
        <f t="shared" si="274"/>
        <v>31862</v>
      </c>
      <c r="G1010" s="588">
        <f>F1010/F1011</f>
        <v>0.33589862528464198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94856</v>
      </c>
      <c r="E1011" s="442">
        <f>SUM(E1008:E1010)</f>
        <v>0</v>
      </c>
      <c r="F1011" s="443">
        <f>D1011+E1011</f>
        <v>94856</v>
      </c>
      <c r="G1011" s="589">
        <f>SUM(G1008:G1010)</f>
        <v>1</v>
      </c>
      <c r="H1011" s="585" t="s">
        <v>21</v>
      </c>
      <c r="I1011" s="591">
        <f>SUM(I1008:I1010)</f>
        <v>990.8116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63</v>
      </c>
      <c r="E1014" s="447" t="s">
        <v>68</v>
      </c>
      <c r="F1014" s="447" t="s">
        <v>249</v>
      </c>
      <c r="G1014" s="448" t="s">
        <v>197</v>
      </c>
      <c r="H1014" s="447" t="s">
        <v>130</v>
      </c>
      <c r="I1014" s="448" t="s">
        <v>64</v>
      </c>
      <c r="J1014" s="447" t="s">
        <v>265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58</v>
      </c>
      <c r="D1015" s="438">
        <f>D486+D519+D550+D581+D612+D643+D674+D705+D736+D767+D798+D829+D860+D891+D922+D953+D984</f>
        <v>2815</v>
      </c>
      <c r="E1015" s="438">
        <f t="shared" ref="E1015:J1015" si="275">E486+E519+E550+E581+E612+E643+E674+E705+E736+E767+E798+E829+E860+E891+E922+E953+E984</f>
        <v>8133.5</v>
      </c>
      <c r="F1015" s="438">
        <f t="shared" si="275"/>
        <v>5723</v>
      </c>
      <c r="G1015" s="438">
        <f t="shared" si="275"/>
        <v>4564.3999999999996</v>
      </c>
      <c r="H1015" s="438">
        <f t="shared" si="275"/>
        <v>328.71</v>
      </c>
      <c r="I1015" s="438">
        <f t="shared" si="275"/>
        <v>2607</v>
      </c>
      <c r="J1015" s="438">
        <f t="shared" si="275"/>
        <v>8933.7970000000023</v>
      </c>
      <c r="K1015" s="451">
        <f>D1015+E1015+F1015+G1015+H1015+I1015+J1015</f>
        <v>33105.407000000007</v>
      </c>
      <c r="L1015" s="452">
        <f>K1015/K1019</f>
        <v>0.12175348220700015</v>
      </c>
      <c r="M1015" s="560"/>
    </row>
    <row r="1016" spans="2:13" ht="15.6">
      <c r="B1016" s="555"/>
      <c r="C1016" s="450" t="s">
        <v>148</v>
      </c>
      <c r="D1016" s="438">
        <f t="shared" ref="D1016:J1020" si="276">D487+D520+D551+D582+D613+D644+D675+D706+D737+D768+D799+D830+D861+D892+D923+D954+D985</f>
        <v>4797</v>
      </c>
      <c r="E1016" s="438">
        <f t="shared" si="276"/>
        <v>15716.139999999998</v>
      </c>
      <c r="F1016" s="438">
        <f t="shared" si="276"/>
        <v>8794.4499999999989</v>
      </c>
      <c r="G1016" s="438">
        <f t="shared" si="276"/>
        <v>7450.5</v>
      </c>
      <c r="H1016" s="438">
        <f t="shared" si="276"/>
        <v>5442.2000000000007</v>
      </c>
      <c r="I1016" s="438">
        <f t="shared" si="276"/>
        <v>5769</v>
      </c>
      <c r="J1016" s="438">
        <f t="shared" si="276"/>
        <v>20606.150000000001</v>
      </c>
      <c r="K1016" s="451">
        <f t="shared" ref="K1016:K1018" si="277">D1016+E1016+F1016+G1016+H1016+I1016+J1016</f>
        <v>68575.44</v>
      </c>
      <c r="L1016" s="452">
        <f>K1016/K1019</f>
        <v>0.25220347280059735</v>
      </c>
      <c r="M1016" s="560"/>
    </row>
    <row r="1017" spans="2:13" ht="15.6">
      <c r="B1017" s="555"/>
      <c r="C1017" s="450" t="s">
        <v>61</v>
      </c>
      <c r="D1017" s="438">
        <f t="shared" si="276"/>
        <v>7456</v>
      </c>
      <c r="E1017" s="438">
        <f t="shared" si="276"/>
        <v>28400.379999999997</v>
      </c>
      <c r="F1017" s="438">
        <f t="shared" si="276"/>
        <v>6235.54</v>
      </c>
      <c r="G1017" s="438">
        <f t="shared" si="276"/>
        <v>8203.0999999999985</v>
      </c>
      <c r="H1017" s="438">
        <f t="shared" si="276"/>
        <v>6068.2999999999993</v>
      </c>
      <c r="I1017" s="438">
        <f t="shared" si="276"/>
        <v>2000</v>
      </c>
      <c r="J1017" s="438">
        <f t="shared" si="276"/>
        <v>23622.48</v>
      </c>
      <c r="K1017" s="451">
        <f t="shared" si="277"/>
        <v>81985.799999999988</v>
      </c>
      <c r="L1017" s="452">
        <f>K1017/K1019</f>
        <v>0.30152345329953711</v>
      </c>
      <c r="M1017" s="560"/>
    </row>
    <row r="1018" spans="2:13" ht="15.6">
      <c r="B1018" s="555"/>
      <c r="C1018" s="450" t="s">
        <v>62</v>
      </c>
      <c r="D1018" s="438">
        <f t="shared" si="276"/>
        <v>5948.71</v>
      </c>
      <c r="E1018" s="438">
        <f t="shared" si="276"/>
        <v>19121.29</v>
      </c>
      <c r="F1018" s="438">
        <f t="shared" si="276"/>
        <v>15424.13</v>
      </c>
      <c r="G1018" s="438">
        <f t="shared" si="276"/>
        <v>12193.639999999998</v>
      </c>
      <c r="H1018" s="438">
        <f t="shared" si="276"/>
        <v>2869.0299999999997</v>
      </c>
      <c r="I1018" s="438">
        <f t="shared" si="276"/>
        <v>14162.020000000002</v>
      </c>
      <c r="J1018" s="438">
        <f t="shared" si="276"/>
        <v>18519.750000000004</v>
      </c>
      <c r="K1018" s="451">
        <f t="shared" si="277"/>
        <v>88238.569999999992</v>
      </c>
      <c r="L1018" s="452">
        <f>K1018/K1019</f>
        <v>0.32451959169286559</v>
      </c>
      <c r="M1018" s="560"/>
    </row>
    <row r="1019" spans="2:13" ht="15.6">
      <c r="B1019" s="556"/>
      <c r="C1019" s="546" t="s">
        <v>199</v>
      </c>
      <c r="D1019" s="561">
        <f t="shared" si="276"/>
        <v>21016.71</v>
      </c>
      <c r="E1019" s="561">
        <f t="shared" si="276"/>
        <v>71371.31</v>
      </c>
      <c r="F1019" s="561">
        <f t="shared" si="276"/>
        <v>36177.120000000003</v>
      </c>
      <c r="G1019" s="561">
        <f t="shared" si="276"/>
        <v>32411.640000000003</v>
      </c>
      <c r="H1019" s="561">
        <f t="shared" si="276"/>
        <v>14708.24</v>
      </c>
      <c r="I1019" s="561">
        <f t="shared" si="276"/>
        <v>24538.02</v>
      </c>
      <c r="J1019" s="561">
        <f t="shared" si="276"/>
        <v>71682.176999999996</v>
      </c>
      <c r="K1019" s="550">
        <f>D1019+E1019+F1019+G1019+H1019+I1019+J1019</f>
        <v>271905.21699999995</v>
      </c>
      <c r="L1019" s="452">
        <f>SUM(L1015:L1018)</f>
        <v>1.0000000000000002</v>
      </c>
      <c r="M1019" s="560"/>
    </row>
    <row r="1020" spans="2:13" ht="15.6">
      <c r="B1020" s="556"/>
      <c r="C1020" s="547" t="s">
        <v>193</v>
      </c>
      <c r="D1020" s="562">
        <f t="shared" si="276"/>
        <v>21209.17</v>
      </c>
      <c r="E1020" s="562">
        <f t="shared" si="276"/>
        <v>71442.649999999994</v>
      </c>
      <c r="F1020" s="562">
        <f t="shared" si="276"/>
        <v>36223.040000000001</v>
      </c>
      <c r="G1020" s="562">
        <f t="shared" si="276"/>
        <v>32512.680000000004</v>
      </c>
      <c r="H1020" s="562">
        <f t="shared" si="276"/>
        <v>14701.384</v>
      </c>
      <c r="I1020" s="562">
        <f t="shared" si="276"/>
        <v>24538.02</v>
      </c>
      <c r="J1020" s="562">
        <f t="shared" si="276"/>
        <v>71749.259999999995</v>
      </c>
      <c r="K1020" s="549">
        <f t="shared" ref="K1020" si="278">D1020+E1020+F1020+G1020+H1020+I1020+J1020</f>
        <v>272376.20399999997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192.45999999999913</v>
      </c>
      <c r="E1021" s="461">
        <f>E1020-E1019</f>
        <v>71.339999999996508</v>
      </c>
      <c r="F1021" s="461">
        <f t="shared" ref="F1021:H1021" si="279">F1020-F1019</f>
        <v>45.919999999998254</v>
      </c>
      <c r="G1021" s="461">
        <f t="shared" si="279"/>
        <v>101.04000000000087</v>
      </c>
      <c r="H1021" s="461">
        <f t="shared" si="279"/>
        <v>-6.8559999999997672</v>
      </c>
      <c r="I1021" s="461">
        <f>I1020-I1019</f>
        <v>0</v>
      </c>
      <c r="J1021" s="461">
        <f t="shared" ref="J1021" si="280">J1020-J1019</f>
        <v>67.082999999998719</v>
      </c>
      <c r="K1021" s="542">
        <f>D1021+E1021+F1021+G1021+H1021+I1021+J1021</f>
        <v>470.98699999999371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7.7867191364484986E-2</v>
      </c>
      <c r="E1022" s="570">
        <f>E1020/K1020</f>
        <v>0.26229402183753175</v>
      </c>
      <c r="F1022" s="570">
        <f>F1020/K1020</f>
        <v>0.13298900369431688</v>
      </c>
      <c r="G1022" s="570">
        <f>G1020/K1020</f>
        <v>0.11936681517156325</v>
      </c>
      <c r="H1022" s="570">
        <f>H1020/K1020</f>
        <v>5.3974553518632638E-2</v>
      </c>
      <c r="I1022" s="570">
        <f>I1020/K1020</f>
        <v>9.0088706868093379E-2</v>
      </c>
      <c r="J1022" s="570">
        <f>J1020/K1020</f>
        <v>0.26341970754537719</v>
      </c>
      <c r="K1022" s="571">
        <f>D1022+E1022+F1022+G1022+H1022+I1022+J1022</f>
        <v>1</v>
      </c>
      <c r="L1022" s="452"/>
      <c r="M1022" s="560"/>
    </row>
    <row r="1023" spans="2:13" ht="15.6">
      <c r="B1023" s="555"/>
      <c r="C1023" s="572" t="s">
        <v>267</v>
      </c>
      <c r="D1023" s="565">
        <v>100000</v>
      </c>
      <c r="E1023" s="565">
        <v>100000</v>
      </c>
      <c r="F1023" s="565">
        <v>100000</v>
      </c>
      <c r="G1023" s="565">
        <v>100000</v>
      </c>
      <c r="H1023" s="565">
        <v>100000</v>
      </c>
      <c r="I1023" s="565">
        <v>100000</v>
      </c>
      <c r="J1023" s="565">
        <v>100000</v>
      </c>
      <c r="K1023" s="615" t="s">
        <v>196</v>
      </c>
      <c r="L1023" s="573">
        <f>H1005-K1020</f>
        <v>1596.7162799994694</v>
      </c>
      <c r="M1023" s="560"/>
    </row>
    <row r="1024" spans="2:13" ht="15.6">
      <c r="B1024" s="555"/>
      <c r="C1024" s="577" t="s">
        <v>239</v>
      </c>
      <c r="D1024" s="563">
        <f>D1019/G1005</f>
        <v>3395.883188459693</v>
      </c>
      <c r="E1024" s="563">
        <f>E1019/G1005</f>
        <v>11532.187091478407</v>
      </c>
      <c r="F1024" s="563">
        <f>F1019/G1005</f>
        <v>5845.5045349576094</v>
      </c>
      <c r="G1024" s="563">
        <f>G1019/G1005</f>
        <v>5237.077705616518</v>
      </c>
      <c r="H1024" s="563">
        <f>H1019/G1005</f>
        <v>2376.5596493376174</v>
      </c>
      <c r="I1024" s="563">
        <f>G1005</f>
        <v>6.1888789553838492</v>
      </c>
      <c r="J1024" s="563">
        <f>J1019/G1005</f>
        <v>11582.417028473632</v>
      </c>
      <c r="K1024" s="563">
        <f>K1019/G1005</f>
        <v>43934.486190501964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10.187649565379079</v>
      </c>
      <c r="E1025" s="568">
        <f>E1024*0.003</f>
        <v>34.596561274435224</v>
      </c>
      <c r="F1025" s="568">
        <f t="shared" ref="F1025:I1025" si="281">F1024*0.003</f>
        <v>17.53651360487283</v>
      </c>
      <c r="G1025" s="568">
        <f>G1024*0.003</f>
        <v>15.711233116849554</v>
      </c>
      <c r="H1025" s="568">
        <f>H1024*0.003</f>
        <v>7.1296789480128524</v>
      </c>
      <c r="I1025" s="568">
        <f t="shared" si="281"/>
        <v>1.8566636866151547E-2</v>
      </c>
      <c r="J1025" s="568">
        <f>J1024*0.003</f>
        <v>34.747251085420899</v>
      </c>
      <c r="K1025" s="564">
        <f>D1025+E1025+F1025+G1025+H1025+I1025+J1025</f>
        <v>119.92745423183659</v>
      </c>
      <c r="L1025" s="608"/>
      <c r="M1025" s="560"/>
    </row>
    <row r="1026" spans="2:13" ht="15.6">
      <c r="B1026" s="555"/>
      <c r="C1026" s="609" t="s">
        <v>240</v>
      </c>
      <c r="D1026" s="610">
        <f>D1025-D1021</f>
        <v>-182.27235043462005</v>
      </c>
      <c r="E1026" s="610">
        <f t="shared" ref="E1026:I1026" si="282">E1025-E1021</f>
        <v>-36.743438725561283</v>
      </c>
      <c r="F1026" s="610">
        <f t="shared" si="282"/>
        <v>-28.383486395125423</v>
      </c>
      <c r="G1026" s="610">
        <f>G1025-G1021</f>
        <v>-85.328766883151317</v>
      </c>
      <c r="H1026" s="610">
        <f>H1025-H1021</f>
        <v>13.98567894801262</v>
      </c>
      <c r="I1026" s="610">
        <f t="shared" si="282"/>
        <v>1.8566636866151547E-2</v>
      </c>
      <c r="J1026" s="610">
        <f>J1025-J1021</f>
        <v>-32.33574891457782</v>
      </c>
      <c r="K1026" s="564">
        <f>D1026+E1026+F1026+G1026+H1026+I1026+J1026</f>
        <v>-351.05954576815719</v>
      </c>
      <c r="L1026" s="575"/>
      <c r="M1026" s="560"/>
    </row>
    <row r="1027" spans="2:13" ht="15.6">
      <c r="B1027" s="555"/>
      <c r="C1027" s="577" t="s">
        <v>242</v>
      </c>
      <c r="D1027" s="568">
        <f>1600+D1026</f>
        <v>1417.72764956538</v>
      </c>
      <c r="E1027" s="569">
        <f>1550+E1026</f>
        <v>1513.2565612744388</v>
      </c>
      <c r="F1027" s="569">
        <f t="shared" ref="F1027" si="283">1500+F1026</f>
        <v>1471.6165136048746</v>
      </c>
      <c r="G1027" s="569">
        <f>1500+G1026</f>
        <v>1414.6712331168487</v>
      </c>
      <c r="H1027" s="569">
        <f>1600+H1026</f>
        <v>1613.9856789480127</v>
      </c>
      <c r="I1027" s="569">
        <f>1500+I1026</f>
        <v>1500.0185666368661</v>
      </c>
      <c r="J1027" s="569">
        <f>1550+J1026</f>
        <v>1517.6642510854222</v>
      </c>
      <c r="K1027" s="583">
        <f>D1027+E1027+F1027+G1027+H1027+I1027</f>
        <v>8931.2762031464226</v>
      </c>
      <c r="L1027" s="576"/>
      <c r="M1027" s="560"/>
    </row>
    <row r="1028" spans="2:13" ht="15" thickBot="1">
      <c r="B1028" s="556"/>
      <c r="C1028" s="579"/>
      <c r="D1028" s="580">
        <f>D1024/K1024</f>
        <v>7.7294250665297104E-2</v>
      </c>
      <c r="E1028" s="580">
        <f>E1024/K1024</f>
        <v>0.26248598974105014</v>
      </c>
      <c r="F1028" s="580">
        <f>F1024/K1024</f>
        <v>0.1330504813373993</v>
      </c>
      <c r="G1028" s="580">
        <f>G1024/K1024</f>
        <v>0.11920197912201151</v>
      </c>
      <c r="H1028" s="580">
        <f>H1024/K1024</f>
        <v>5.4093261476479887E-2</v>
      </c>
      <c r="I1028" s="580">
        <f>I1024/K1024</f>
        <v>1.4086608247900257E-4</v>
      </c>
      <c r="J1028" s="580">
        <f>I1024/K1024</f>
        <v>1.4086608247900257E-4</v>
      </c>
      <c r="K1028" s="581">
        <f>J1028+I1028+H1028+G1028+F1028+E1028+D1028</f>
        <v>0.64640769450719593</v>
      </c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  <row r="1034" spans="2:13">
      <c r="G1034" s="611"/>
    </row>
    <row r="1035" spans="2:13">
      <c r="G1035" s="611"/>
    </row>
    <row r="1036" spans="2:13">
      <c r="G1036" s="611"/>
    </row>
    <row r="1037" spans="2:13">
      <c r="G1037" s="611"/>
    </row>
    <row r="1038" spans="2:13">
      <c r="G1038" s="611"/>
    </row>
    <row r="1039" spans="2:13">
      <c r="G1039" s="612"/>
    </row>
    <row r="1040" spans="2:13">
      <c r="F1040" s="886"/>
      <c r="G1040" s="886"/>
    </row>
    <row r="1041" spans="6:7">
      <c r="F1041" s="886"/>
      <c r="G1041" s="886"/>
    </row>
    <row r="1042" spans="6:7">
      <c r="F1042" s="279"/>
      <c r="G1042" s="613"/>
    </row>
    <row r="1043" spans="6:7">
      <c r="F1043" s="279"/>
      <c r="G1043" s="614"/>
    </row>
    <row r="1044" spans="6:7">
      <c r="F1044" s="279"/>
      <c r="G1044" s="279"/>
    </row>
    <row r="1045" spans="6:7">
      <c r="F1045" s="279"/>
      <c r="G1045" s="279"/>
    </row>
    <row r="1046" spans="6:7">
      <c r="F1046" s="279"/>
      <c r="G1046" s="279"/>
    </row>
    <row r="1047" spans="6:7">
      <c r="F1047" s="279"/>
      <c r="G1047" s="279"/>
    </row>
    <row r="1048" spans="6:7">
      <c r="F1048" s="279"/>
      <c r="G1048" s="279"/>
    </row>
    <row r="1049" spans="6:7">
      <c r="F1049" s="279"/>
      <c r="G1049" s="279"/>
    </row>
    <row r="1050" spans="6:7">
      <c r="F1050" s="279"/>
      <c r="G1050" s="279"/>
    </row>
    <row r="1075" ht="14.4" customHeight="1"/>
  </sheetData>
  <mergeCells count="262">
    <mergeCell ref="F558:G558"/>
    <mergeCell ref="H558:I558"/>
    <mergeCell ref="J558:K558"/>
    <mergeCell ref="B562:M562"/>
    <mergeCell ref="C563:L563"/>
    <mergeCell ref="H478:I478"/>
    <mergeCell ref="G474:G475"/>
    <mergeCell ref="C484:L484"/>
    <mergeCell ref="F494:G494"/>
    <mergeCell ref="H494:I494"/>
    <mergeCell ref="J494:K494"/>
    <mergeCell ref="B500:M500"/>
    <mergeCell ref="C501:L501"/>
    <mergeCell ref="H511:I511"/>
    <mergeCell ref="G507:G508"/>
    <mergeCell ref="C517:L517"/>
    <mergeCell ref="F527:G527"/>
    <mergeCell ref="H527:I527"/>
    <mergeCell ref="J527:K527"/>
    <mergeCell ref="B531:M531"/>
    <mergeCell ref="C532:L532"/>
    <mergeCell ref="G538:G539"/>
    <mergeCell ref="C548:L548"/>
    <mergeCell ref="H542:I542"/>
    <mergeCell ref="H666:I666"/>
    <mergeCell ref="C672:L672"/>
    <mergeCell ref="F682:G682"/>
    <mergeCell ref="H682:I682"/>
    <mergeCell ref="J682:K682"/>
    <mergeCell ref="H604:I604"/>
    <mergeCell ref="C610:L610"/>
    <mergeCell ref="F620:G620"/>
    <mergeCell ref="H620:I620"/>
    <mergeCell ref="J620:K620"/>
    <mergeCell ref="B624:M624"/>
    <mergeCell ref="C625:L625"/>
    <mergeCell ref="G631:G632"/>
    <mergeCell ref="H635:I635"/>
    <mergeCell ref="C641:L641"/>
    <mergeCell ref="F651:G651"/>
    <mergeCell ref="H651:I651"/>
    <mergeCell ref="J651:K651"/>
    <mergeCell ref="B655:M655"/>
    <mergeCell ref="C656:L656"/>
    <mergeCell ref="G662:G663"/>
    <mergeCell ref="C718:L718"/>
    <mergeCell ref="G724:G725"/>
    <mergeCell ref="H728:I728"/>
    <mergeCell ref="C734:L734"/>
    <mergeCell ref="F744:G744"/>
    <mergeCell ref="H744:I744"/>
    <mergeCell ref="J744:K744"/>
    <mergeCell ref="B748:M748"/>
    <mergeCell ref="C749:L749"/>
    <mergeCell ref="C997:L997"/>
    <mergeCell ref="G910:G911"/>
    <mergeCell ref="H914:I914"/>
    <mergeCell ref="C920:L920"/>
    <mergeCell ref="F930:G930"/>
    <mergeCell ref="H930:I930"/>
    <mergeCell ref="J930:K930"/>
    <mergeCell ref="B934:M934"/>
    <mergeCell ref="C935:L935"/>
    <mergeCell ref="G941:G942"/>
    <mergeCell ref="H945:I945"/>
    <mergeCell ref="H992:I992"/>
    <mergeCell ref="J992:K992"/>
    <mergeCell ref="B2:M2"/>
    <mergeCell ref="C3:L3"/>
    <mergeCell ref="G9:G10"/>
    <mergeCell ref="H13:I13"/>
    <mergeCell ref="C19:L19"/>
    <mergeCell ref="F29:G29"/>
    <mergeCell ref="J29:K29"/>
    <mergeCell ref="B33:M33"/>
    <mergeCell ref="C34:L34"/>
    <mergeCell ref="H29:I29"/>
    <mergeCell ref="G40:G41"/>
    <mergeCell ref="H44:I44"/>
    <mergeCell ref="C50:L50"/>
    <mergeCell ref="F60:G60"/>
    <mergeCell ref="H60:I60"/>
    <mergeCell ref="J60:K60"/>
    <mergeCell ref="B64:M64"/>
    <mergeCell ref="C65:L65"/>
    <mergeCell ref="G71:G72"/>
    <mergeCell ref="H75:I75"/>
    <mergeCell ref="C81:L81"/>
    <mergeCell ref="F91:G91"/>
    <mergeCell ref="H91:I91"/>
    <mergeCell ref="J91:K91"/>
    <mergeCell ref="B95:M95"/>
    <mergeCell ref="C96:L96"/>
    <mergeCell ref="G102:G103"/>
    <mergeCell ref="H106:I106"/>
    <mergeCell ref="C112:L112"/>
    <mergeCell ref="F122:G122"/>
    <mergeCell ref="H122:I122"/>
    <mergeCell ref="J122:K122"/>
    <mergeCell ref="B126:M126"/>
    <mergeCell ref="C127:L127"/>
    <mergeCell ref="G133:G134"/>
    <mergeCell ref="H137:I137"/>
    <mergeCell ref="C143:L143"/>
    <mergeCell ref="F153:G153"/>
    <mergeCell ref="H153:I153"/>
    <mergeCell ref="J153:K153"/>
    <mergeCell ref="B157:M157"/>
    <mergeCell ref="C158:L158"/>
    <mergeCell ref="G164:G165"/>
    <mergeCell ref="H168:I168"/>
    <mergeCell ref="C174:L174"/>
    <mergeCell ref="F184:G184"/>
    <mergeCell ref="H184:I184"/>
    <mergeCell ref="J184:K184"/>
    <mergeCell ref="B188:M188"/>
    <mergeCell ref="C189:L189"/>
    <mergeCell ref="G195:G196"/>
    <mergeCell ref="H199:I199"/>
    <mergeCell ref="C205:L205"/>
    <mergeCell ref="F215:G215"/>
    <mergeCell ref="H215:I215"/>
    <mergeCell ref="J215:K215"/>
    <mergeCell ref="B219:M219"/>
    <mergeCell ref="C220:L220"/>
    <mergeCell ref="G226:G227"/>
    <mergeCell ref="H230:I230"/>
    <mergeCell ref="C236:L236"/>
    <mergeCell ref="F246:G246"/>
    <mergeCell ref="H246:I246"/>
    <mergeCell ref="J246:K246"/>
    <mergeCell ref="B250:M250"/>
    <mergeCell ref="C251:L251"/>
    <mergeCell ref="G257:G258"/>
    <mergeCell ref="H261:I261"/>
    <mergeCell ref="C267:L267"/>
    <mergeCell ref="F277:G277"/>
    <mergeCell ref="H277:I277"/>
    <mergeCell ref="J277:K277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B312:M312"/>
    <mergeCell ref="C313:L313"/>
    <mergeCell ref="G319:G320"/>
    <mergeCell ref="H323:I323"/>
    <mergeCell ref="C329:L329"/>
    <mergeCell ref="F339:G339"/>
    <mergeCell ref="H339:I339"/>
    <mergeCell ref="J339:K339"/>
    <mergeCell ref="B343:M343"/>
    <mergeCell ref="C344:L344"/>
    <mergeCell ref="G350:G351"/>
    <mergeCell ref="H354:I354"/>
    <mergeCell ref="C360:L360"/>
    <mergeCell ref="F370:G370"/>
    <mergeCell ref="H370:I370"/>
    <mergeCell ref="J370:K370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B405:M405"/>
    <mergeCell ref="C406:L406"/>
    <mergeCell ref="G412:G413"/>
    <mergeCell ref="H416:I416"/>
    <mergeCell ref="C422:L422"/>
    <mergeCell ref="F432:G432"/>
    <mergeCell ref="H432:I432"/>
    <mergeCell ref="J432:K432"/>
    <mergeCell ref="B436:M436"/>
    <mergeCell ref="C437:L437"/>
    <mergeCell ref="G443:G444"/>
    <mergeCell ref="H447:I447"/>
    <mergeCell ref="C453:L453"/>
    <mergeCell ref="F463:G463"/>
    <mergeCell ref="H463:I463"/>
    <mergeCell ref="J463:K463"/>
    <mergeCell ref="B467:M467"/>
    <mergeCell ref="C468:L468"/>
    <mergeCell ref="G569:G570"/>
    <mergeCell ref="H573:I573"/>
    <mergeCell ref="C579:L579"/>
    <mergeCell ref="F589:G589"/>
    <mergeCell ref="H589:I589"/>
    <mergeCell ref="J589:K589"/>
    <mergeCell ref="B593:M593"/>
    <mergeCell ref="C594:L594"/>
    <mergeCell ref="G600:G601"/>
    <mergeCell ref="B686:M686"/>
    <mergeCell ref="C687:L687"/>
    <mergeCell ref="G693:G694"/>
    <mergeCell ref="H697:I697"/>
    <mergeCell ref="C703:L703"/>
    <mergeCell ref="F713:G713"/>
    <mergeCell ref="H713:I713"/>
    <mergeCell ref="J713:K713"/>
    <mergeCell ref="B717:M717"/>
    <mergeCell ref="G755:G756"/>
    <mergeCell ref="H759:I759"/>
    <mergeCell ref="C765:L765"/>
    <mergeCell ref="F775:G775"/>
    <mergeCell ref="H775:I775"/>
    <mergeCell ref="J775:K775"/>
    <mergeCell ref="B779:M779"/>
    <mergeCell ref="C780:L780"/>
    <mergeCell ref="G786:G787"/>
    <mergeCell ref="C858:L858"/>
    <mergeCell ref="F868:G868"/>
    <mergeCell ref="H868:I868"/>
    <mergeCell ref="J868:K868"/>
    <mergeCell ref="B872:M872"/>
    <mergeCell ref="H790:I790"/>
    <mergeCell ref="C796:L796"/>
    <mergeCell ref="F806:G806"/>
    <mergeCell ref="H806:I806"/>
    <mergeCell ref="J806:K806"/>
    <mergeCell ref="B810:M810"/>
    <mergeCell ref="C811:L811"/>
    <mergeCell ref="G817:G818"/>
    <mergeCell ref="H821:I821"/>
    <mergeCell ref="C827:L827"/>
    <mergeCell ref="F837:G837"/>
    <mergeCell ref="H837:I837"/>
    <mergeCell ref="J837:K837"/>
    <mergeCell ref="B841:M841"/>
    <mergeCell ref="C842:L842"/>
    <mergeCell ref="G848:G849"/>
    <mergeCell ref="H852:I852"/>
    <mergeCell ref="F1040:G1041"/>
    <mergeCell ref="G1003:G1004"/>
    <mergeCell ref="H1007:I1007"/>
    <mergeCell ref="C1013:L1013"/>
    <mergeCell ref="C873:L873"/>
    <mergeCell ref="G879:G880"/>
    <mergeCell ref="H883:I883"/>
    <mergeCell ref="C889:L889"/>
    <mergeCell ref="F899:G899"/>
    <mergeCell ref="H899:I899"/>
    <mergeCell ref="J899:K899"/>
    <mergeCell ref="B903:M903"/>
    <mergeCell ref="C904:L904"/>
    <mergeCell ref="C951:L951"/>
    <mergeCell ref="F961:G961"/>
    <mergeCell ref="H961:I961"/>
    <mergeCell ref="J961:K961"/>
    <mergeCell ref="B965:M965"/>
    <mergeCell ref="C966:L966"/>
    <mergeCell ref="G972:G973"/>
    <mergeCell ref="H976:I976"/>
    <mergeCell ref="C982:L982"/>
    <mergeCell ref="F992:G992"/>
    <mergeCell ref="B996:M99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30"/>
  <sheetViews>
    <sheetView topLeftCell="A1014" zoomScaleNormal="100" workbookViewId="0">
      <selection activeCell="H1027" sqref="H1027"/>
    </sheetView>
  </sheetViews>
  <sheetFormatPr defaultRowHeight="14.4"/>
  <cols>
    <col min="1" max="1" width="3" customWidth="1"/>
    <col min="2" max="2" width="9.21875" customWidth="1"/>
    <col min="3" max="3" width="22.5546875" customWidth="1"/>
    <col min="4" max="4" width="21.109375" customWidth="1"/>
    <col min="5" max="5" width="20.21875" customWidth="1"/>
    <col min="6" max="6" width="18.21875" customWidth="1"/>
    <col min="7" max="7" width="17.33203125" customWidth="1"/>
    <col min="8" max="9" width="18.21875" customWidth="1"/>
    <col min="10" max="10" width="16.77734375" customWidth="1"/>
    <col min="11" max="11" width="14.5546875" customWidth="1"/>
    <col min="12" max="12" width="18.33203125" customWidth="1"/>
    <col min="13" max="13" width="12.6640625" customWidth="1"/>
    <col min="14" max="14" width="12.5546875" customWidth="1"/>
    <col min="15" max="15" width="17.6640625" customWidth="1"/>
    <col min="16" max="16" width="15.8867187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1611459.112</v>
      </c>
      <c r="E5" s="596">
        <v>1611912.7819999999</v>
      </c>
      <c r="F5" s="526">
        <f t="shared" ref="F5:F10" si="0">E5-D5</f>
        <v>453.66999999992549</v>
      </c>
      <c r="G5" s="592">
        <v>6.38</v>
      </c>
      <c r="H5" s="410">
        <f>F5*G5</f>
        <v>2894.4145999995244</v>
      </c>
      <c r="I5" s="531">
        <f>F5+F9+F10</f>
        <v>711.2599999998929</v>
      </c>
      <c r="J5" s="411">
        <f>I5/I9</f>
        <v>0.35465965119429793</v>
      </c>
      <c r="K5" s="186"/>
      <c r="L5" s="359"/>
      <c r="M5" s="401"/>
    </row>
    <row r="6" spans="2:13" ht="15.6">
      <c r="B6" s="396"/>
      <c r="C6" s="412" t="s">
        <v>43</v>
      </c>
      <c r="D6" s="596">
        <v>622472.21200000006</v>
      </c>
      <c r="E6" s="596">
        <v>622706.21200000006</v>
      </c>
      <c r="F6" s="527">
        <f t="shared" si="0"/>
        <v>234</v>
      </c>
      <c r="G6" s="593">
        <v>6.38</v>
      </c>
      <c r="H6" s="413">
        <f>G6*F6</f>
        <v>1492.92</v>
      </c>
      <c r="I6" s="532">
        <f>F6</f>
        <v>234</v>
      </c>
      <c r="J6" s="414">
        <f>I6/I9</f>
        <v>0.11668076143671542</v>
      </c>
      <c r="K6" s="186"/>
      <c r="L6" s="359"/>
      <c r="M6" s="401"/>
    </row>
    <row r="7" spans="2:13" ht="15.6">
      <c r="B7" s="396"/>
      <c r="C7" s="415" t="s">
        <v>44</v>
      </c>
      <c r="D7" s="597">
        <v>373311.152</v>
      </c>
      <c r="E7" s="597">
        <v>373618.11300000001</v>
      </c>
      <c r="F7" s="528">
        <f t="shared" si="0"/>
        <v>306.96100000001024</v>
      </c>
      <c r="G7" s="594">
        <v>4.58</v>
      </c>
      <c r="H7" s="416">
        <f>G7*F7</f>
        <v>1405.8813800000469</v>
      </c>
      <c r="I7" s="533">
        <f>F7</f>
        <v>306.96100000001024</v>
      </c>
      <c r="J7" s="417">
        <f>I7/I9</f>
        <v>0.15306172312554187</v>
      </c>
      <c r="K7" s="186"/>
      <c r="L7" s="359"/>
      <c r="M7" s="401"/>
    </row>
    <row r="8" spans="2:13" ht="15.6">
      <c r="B8" s="397"/>
      <c r="C8" s="183" t="s">
        <v>139</v>
      </c>
      <c r="D8" s="597">
        <v>431502.51199999999</v>
      </c>
      <c r="E8" s="597">
        <v>432255.76299999998</v>
      </c>
      <c r="F8" s="529">
        <f t="shared" si="0"/>
        <v>753.25099999998929</v>
      </c>
      <c r="G8" s="595">
        <v>6.28</v>
      </c>
      <c r="H8" s="418">
        <f>G8*F8</f>
        <v>4730.4162799999331</v>
      </c>
      <c r="I8" s="534">
        <f>F8</f>
        <v>753.25099999998929</v>
      </c>
      <c r="J8" s="419">
        <f>I8/I9</f>
        <v>0.37559786424344477</v>
      </c>
      <c r="K8" s="186"/>
      <c r="L8" s="359"/>
      <c r="M8" s="401"/>
    </row>
    <row r="9" spans="2:13" ht="16.2" thickBot="1">
      <c r="B9" s="397"/>
      <c r="C9" s="420" t="s">
        <v>45</v>
      </c>
      <c r="D9" s="597">
        <v>382784.23200000002</v>
      </c>
      <c r="E9" s="597">
        <v>382937.54200000002</v>
      </c>
      <c r="F9" s="526">
        <f t="shared" si="0"/>
        <v>153.30999999999767</v>
      </c>
      <c r="G9" s="884">
        <v>6.38</v>
      </c>
      <c r="H9" s="421">
        <f>G9*F9</f>
        <v>978.1177999999851</v>
      </c>
      <c r="I9" s="535">
        <f t="shared" ref="I9:J9" si="1">SUM(I5:I8)</f>
        <v>2005.4719999998924</v>
      </c>
      <c r="J9" s="422">
        <f t="shared" si="1"/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343091.78200000001</v>
      </c>
      <c r="E10" s="597">
        <v>343196.06199999998</v>
      </c>
      <c r="F10" s="526">
        <f t="shared" si="0"/>
        <v>104.27999999996973</v>
      </c>
      <c r="G10" s="885"/>
      <c r="H10" s="423">
        <f>G9*F10</f>
        <v>665.3063999998069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2005.4719999998924</v>
      </c>
      <c r="G11" s="525">
        <f>H11/F11</f>
        <v>6.0669291119496798</v>
      </c>
      <c r="H11" s="428">
        <f>SUM(H5:H10)</f>
        <v>12167.056459999296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/>
      <c r="E13" s="433" t="s">
        <v>254</v>
      </c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/>
      <c r="E14" s="438">
        <v>1723</v>
      </c>
      <c r="F14" s="438">
        <f>D14+E14</f>
        <v>1723</v>
      </c>
      <c r="G14" s="439">
        <f>F14/F17</f>
        <v>0.45885486018641813</v>
      </c>
      <c r="H14" s="590">
        <v>7.0000000000000001E-3</v>
      </c>
      <c r="I14" s="586">
        <f>F14*H14</f>
        <v>12.061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/>
      <c r="E15" s="438">
        <v>680</v>
      </c>
      <c r="F15" s="438">
        <f t="shared" ref="F15:F16" si="2">D15+E15</f>
        <v>680</v>
      </c>
      <c r="G15" s="439">
        <f>F15/F17</f>
        <v>0.18109187749667111</v>
      </c>
      <c r="H15" s="590">
        <v>2.5000000000000001E-2</v>
      </c>
      <c r="I15" s="586">
        <f>F15*H15</f>
        <v>17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/>
      <c r="E16" s="438">
        <v>1352</v>
      </c>
      <c r="F16" s="438">
        <f t="shared" si="2"/>
        <v>1352</v>
      </c>
      <c r="G16" s="439">
        <f>F16/F17</f>
        <v>0.36005326231691076</v>
      </c>
      <c r="H16" s="584"/>
      <c r="I16" s="586"/>
      <c r="J16" s="431"/>
      <c r="K16" s="184"/>
      <c r="L16" s="188"/>
      <c r="M16" s="401"/>
    </row>
    <row r="17" spans="2:13" ht="16.2" thickBot="1">
      <c r="B17" s="397"/>
      <c r="C17" s="441" t="s">
        <v>1</v>
      </c>
      <c r="D17" s="442"/>
      <c r="E17" s="442">
        <f>SUM(E14:E16)</f>
        <v>3755</v>
      </c>
      <c r="F17" s="443">
        <f>D17+E17</f>
        <v>3755</v>
      </c>
      <c r="G17" s="444">
        <f>SUM(G14:G16)</f>
        <v>1</v>
      </c>
      <c r="H17" s="585" t="s">
        <v>21</v>
      </c>
      <c r="I17" s="591">
        <f>SUM(I14:I16)</f>
        <v>29.061</v>
      </c>
      <c r="J17" s="431"/>
      <c r="K17" s="184"/>
      <c r="L17" s="188"/>
      <c r="M17" s="401"/>
    </row>
    <row r="18" spans="2:13" ht="15" thickBot="1">
      <c r="B18" s="397"/>
      <c r="C18" s="187"/>
      <c r="D18" s="186"/>
      <c r="E18" s="186"/>
      <c r="F18" s="185"/>
      <c r="G18" s="186"/>
      <c r="H18" s="186"/>
      <c r="I18" s="184"/>
      <c r="J18" s="184"/>
      <c r="K18" s="184"/>
      <c r="L18" s="188"/>
      <c r="M18" s="401"/>
    </row>
    <row r="19" spans="2:13" ht="26.4" thickBot="1">
      <c r="B19" s="397"/>
      <c r="C19" s="876" t="s">
        <v>194</v>
      </c>
      <c r="D19" s="877"/>
      <c r="E19" s="877"/>
      <c r="F19" s="877"/>
      <c r="G19" s="877"/>
      <c r="H19" s="877"/>
      <c r="I19" s="877"/>
      <c r="J19" s="877"/>
      <c r="K19" s="877"/>
      <c r="L19" s="878"/>
      <c r="M19" s="401"/>
    </row>
    <row r="20" spans="2:13" ht="15.6">
      <c r="B20" s="396"/>
      <c r="C20" s="446"/>
      <c r="D20" s="447" t="s">
        <v>260</v>
      </c>
      <c r="E20" s="447" t="s">
        <v>68</v>
      </c>
      <c r="F20" s="447" t="s">
        <v>249</v>
      </c>
      <c r="G20" s="448" t="s">
        <v>197</v>
      </c>
      <c r="H20" s="447" t="s">
        <v>130</v>
      </c>
      <c r="I20" s="448" t="s">
        <v>64</v>
      </c>
      <c r="J20" s="447" t="s">
        <v>174</v>
      </c>
      <c r="K20" s="448" t="s">
        <v>195</v>
      </c>
      <c r="L20" s="449" t="s">
        <v>65</v>
      </c>
      <c r="M20" s="401"/>
    </row>
    <row r="21" spans="2:13" ht="15.6">
      <c r="B21" s="396"/>
      <c r="C21" s="450" t="s">
        <v>58</v>
      </c>
      <c r="D21" s="438">
        <v>68.900000000000006</v>
      </c>
      <c r="E21" s="438">
        <v>299</v>
      </c>
      <c r="F21" s="438"/>
      <c r="G21" s="438">
        <v>68</v>
      </c>
      <c r="H21" s="438"/>
      <c r="I21" s="438">
        <v>168</v>
      </c>
      <c r="J21" s="438"/>
      <c r="K21" s="550">
        <f>D21+E21+F21+G21+H21+I21+J21</f>
        <v>603.9</v>
      </c>
      <c r="L21" s="452">
        <f>K21/K25</f>
        <v>4.9926090536612469E-2</v>
      </c>
      <c r="M21" s="401"/>
    </row>
    <row r="22" spans="2:13" ht="15.6">
      <c r="B22" s="396"/>
      <c r="C22" s="450" t="s">
        <v>148</v>
      </c>
      <c r="D22" s="438">
        <v>687.76</v>
      </c>
      <c r="E22" s="438">
        <v>417</v>
      </c>
      <c r="F22" s="438"/>
      <c r="G22" s="438">
        <v>370</v>
      </c>
      <c r="H22" s="438">
        <v>259.42</v>
      </c>
      <c r="I22" s="438">
        <v>549</v>
      </c>
      <c r="J22" s="438"/>
      <c r="K22" s="550">
        <f t="shared" ref="K22:K24" si="3">D22+E22+F22+G22+H22+I22+J22</f>
        <v>2283.1800000000003</v>
      </c>
      <c r="L22" s="452">
        <f>K22/K25</f>
        <v>0.18875683290508838</v>
      </c>
      <c r="M22" s="401"/>
    </row>
    <row r="23" spans="2:13" ht="15.6">
      <c r="B23" s="396"/>
      <c r="C23" s="450" t="s">
        <v>61</v>
      </c>
      <c r="D23" s="438">
        <v>801</v>
      </c>
      <c r="E23" s="438">
        <v>4766.3999999999996</v>
      </c>
      <c r="F23" s="438"/>
      <c r="G23" s="438">
        <v>197</v>
      </c>
      <c r="H23" s="438">
        <v>19</v>
      </c>
      <c r="I23" s="438">
        <v>582</v>
      </c>
      <c r="J23" s="438"/>
      <c r="K23" s="550">
        <f t="shared" si="3"/>
        <v>6365.4</v>
      </c>
      <c r="L23" s="452">
        <f>K23/K25</f>
        <v>0.52624530005257986</v>
      </c>
      <c r="M23" s="401"/>
    </row>
    <row r="24" spans="2:13" ht="15.6">
      <c r="B24" s="396"/>
      <c r="C24" s="450" t="s">
        <v>62</v>
      </c>
      <c r="D24" s="438">
        <v>871</v>
      </c>
      <c r="E24" s="438">
        <v>1202.83</v>
      </c>
      <c r="F24" s="438"/>
      <c r="G24" s="438">
        <v>353</v>
      </c>
      <c r="H24" s="438"/>
      <c r="I24" s="438">
        <v>416.57</v>
      </c>
      <c r="J24" s="438"/>
      <c r="K24" s="550">
        <f t="shared" si="3"/>
        <v>2843.4</v>
      </c>
      <c r="L24" s="452">
        <f>K24/K25</f>
        <v>0.23507177650571934</v>
      </c>
      <c r="M24" s="401"/>
    </row>
    <row r="25" spans="2:13" ht="15.6">
      <c r="B25" s="397"/>
      <c r="C25" s="450" t="s">
        <v>199</v>
      </c>
      <c r="D25" s="552">
        <f>SUM(D21:D24)</f>
        <v>2428.66</v>
      </c>
      <c r="E25" s="552">
        <f t="shared" ref="E25" si="4">SUM(E21:E24)</f>
        <v>6685.23</v>
      </c>
      <c r="F25" s="552">
        <f>SUM(F21:F24)</f>
        <v>0</v>
      </c>
      <c r="G25" s="552">
        <f>SUM(G21:G24)</f>
        <v>988</v>
      </c>
      <c r="H25" s="552">
        <f>SUM(H21:H24)</f>
        <v>278.42</v>
      </c>
      <c r="I25" s="552">
        <f>SUM(I21:I24)</f>
        <v>1715.57</v>
      </c>
      <c r="J25" s="552">
        <f t="shared" ref="J25" si="5">SUM(J21:J24)</f>
        <v>0</v>
      </c>
      <c r="K25" s="550">
        <f>D25+E25+F25+G25+H25+I25+J25</f>
        <v>12095.88</v>
      </c>
      <c r="L25" s="452">
        <f>SUM(L21:L24)</f>
        <v>1</v>
      </c>
      <c r="M25" s="401"/>
    </row>
    <row r="26" spans="2:13" ht="15.6">
      <c r="B26" s="397"/>
      <c r="C26" s="547" t="s">
        <v>193</v>
      </c>
      <c r="D26" s="553">
        <v>2434.73</v>
      </c>
      <c r="E26" s="553">
        <v>6685.23</v>
      </c>
      <c r="F26" s="548"/>
      <c r="G26" s="548">
        <v>1049.18</v>
      </c>
      <c r="H26" s="548">
        <v>278.42</v>
      </c>
      <c r="I26" s="548">
        <v>1715.57</v>
      </c>
      <c r="J26" s="548"/>
      <c r="K26" s="549">
        <f t="shared" ref="K26" si="6">D26+E26+F26+G26+H26+I26+J26</f>
        <v>12163.13</v>
      </c>
      <c r="L26" s="452"/>
      <c r="M26" s="401"/>
    </row>
    <row r="27" spans="2:13" ht="15.6">
      <c r="B27" s="397"/>
      <c r="C27" s="460" t="s">
        <v>147</v>
      </c>
      <c r="D27" s="461">
        <f t="shared" ref="D27:F27" si="7">D26-D25</f>
        <v>6.0700000000001637</v>
      </c>
      <c r="E27" s="461">
        <f t="shared" si="7"/>
        <v>0</v>
      </c>
      <c r="F27" s="461">
        <f t="shared" si="7"/>
        <v>0</v>
      </c>
      <c r="G27" s="461">
        <f>G26-G25</f>
        <v>61.180000000000064</v>
      </c>
      <c r="H27" s="461">
        <f t="shared" ref="H27:J27" si="8">H26-H25</f>
        <v>0</v>
      </c>
      <c r="I27" s="461">
        <f t="shared" si="8"/>
        <v>0</v>
      </c>
      <c r="J27" s="461">
        <f t="shared" si="8"/>
        <v>0</v>
      </c>
      <c r="K27" s="542">
        <f>D27+E27+F27+G27+H27+I27+J27</f>
        <v>67.250000000000227</v>
      </c>
      <c r="L27" s="452"/>
      <c r="M27" s="401"/>
    </row>
    <row r="28" spans="2:13" ht="15.6">
      <c r="B28" s="396"/>
      <c r="C28" s="402" t="s">
        <v>65</v>
      </c>
      <c r="D28" s="462">
        <f>D26/K26</f>
        <v>0.20017298179004911</v>
      </c>
      <c r="E28" s="462">
        <f>E26/K26</f>
        <v>0.54963072827471215</v>
      </c>
      <c r="F28" s="462">
        <f>F26/K26</f>
        <v>0</v>
      </c>
      <c r="G28" s="462">
        <f>G26/K26</f>
        <v>8.6259046807852929E-2</v>
      </c>
      <c r="H28" s="462">
        <f>H26/K26</f>
        <v>2.2890489536821528E-2</v>
      </c>
      <c r="I28" s="462">
        <f>I26/K26</f>
        <v>0.14104675359056426</v>
      </c>
      <c r="J28" s="462">
        <f>J26/K26</f>
        <v>0</v>
      </c>
      <c r="K28" s="520">
        <f>D28+E28+F28+G28+H28+I28+J28</f>
        <v>0.99999999999999989</v>
      </c>
      <c r="L28" s="463"/>
      <c r="M28" s="401"/>
    </row>
    <row r="29" spans="2:13" ht="16.2" thickBot="1">
      <c r="B29" s="396"/>
      <c r="C29" s="394"/>
      <c r="D29" s="395"/>
      <c r="E29" s="464"/>
      <c r="F29" s="879"/>
      <c r="G29" s="879"/>
      <c r="H29" s="879"/>
      <c r="I29" s="879"/>
      <c r="J29" s="880" t="s">
        <v>196</v>
      </c>
      <c r="K29" s="880"/>
      <c r="L29" s="465">
        <f>H11-K26</f>
        <v>3.9264599992966396</v>
      </c>
      <c r="M29" s="401"/>
    </row>
    <row r="30" spans="2:13" ht="15" thickBot="1">
      <c r="B30" s="397"/>
      <c r="C30" s="393"/>
      <c r="D30" s="367"/>
      <c r="E30" s="367"/>
      <c r="F30" s="367"/>
      <c r="G30" s="367"/>
      <c r="H30" s="367"/>
      <c r="I30" s="367"/>
      <c r="J30" s="367"/>
      <c r="K30" s="367"/>
      <c r="L30" s="368"/>
      <c r="M30" s="401"/>
    </row>
    <row r="31" spans="2:13" ht="15" thickBo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400"/>
    </row>
    <row r="32" spans="2:13" ht="15" thickBot="1"/>
    <row r="33" spans="2:13" ht="46.8" thickBot="1">
      <c r="B33" s="853" t="s">
        <v>203</v>
      </c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2:13" ht="26.4" thickBot="1">
      <c r="B34" s="396"/>
      <c r="C34" s="856" t="s">
        <v>193</v>
      </c>
      <c r="D34" s="857"/>
      <c r="E34" s="857"/>
      <c r="F34" s="857"/>
      <c r="G34" s="857"/>
      <c r="H34" s="857"/>
      <c r="I34" s="857"/>
      <c r="J34" s="857"/>
      <c r="K34" s="857"/>
      <c r="L34" s="858"/>
      <c r="M34" s="401"/>
    </row>
    <row r="35" spans="2:13" ht="15.6">
      <c r="B35" s="396"/>
      <c r="C35" s="403" t="s">
        <v>7</v>
      </c>
      <c r="D35" s="404" t="s">
        <v>38</v>
      </c>
      <c r="E35" s="405" t="s">
        <v>39</v>
      </c>
      <c r="F35" s="406" t="s">
        <v>40</v>
      </c>
      <c r="G35" s="406" t="s">
        <v>8</v>
      </c>
      <c r="H35" s="407" t="s">
        <v>60</v>
      </c>
      <c r="I35" s="408" t="s">
        <v>40</v>
      </c>
      <c r="J35" s="407" t="s">
        <v>65</v>
      </c>
      <c r="K35" s="184"/>
      <c r="L35" s="188"/>
      <c r="M35" s="401"/>
    </row>
    <row r="36" spans="2:13" ht="15.6">
      <c r="B36" s="396"/>
      <c r="C36" s="409" t="s">
        <v>42</v>
      </c>
      <c r="D36" s="596">
        <v>1611912.7819999999</v>
      </c>
      <c r="E36" s="596">
        <v>1612455.8219999999</v>
      </c>
      <c r="F36" s="526">
        <f t="shared" ref="F36:F41" si="9">E36-D36</f>
        <v>543.04000000003725</v>
      </c>
      <c r="G36" s="592">
        <v>6.38</v>
      </c>
      <c r="H36" s="410">
        <f>F36*G36</f>
        <v>3464.5952000002376</v>
      </c>
      <c r="I36" s="531">
        <f>F36+F40+F41</f>
        <v>731.32900000008522</v>
      </c>
      <c r="J36" s="411">
        <f>I36/I40</f>
        <v>0.53079859775439986</v>
      </c>
      <c r="K36" s="186"/>
      <c r="L36" s="359"/>
      <c r="M36" s="401"/>
    </row>
    <row r="37" spans="2:13" ht="15.6">
      <c r="B37" s="396"/>
      <c r="C37" s="412" t="s">
        <v>43</v>
      </c>
      <c r="D37" s="596">
        <v>622706.21200000006</v>
      </c>
      <c r="E37" s="596">
        <v>622968.65300000005</v>
      </c>
      <c r="F37" s="527">
        <f t="shared" si="9"/>
        <v>262.44099999999162</v>
      </c>
      <c r="G37" s="593">
        <v>6.38</v>
      </c>
      <c r="H37" s="413">
        <f>G37*F37</f>
        <v>1674.3735799999465</v>
      </c>
      <c r="I37" s="532">
        <f>F37</f>
        <v>262.44099999999162</v>
      </c>
      <c r="J37" s="414">
        <f>I37/I40</f>
        <v>0.19047968122861497</v>
      </c>
      <c r="K37" s="186"/>
      <c r="L37" s="359"/>
      <c r="M37" s="401"/>
    </row>
    <row r="38" spans="2:13" ht="15.6">
      <c r="B38" s="396"/>
      <c r="C38" s="415" t="s">
        <v>44</v>
      </c>
      <c r="D38" s="597">
        <v>373618.11300000001</v>
      </c>
      <c r="E38" s="597">
        <v>373938.75400000002</v>
      </c>
      <c r="F38" s="528">
        <f t="shared" si="9"/>
        <v>320.64100000000326</v>
      </c>
      <c r="G38" s="594">
        <v>4.58</v>
      </c>
      <c r="H38" s="416">
        <f>G38*F38</f>
        <v>1468.5357800000149</v>
      </c>
      <c r="I38" s="533">
        <f>F38</f>
        <v>320.64100000000326</v>
      </c>
      <c r="J38" s="417">
        <f>I38/I40</f>
        <v>0.2327212419889686</v>
      </c>
      <c r="K38" s="186"/>
      <c r="L38" s="359"/>
      <c r="M38" s="401"/>
    </row>
    <row r="39" spans="2:13" ht="15.6">
      <c r="B39" s="397"/>
      <c r="C39" s="183" t="s">
        <v>139</v>
      </c>
      <c r="D39" s="597">
        <v>432255.76299999998</v>
      </c>
      <c r="E39" s="597">
        <v>432319.14199999999</v>
      </c>
      <c r="F39" s="529">
        <f t="shared" si="9"/>
        <v>63.379000000015367</v>
      </c>
      <c r="G39" s="595">
        <v>6.28</v>
      </c>
      <c r="H39" s="418">
        <f>G39*F39</f>
        <v>398.02012000009654</v>
      </c>
      <c r="I39" s="534">
        <f>F39</f>
        <v>63.379000000015367</v>
      </c>
      <c r="J39" s="419">
        <f>I39/I40</f>
        <v>4.6000479028016586E-2</v>
      </c>
      <c r="K39" s="186"/>
      <c r="L39" s="359"/>
      <c r="M39" s="401"/>
    </row>
    <row r="40" spans="2:13" ht="16.2" thickBot="1">
      <c r="B40" s="397"/>
      <c r="C40" s="420" t="s">
        <v>45</v>
      </c>
      <c r="D40" s="597">
        <v>382937.54200000002</v>
      </c>
      <c r="E40" s="597">
        <v>383092.10100000002</v>
      </c>
      <c r="F40" s="526">
        <f t="shared" si="9"/>
        <v>154.55900000000838</v>
      </c>
      <c r="G40" s="884">
        <v>6.38</v>
      </c>
      <c r="H40" s="421">
        <f>G40*F40</f>
        <v>986.08642000005341</v>
      </c>
      <c r="I40" s="535">
        <f t="shared" ref="I40:J40" si="10">SUM(I36:I39)</f>
        <v>1377.7900000000955</v>
      </c>
      <c r="J40" s="422">
        <f t="shared" si="10"/>
        <v>1</v>
      </c>
      <c r="K40" s="186"/>
      <c r="L40" s="359"/>
      <c r="M40" s="401"/>
    </row>
    <row r="41" spans="2:13" ht="15.6">
      <c r="B41" s="397"/>
      <c r="C41" s="420" t="s">
        <v>46</v>
      </c>
      <c r="D41" s="597">
        <v>343196.06199999998</v>
      </c>
      <c r="E41" s="597">
        <v>343229.79200000002</v>
      </c>
      <c r="F41" s="526">
        <f t="shared" si="9"/>
        <v>33.730000000039581</v>
      </c>
      <c r="G41" s="885"/>
      <c r="H41" s="423">
        <f>G40*F41</f>
        <v>215.19740000025251</v>
      </c>
      <c r="I41" s="424"/>
      <c r="J41" s="425"/>
      <c r="K41" s="186"/>
      <c r="L41" s="359"/>
      <c r="M41" s="401"/>
    </row>
    <row r="42" spans="2:13" ht="16.2" thickBot="1">
      <c r="B42" s="397"/>
      <c r="C42" s="426" t="s">
        <v>21</v>
      </c>
      <c r="D42" s="427"/>
      <c r="E42" s="427"/>
      <c r="F42" s="530">
        <f>F36+F37+F38+F39+F40+F41</f>
        <v>1377.7900000000955</v>
      </c>
      <c r="G42" s="525">
        <f>H42/F42</f>
        <v>5.9565017165170548</v>
      </c>
      <c r="H42" s="428">
        <f>SUM(H36:H41)</f>
        <v>8206.8085000006013</v>
      </c>
      <c r="I42" s="424"/>
      <c r="J42" s="425"/>
      <c r="K42" s="186"/>
      <c r="L42" s="359"/>
      <c r="M42" s="401"/>
    </row>
    <row r="43" spans="2:13" ht="16.2" thickBot="1">
      <c r="B43" s="397"/>
      <c r="C43" s="429"/>
      <c r="D43" s="425"/>
      <c r="E43" s="425"/>
      <c r="F43" s="430"/>
      <c r="G43" s="425"/>
      <c r="H43" s="425"/>
      <c r="I43" s="431"/>
      <c r="J43" s="431"/>
      <c r="K43" s="184"/>
      <c r="L43" s="188"/>
      <c r="M43" s="401"/>
    </row>
    <row r="44" spans="2:13" ht="15.6">
      <c r="B44" s="397"/>
      <c r="C44" s="432"/>
      <c r="D44" s="433"/>
      <c r="E44" s="433" t="s">
        <v>254</v>
      </c>
      <c r="F44" s="434" t="s">
        <v>1</v>
      </c>
      <c r="G44" s="554" t="s">
        <v>65</v>
      </c>
      <c r="H44" s="861" t="s">
        <v>243</v>
      </c>
      <c r="I44" s="862"/>
      <c r="J44" s="431"/>
      <c r="K44" s="184"/>
      <c r="L44" s="188"/>
      <c r="M44" s="401"/>
    </row>
    <row r="45" spans="2:13" ht="15.6">
      <c r="B45" s="397"/>
      <c r="C45" s="437" t="s">
        <v>80</v>
      </c>
      <c r="D45" s="438"/>
      <c r="E45" s="438">
        <v>1556</v>
      </c>
      <c r="F45" s="438">
        <f>D45+E45</f>
        <v>1556</v>
      </c>
      <c r="G45" s="439">
        <f>F45/F48</f>
        <v>0.45926800472255019</v>
      </c>
      <c r="H45" s="590">
        <v>7.0000000000000001E-3</v>
      </c>
      <c r="I45" s="586">
        <f>F45*H45</f>
        <v>10.891999999999999</v>
      </c>
      <c r="J45" s="431"/>
      <c r="K45" s="184"/>
      <c r="L45" s="188"/>
      <c r="M45" s="401"/>
    </row>
    <row r="46" spans="2:13" ht="15.6">
      <c r="B46" s="397"/>
      <c r="C46" s="437" t="s">
        <v>81</v>
      </c>
      <c r="D46" s="438"/>
      <c r="E46" s="438">
        <v>837</v>
      </c>
      <c r="F46" s="438">
        <f t="shared" ref="F46:F47" si="11">D46+E46</f>
        <v>837</v>
      </c>
      <c r="G46" s="439">
        <f>F46/F48</f>
        <v>0.24704840613931522</v>
      </c>
      <c r="H46" s="590">
        <v>2.5000000000000001E-2</v>
      </c>
      <c r="I46" s="586">
        <f>F46*H46</f>
        <v>20.925000000000001</v>
      </c>
      <c r="J46" s="431"/>
      <c r="K46" s="184"/>
      <c r="L46" s="188"/>
      <c r="M46" s="401"/>
    </row>
    <row r="47" spans="2:13" ht="15.6">
      <c r="B47" s="397"/>
      <c r="C47" s="437" t="s">
        <v>58</v>
      </c>
      <c r="D47" s="438"/>
      <c r="E47" s="438">
        <v>995</v>
      </c>
      <c r="F47" s="438">
        <f t="shared" si="11"/>
        <v>995</v>
      </c>
      <c r="G47" s="439">
        <f>F47/F48</f>
        <v>0.29368358913813458</v>
      </c>
      <c r="H47" s="584"/>
      <c r="I47" s="586"/>
      <c r="J47" s="431"/>
      <c r="K47" s="184"/>
      <c r="L47" s="188"/>
      <c r="M47" s="401"/>
    </row>
    <row r="48" spans="2:13" ht="16.2" thickBot="1">
      <c r="B48" s="397"/>
      <c r="C48" s="441" t="s">
        <v>1</v>
      </c>
      <c r="D48" s="442"/>
      <c r="E48" s="442">
        <f>SUM(E45:E47)</f>
        <v>3388</v>
      </c>
      <c r="F48" s="443">
        <f>D48+E48</f>
        <v>3388</v>
      </c>
      <c r="G48" s="444">
        <f>SUM(G45:G47)</f>
        <v>1</v>
      </c>
      <c r="H48" s="585" t="s">
        <v>21</v>
      </c>
      <c r="I48" s="591">
        <f>SUM(I45:I47)</f>
        <v>31.817</v>
      </c>
      <c r="J48" s="431"/>
      <c r="K48" s="184"/>
      <c r="L48" s="188"/>
      <c r="M48" s="401"/>
    </row>
    <row r="49" spans="2:13" ht="15" thickBot="1">
      <c r="B49" s="397"/>
      <c r="C49" s="187"/>
      <c r="D49" s="186"/>
      <c r="E49" s="186"/>
      <c r="F49" s="185"/>
      <c r="G49" s="186"/>
      <c r="H49" s="186"/>
      <c r="I49" s="184"/>
      <c r="J49" s="184"/>
      <c r="K49" s="184"/>
      <c r="L49" s="188"/>
      <c r="M49" s="401"/>
    </row>
    <row r="50" spans="2:13" ht="26.4" thickBot="1">
      <c r="B50" s="397"/>
      <c r="C50" s="876" t="s">
        <v>194</v>
      </c>
      <c r="D50" s="877"/>
      <c r="E50" s="877"/>
      <c r="F50" s="877"/>
      <c r="G50" s="877"/>
      <c r="H50" s="877"/>
      <c r="I50" s="877"/>
      <c r="J50" s="877"/>
      <c r="K50" s="877"/>
      <c r="L50" s="878"/>
      <c r="M50" s="401"/>
    </row>
    <row r="51" spans="2:13" ht="15.6">
      <c r="B51" s="396"/>
      <c r="C51" s="446"/>
      <c r="D51" s="447" t="s">
        <v>260</v>
      </c>
      <c r="E51" s="447" t="s">
        <v>68</v>
      </c>
      <c r="F51" s="447" t="s">
        <v>249</v>
      </c>
      <c r="G51" s="448" t="s">
        <v>197</v>
      </c>
      <c r="H51" s="447" t="s">
        <v>130</v>
      </c>
      <c r="I51" s="448" t="s">
        <v>64</v>
      </c>
      <c r="J51" s="447" t="s">
        <v>174</v>
      </c>
      <c r="K51" s="448" t="s">
        <v>195</v>
      </c>
      <c r="L51" s="449" t="s">
        <v>65</v>
      </c>
      <c r="M51" s="401"/>
    </row>
    <row r="52" spans="2:13" ht="15.6">
      <c r="B52" s="396"/>
      <c r="C52" s="450" t="s">
        <v>58</v>
      </c>
      <c r="D52" s="438">
        <v>494</v>
      </c>
      <c r="E52" s="438">
        <v>212</v>
      </c>
      <c r="F52" s="438">
        <v>43</v>
      </c>
      <c r="G52" s="438">
        <v>10</v>
      </c>
      <c r="H52" s="438">
        <v>236</v>
      </c>
      <c r="I52" s="438"/>
      <c r="J52" s="438"/>
      <c r="K52" s="550">
        <f>D52+E52+F52+G52+H52+I52+J52</f>
        <v>995</v>
      </c>
      <c r="L52" s="452">
        <f>K52/K56</f>
        <v>0.12141549725442342</v>
      </c>
      <c r="M52" s="401"/>
    </row>
    <row r="53" spans="2:13" ht="15.6">
      <c r="B53" s="396"/>
      <c r="C53" s="450" t="s">
        <v>148</v>
      </c>
      <c r="D53" s="438">
        <v>526.84</v>
      </c>
      <c r="E53" s="438">
        <v>660</v>
      </c>
      <c r="F53" s="438">
        <v>316.99</v>
      </c>
      <c r="G53" s="438">
        <v>127</v>
      </c>
      <c r="H53" s="438">
        <v>763</v>
      </c>
      <c r="I53" s="438"/>
      <c r="J53" s="438"/>
      <c r="K53" s="550">
        <f t="shared" ref="K53:K55" si="12">D53+E53+F53+G53+H53+I53+J53</f>
        <v>2393.83</v>
      </c>
      <c r="L53" s="452">
        <f>K53/K56</f>
        <v>0.2921086028065894</v>
      </c>
      <c r="M53" s="401"/>
    </row>
    <row r="54" spans="2:13" ht="15.6">
      <c r="B54" s="396"/>
      <c r="C54" s="450" t="s">
        <v>61</v>
      </c>
      <c r="D54" s="438">
        <v>323.79000000000002</v>
      </c>
      <c r="E54" s="438">
        <v>713.3</v>
      </c>
      <c r="F54" s="438">
        <v>463.8</v>
      </c>
      <c r="G54" s="438"/>
      <c r="H54" s="438">
        <v>93</v>
      </c>
      <c r="I54" s="438"/>
      <c r="J54" s="438"/>
      <c r="K54" s="550">
        <f t="shared" si="12"/>
        <v>1593.8899999999999</v>
      </c>
      <c r="L54" s="452">
        <f>K54/K56</f>
        <v>0.19449542403904818</v>
      </c>
      <c r="M54" s="401"/>
    </row>
    <row r="55" spans="2:13" ht="15.6">
      <c r="B55" s="396"/>
      <c r="C55" s="450" t="s">
        <v>62</v>
      </c>
      <c r="D55" s="438">
        <v>837.08</v>
      </c>
      <c r="E55" s="438">
        <v>500.72</v>
      </c>
      <c r="F55" s="438">
        <v>1050</v>
      </c>
      <c r="G55" s="438">
        <v>284.48</v>
      </c>
      <c r="H55" s="438">
        <v>540</v>
      </c>
      <c r="I55" s="438"/>
      <c r="J55" s="438"/>
      <c r="K55" s="550">
        <f t="shared" si="12"/>
        <v>3212.28</v>
      </c>
      <c r="L55" s="452">
        <f>K55/K56</f>
        <v>0.39198047589993901</v>
      </c>
      <c r="M55" s="401"/>
    </row>
    <row r="56" spans="2:13" ht="15.6">
      <c r="B56" s="397"/>
      <c r="C56" s="450" t="s">
        <v>199</v>
      </c>
      <c r="D56" s="552">
        <f>SUM(D52:D55)</f>
        <v>2181.71</v>
      </c>
      <c r="E56" s="552">
        <f t="shared" ref="E56" si="13">SUM(E52:E55)</f>
        <v>2086.02</v>
      </c>
      <c r="F56" s="552">
        <f>SUM(F52:F55)</f>
        <v>1873.79</v>
      </c>
      <c r="G56" s="552">
        <f>SUM(G52:G55)</f>
        <v>421.48</v>
      </c>
      <c r="H56" s="552">
        <f>SUM(H52:H55)</f>
        <v>1632</v>
      </c>
      <c r="I56" s="552">
        <f>SUM(I52:I55)</f>
        <v>0</v>
      </c>
      <c r="J56" s="552">
        <f t="shared" ref="J56" si="14">SUM(J52:J55)</f>
        <v>0</v>
      </c>
      <c r="K56" s="550">
        <f>D56+E56+F56+G56+H56+I56+J56</f>
        <v>8195</v>
      </c>
      <c r="L56" s="452">
        <f>SUM(L52:L55)</f>
        <v>1</v>
      </c>
      <c r="M56" s="401"/>
    </row>
    <row r="57" spans="2:13" ht="15.6">
      <c r="B57" s="397"/>
      <c r="C57" s="547" t="s">
        <v>193</v>
      </c>
      <c r="D57" s="553">
        <v>2181.71</v>
      </c>
      <c r="E57" s="553">
        <v>2086.02</v>
      </c>
      <c r="F57" s="548">
        <v>1878.18</v>
      </c>
      <c r="G57" s="548">
        <v>421.48</v>
      </c>
      <c r="H57" s="548">
        <v>1635.37</v>
      </c>
      <c r="I57" s="548"/>
      <c r="J57" s="548"/>
      <c r="K57" s="549">
        <f t="shared" ref="K57" si="15">D57+E57+F57+G57+H57+I57+J57</f>
        <v>8202.7599999999984</v>
      </c>
      <c r="L57" s="452"/>
      <c r="M57" s="401"/>
    </row>
    <row r="58" spans="2:13" ht="15.6">
      <c r="B58" s="397"/>
      <c r="C58" s="460" t="s">
        <v>147</v>
      </c>
      <c r="D58" s="461">
        <f t="shared" ref="D58:F58" si="16">D57-D56</f>
        <v>0</v>
      </c>
      <c r="E58" s="461">
        <f t="shared" si="16"/>
        <v>0</v>
      </c>
      <c r="F58" s="461">
        <f t="shared" si="16"/>
        <v>4.3900000000001</v>
      </c>
      <c r="G58" s="461">
        <f>G57-G56</f>
        <v>0</v>
      </c>
      <c r="H58" s="461">
        <f t="shared" ref="H58:J58" si="17">H57-H56</f>
        <v>3.3699999999998909</v>
      </c>
      <c r="I58" s="461">
        <f t="shared" si="17"/>
        <v>0</v>
      </c>
      <c r="J58" s="461">
        <f t="shared" si="17"/>
        <v>0</v>
      </c>
      <c r="K58" s="542">
        <f>D58+E58+F58+G58+H58+I58+J58</f>
        <v>7.7599999999999909</v>
      </c>
      <c r="L58" s="452"/>
      <c r="M58" s="401"/>
    </row>
    <row r="59" spans="2:13" ht="15.6">
      <c r="B59" s="396"/>
      <c r="C59" s="402" t="s">
        <v>65</v>
      </c>
      <c r="D59" s="462">
        <f>D57/K57</f>
        <v>0.26597267261263285</v>
      </c>
      <c r="E59" s="462">
        <f>E57/K57</f>
        <v>0.25430708688295162</v>
      </c>
      <c r="F59" s="462">
        <f>F57/K57</f>
        <v>0.22896927375663806</v>
      </c>
      <c r="G59" s="462">
        <f>G57/K57</f>
        <v>5.1382705333326846E-2</v>
      </c>
      <c r="H59" s="462">
        <f>H57/K57</f>
        <v>0.19936826141445077</v>
      </c>
      <c r="I59" s="462">
        <f>I57/K57</f>
        <v>0</v>
      </c>
      <c r="J59" s="462">
        <f>J57/K57</f>
        <v>0</v>
      </c>
      <c r="K59" s="520">
        <f>D59+E59+F59+G59+H59+I59+J59</f>
        <v>1.0000000000000002</v>
      </c>
      <c r="L59" s="463"/>
      <c r="M59" s="401"/>
    </row>
    <row r="60" spans="2:13" ht="16.2" thickBot="1">
      <c r="B60" s="396"/>
      <c r="C60" s="394"/>
      <c r="D60" s="395"/>
      <c r="E60" s="464"/>
      <c r="F60" s="879"/>
      <c r="G60" s="879"/>
      <c r="H60" s="879"/>
      <c r="I60" s="879"/>
      <c r="J60" s="880" t="s">
        <v>196</v>
      </c>
      <c r="K60" s="880"/>
      <c r="L60" s="465">
        <f>H42-K57</f>
        <v>4.0485000006028713</v>
      </c>
      <c r="M60" s="401"/>
    </row>
    <row r="61" spans="2:13" ht="15" thickBot="1">
      <c r="B61" s="397"/>
      <c r="C61" s="393"/>
      <c r="D61" s="367"/>
      <c r="E61" s="367"/>
      <c r="F61" s="367"/>
      <c r="G61" s="367"/>
      <c r="H61" s="367"/>
      <c r="I61" s="367"/>
      <c r="J61" s="367"/>
      <c r="K61" s="367"/>
      <c r="L61" s="368"/>
      <c r="M61" s="401"/>
    </row>
    <row r="62" spans="2:13" ht="15" thickBot="1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400"/>
    </row>
    <row r="63" spans="2:13" ht="15" thickBot="1"/>
    <row r="64" spans="2:13" ht="46.8" thickBot="1">
      <c r="B64" s="853" t="s">
        <v>205</v>
      </c>
      <c r="C64" s="854"/>
      <c r="D64" s="854"/>
      <c r="E64" s="854"/>
      <c r="F64" s="854"/>
      <c r="G64" s="854"/>
      <c r="H64" s="854"/>
      <c r="I64" s="854"/>
      <c r="J64" s="854"/>
      <c r="K64" s="854"/>
      <c r="L64" s="854"/>
      <c r="M64" s="855"/>
    </row>
    <row r="65" spans="2:13" ht="26.4" thickBot="1">
      <c r="B65" s="396"/>
      <c r="C65" s="856" t="s">
        <v>193</v>
      </c>
      <c r="D65" s="857"/>
      <c r="E65" s="857"/>
      <c r="F65" s="857"/>
      <c r="G65" s="857"/>
      <c r="H65" s="857"/>
      <c r="I65" s="857"/>
      <c r="J65" s="857"/>
      <c r="K65" s="857"/>
      <c r="L65" s="858"/>
      <c r="M65" s="401"/>
    </row>
    <row r="66" spans="2:13" ht="15.6">
      <c r="B66" s="396"/>
      <c r="C66" s="403" t="s">
        <v>7</v>
      </c>
      <c r="D66" s="404" t="s">
        <v>38</v>
      </c>
      <c r="E66" s="405" t="s">
        <v>39</v>
      </c>
      <c r="F66" s="406" t="s">
        <v>40</v>
      </c>
      <c r="G66" s="406" t="s">
        <v>8</v>
      </c>
      <c r="H66" s="407" t="s">
        <v>60</v>
      </c>
      <c r="I66" s="408" t="s">
        <v>40</v>
      </c>
      <c r="J66" s="407" t="s">
        <v>65</v>
      </c>
      <c r="K66" s="184"/>
      <c r="L66" s="188"/>
      <c r="M66" s="401"/>
    </row>
    <row r="67" spans="2:13" ht="15.6">
      <c r="B67" s="396"/>
      <c r="C67" s="409" t="s">
        <v>42</v>
      </c>
      <c r="D67" s="596">
        <v>1612455.8219999999</v>
      </c>
      <c r="E67" s="596">
        <v>1613029.7320000001</v>
      </c>
      <c r="F67" s="526">
        <f t="shared" ref="F67:F72" si="18">E67-D67</f>
        <v>573.91000000014901</v>
      </c>
      <c r="G67" s="592">
        <v>6.38</v>
      </c>
      <c r="H67" s="410">
        <f>F67*G67</f>
        <v>3661.5458000009507</v>
      </c>
      <c r="I67" s="531">
        <f>F67+F71+F72</f>
        <v>884.07100000011269</v>
      </c>
      <c r="J67" s="411">
        <f>I67/I71</f>
        <v>0.60996957986552014</v>
      </c>
      <c r="K67" s="186"/>
      <c r="L67" s="359"/>
      <c r="M67" s="401"/>
    </row>
    <row r="68" spans="2:13" ht="15.6">
      <c r="B68" s="396"/>
      <c r="C68" s="412" t="s">
        <v>43</v>
      </c>
      <c r="D68" s="596">
        <v>622968.65300000005</v>
      </c>
      <c r="E68" s="596">
        <v>623199.18299999996</v>
      </c>
      <c r="F68" s="527">
        <f t="shared" si="18"/>
        <v>230.52999999991152</v>
      </c>
      <c r="G68" s="593">
        <v>6.38</v>
      </c>
      <c r="H68" s="413">
        <f>G68*F68</f>
        <v>1470.7813999994355</v>
      </c>
      <c r="I68" s="532">
        <f>F68</f>
        <v>230.52999999991152</v>
      </c>
      <c r="J68" s="414">
        <f>I68/I71</f>
        <v>0.15905542342903053</v>
      </c>
      <c r="K68" s="186"/>
      <c r="L68" s="359"/>
      <c r="M68" s="401"/>
    </row>
    <row r="69" spans="2:13" ht="15.6">
      <c r="B69" s="396"/>
      <c r="C69" s="415" t="s">
        <v>44</v>
      </c>
      <c r="D69" s="597">
        <v>373938.75400000002</v>
      </c>
      <c r="E69" s="597">
        <v>374181.12199999997</v>
      </c>
      <c r="F69" s="528">
        <f t="shared" si="18"/>
        <v>242.36799999995856</v>
      </c>
      <c r="G69" s="594">
        <v>4.58</v>
      </c>
      <c r="H69" s="416">
        <f>G69*F69</f>
        <v>1110.0454399998102</v>
      </c>
      <c r="I69" s="533">
        <f>F69</f>
        <v>242.36799999995856</v>
      </c>
      <c r="J69" s="417">
        <f>I69/I71</f>
        <v>0.16722311571446438</v>
      </c>
      <c r="K69" s="186"/>
      <c r="L69" s="359"/>
      <c r="M69" s="401"/>
    </row>
    <row r="70" spans="2:13" ht="15.6">
      <c r="B70" s="397"/>
      <c r="C70" s="183" t="s">
        <v>139</v>
      </c>
      <c r="D70" s="597">
        <v>432319.14199999999</v>
      </c>
      <c r="E70" s="597">
        <v>432411.54200000002</v>
      </c>
      <c r="F70" s="529">
        <f t="shared" si="18"/>
        <v>92.400000000023283</v>
      </c>
      <c r="G70" s="595">
        <v>6.28</v>
      </c>
      <c r="H70" s="418">
        <f>G70*F70</f>
        <v>580.27200000014625</v>
      </c>
      <c r="I70" s="534">
        <f>F70</f>
        <v>92.400000000023283</v>
      </c>
      <c r="J70" s="419">
        <f>I70/I71</f>
        <v>6.3751880990984972E-2</v>
      </c>
      <c r="K70" s="186"/>
      <c r="L70" s="359"/>
      <c r="M70" s="401"/>
    </row>
    <row r="71" spans="2:13" ht="16.2" thickBot="1">
      <c r="B71" s="397"/>
      <c r="C71" s="420" t="s">
        <v>45</v>
      </c>
      <c r="D71" s="597">
        <v>383092.10100000002</v>
      </c>
      <c r="E71" s="597">
        <v>383304.48200000002</v>
      </c>
      <c r="F71" s="526">
        <f t="shared" si="18"/>
        <v>212.38099999999395</v>
      </c>
      <c r="G71" s="884">
        <v>6.38</v>
      </c>
      <c r="H71" s="421">
        <f>G71*F71</f>
        <v>1354.9907799999614</v>
      </c>
      <c r="I71" s="535">
        <f t="shared" ref="I71:J71" si="19">SUM(I67:I70)</f>
        <v>1449.3690000000061</v>
      </c>
      <c r="J71" s="422">
        <f t="shared" si="19"/>
        <v>1</v>
      </c>
      <c r="K71" s="186"/>
      <c r="L71" s="359"/>
      <c r="M71" s="401"/>
    </row>
    <row r="72" spans="2:13" ht="15.6">
      <c r="B72" s="397"/>
      <c r="C72" s="420" t="s">
        <v>46</v>
      </c>
      <c r="D72" s="597">
        <v>343229.79200000002</v>
      </c>
      <c r="E72" s="597">
        <v>343327.57199999999</v>
      </c>
      <c r="F72" s="526">
        <f t="shared" si="18"/>
        <v>97.779999999969732</v>
      </c>
      <c r="G72" s="885"/>
      <c r="H72" s="423">
        <f>G71*F72</f>
        <v>623.83639999980687</v>
      </c>
      <c r="I72" s="424"/>
      <c r="J72" s="425"/>
      <c r="K72" s="186"/>
      <c r="L72" s="359"/>
      <c r="M72" s="401"/>
    </row>
    <row r="73" spans="2:13" ht="16.2" thickBot="1">
      <c r="B73" s="397"/>
      <c r="C73" s="426" t="s">
        <v>21</v>
      </c>
      <c r="D73" s="427"/>
      <c r="E73" s="427"/>
      <c r="F73" s="530">
        <f>F67+F68+F69+F70+F71+F72</f>
        <v>1449.3690000000061</v>
      </c>
      <c r="G73" s="525">
        <f>H73/F73</f>
        <v>6.0726232036148664</v>
      </c>
      <c r="H73" s="428">
        <f>SUM(H67:H72)</f>
        <v>8801.4718200001116</v>
      </c>
      <c r="I73" s="424"/>
      <c r="J73" s="425"/>
      <c r="K73" s="186"/>
      <c r="L73" s="359"/>
      <c r="M73" s="401"/>
    </row>
    <row r="74" spans="2:13" ht="16.2" thickBot="1">
      <c r="B74" s="397"/>
      <c r="C74" s="429"/>
      <c r="D74" s="425"/>
      <c r="E74" s="425"/>
      <c r="F74" s="430"/>
      <c r="G74" s="425"/>
      <c r="H74" s="425"/>
      <c r="I74" s="431"/>
      <c r="J74" s="431"/>
      <c r="K74" s="184"/>
      <c r="L74" s="188"/>
      <c r="M74" s="401"/>
    </row>
    <row r="75" spans="2:13" ht="15.6">
      <c r="B75" s="397"/>
      <c r="C75" s="432"/>
      <c r="D75" s="433"/>
      <c r="E75" s="433" t="s">
        <v>254</v>
      </c>
      <c r="F75" s="434" t="s">
        <v>1</v>
      </c>
      <c r="G75" s="554" t="s">
        <v>65</v>
      </c>
      <c r="H75" s="861" t="s">
        <v>243</v>
      </c>
      <c r="I75" s="862"/>
      <c r="J75" s="431"/>
      <c r="K75" s="184"/>
      <c r="L75" s="188"/>
      <c r="M75" s="401"/>
    </row>
    <row r="76" spans="2:13" ht="15.6">
      <c r="B76" s="397"/>
      <c r="C76" s="437" t="s">
        <v>80</v>
      </c>
      <c r="D76" s="438"/>
      <c r="E76" s="438">
        <v>914</v>
      </c>
      <c r="F76" s="438">
        <f>D76+E76</f>
        <v>914</v>
      </c>
      <c r="G76" s="439">
        <f>F76/F79</f>
        <v>0.246826897110451</v>
      </c>
      <c r="H76" s="590">
        <v>7.0000000000000001E-3</v>
      </c>
      <c r="I76" s="586">
        <f>F76*H76</f>
        <v>6.3980000000000006</v>
      </c>
      <c r="J76" s="431"/>
      <c r="K76" s="184"/>
      <c r="L76" s="188"/>
      <c r="M76" s="401"/>
    </row>
    <row r="77" spans="2:13" ht="15.6">
      <c r="B77" s="397"/>
      <c r="C77" s="437" t="s">
        <v>81</v>
      </c>
      <c r="D77" s="438"/>
      <c r="E77" s="438">
        <v>1889</v>
      </c>
      <c r="F77" s="438">
        <f t="shared" ref="F77:F78" si="20">D77+E77</f>
        <v>1889</v>
      </c>
      <c r="G77" s="439">
        <f>F77/F79</f>
        <v>0.51012692411558191</v>
      </c>
      <c r="H77" s="590">
        <v>2.5000000000000001E-2</v>
      </c>
      <c r="I77" s="586">
        <f>F77*H77</f>
        <v>47.225000000000001</v>
      </c>
      <c r="J77" s="431"/>
      <c r="K77" s="184"/>
      <c r="L77" s="188"/>
      <c r="M77" s="401"/>
    </row>
    <row r="78" spans="2:13" ht="15.6">
      <c r="B78" s="397"/>
      <c r="C78" s="437" t="s">
        <v>58</v>
      </c>
      <c r="D78" s="438"/>
      <c r="E78" s="438">
        <v>900</v>
      </c>
      <c r="F78" s="438">
        <f t="shared" si="20"/>
        <v>900</v>
      </c>
      <c r="G78" s="439">
        <f>F78/F79</f>
        <v>0.24304617877396706</v>
      </c>
      <c r="H78" s="584"/>
      <c r="I78" s="586"/>
      <c r="J78" s="431"/>
      <c r="K78" s="184"/>
      <c r="L78" s="188"/>
      <c r="M78" s="401"/>
    </row>
    <row r="79" spans="2:13" ht="16.2" thickBot="1">
      <c r="B79" s="397"/>
      <c r="C79" s="441" t="s">
        <v>1</v>
      </c>
      <c r="D79" s="442">
        <f>SUM(D76:D78)</f>
        <v>0</v>
      </c>
      <c r="E79" s="442">
        <f>SUM(E76:E78)</f>
        <v>3703</v>
      </c>
      <c r="F79" s="443">
        <f>D79+E79</f>
        <v>3703</v>
      </c>
      <c r="G79" s="444">
        <f>SUM(G76:G78)</f>
        <v>1</v>
      </c>
      <c r="H79" s="585" t="s">
        <v>21</v>
      </c>
      <c r="I79" s="591">
        <f>SUM(I76:I78)</f>
        <v>53.623000000000005</v>
      </c>
      <c r="J79" s="431"/>
      <c r="K79" s="184"/>
      <c r="L79" s="188"/>
      <c r="M79" s="401"/>
    </row>
    <row r="80" spans="2:13" ht="15" thickBot="1">
      <c r="B80" s="397"/>
      <c r="C80" s="187"/>
      <c r="D80" s="186"/>
      <c r="E80" s="186"/>
      <c r="F80" s="185"/>
      <c r="G80" s="186"/>
      <c r="H80" s="186"/>
      <c r="I80" s="184"/>
      <c r="J80" s="184"/>
      <c r="K80" s="184"/>
      <c r="L80" s="188"/>
      <c r="M80" s="401"/>
    </row>
    <row r="81" spans="2:13" ht="26.4" thickBot="1">
      <c r="B81" s="397"/>
      <c r="C81" s="876" t="s">
        <v>194</v>
      </c>
      <c r="D81" s="877"/>
      <c r="E81" s="877"/>
      <c r="F81" s="877"/>
      <c r="G81" s="877"/>
      <c r="H81" s="877"/>
      <c r="I81" s="877"/>
      <c r="J81" s="877"/>
      <c r="K81" s="877"/>
      <c r="L81" s="878"/>
      <c r="M81" s="401"/>
    </row>
    <row r="82" spans="2:13" ht="15.6">
      <c r="B82" s="396"/>
      <c r="C82" s="446"/>
      <c r="D82" s="447" t="s">
        <v>260</v>
      </c>
      <c r="E82" s="447" t="s">
        <v>68</v>
      </c>
      <c r="F82" s="447" t="s">
        <v>249</v>
      </c>
      <c r="G82" s="448" t="s">
        <v>197</v>
      </c>
      <c r="H82" s="447" t="s">
        <v>130</v>
      </c>
      <c r="I82" s="448" t="s">
        <v>64</v>
      </c>
      <c r="J82" s="447" t="s">
        <v>174</v>
      </c>
      <c r="K82" s="448" t="s">
        <v>195</v>
      </c>
      <c r="L82" s="449" t="s">
        <v>65</v>
      </c>
      <c r="M82" s="401"/>
    </row>
    <row r="83" spans="2:13" ht="15.6">
      <c r="B83" s="396"/>
      <c r="C83" s="450" t="s">
        <v>58</v>
      </c>
      <c r="D83" s="438"/>
      <c r="E83" s="438">
        <v>354</v>
      </c>
      <c r="F83" s="438">
        <v>48</v>
      </c>
      <c r="G83" s="438">
        <v>263</v>
      </c>
      <c r="H83" s="438"/>
      <c r="I83" s="438">
        <v>374</v>
      </c>
      <c r="J83" s="438"/>
      <c r="K83" s="550">
        <f>D83+E83+F83+G83+H83+I83+J83</f>
        <v>1039</v>
      </c>
      <c r="L83" s="452">
        <f>K83/K87</f>
        <v>0.1181277826539754</v>
      </c>
      <c r="M83" s="401"/>
    </row>
    <row r="84" spans="2:13" ht="15.6">
      <c r="B84" s="396"/>
      <c r="C84" s="450" t="s">
        <v>148</v>
      </c>
      <c r="D84" s="438"/>
      <c r="E84" s="438">
        <v>841</v>
      </c>
      <c r="F84" s="438">
        <v>65</v>
      </c>
      <c r="G84" s="438">
        <v>501</v>
      </c>
      <c r="H84" s="438"/>
      <c r="I84" s="438">
        <v>1488</v>
      </c>
      <c r="J84" s="438"/>
      <c r="K84" s="550">
        <f t="shared" ref="K84:K86" si="21">D84+E84+F84+G84+H84+I84+J84</f>
        <v>2895</v>
      </c>
      <c r="L84" s="452">
        <f>K84/K87</f>
        <v>0.32914334050361771</v>
      </c>
      <c r="M84" s="401"/>
    </row>
    <row r="85" spans="2:13" ht="15.6">
      <c r="B85" s="396"/>
      <c r="C85" s="450" t="s">
        <v>61</v>
      </c>
      <c r="D85" s="438"/>
      <c r="E85" s="438">
        <v>328.9</v>
      </c>
      <c r="F85" s="438">
        <v>63.8</v>
      </c>
      <c r="G85" s="438">
        <v>399</v>
      </c>
      <c r="H85" s="438"/>
      <c r="I85" s="438">
        <v>218</v>
      </c>
      <c r="J85" s="438"/>
      <c r="K85" s="550">
        <f t="shared" si="21"/>
        <v>1009.7</v>
      </c>
      <c r="L85" s="452">
        <f>K85/K87</f>
        <v>0.11479655644438784</v>
      </c>
      <c r="M85" s="401"/>
    </row>
    <row r="86" spans="2:13" ht="15.6">
      <c r="B86" s="396"/>
      <c r="C86" s="450" t="s">
        <v>62</v>
      </c>
      <c r="D86" s="438"/>
      <c r="E86" s="438">
        <v>1420.66</v>
      </c>
      <c r="F86" s="438">
        <v>115.85</v>
      </c>
      <c r="G86" s="438">
        <v>1513.69</v>
      </c>
      <c r="H86" s="438"/>
      <c r="I86" s="438">
        <v>751.64</v>
      </c>
      <c r="J86" s="438">
        <v>50.02</v>
      </c>
      <c r="K86" s="550">
        <f t="shared" si="21"/>
        <v>3851.8599999999997</v>
      </c>
      <c r="L86" s="452">
        <f>K86/K87</f>
        <v>0.43793232039801888</v>
      </c>
      <c r="M86" s="401"/>
    </row>
    <row r="87" spans="2:13" ht="15.6">
      <c r="B87" s="397"/>
      <c r="C87" s="450" t="s">
        <v>199</v>
      </c>
      <c r="D87" s="552">
        <f>SUM(D83:D86)</f>
        <v>0</v>
      </c>
      <c r="E87" s="552">
        <f t="shared" ref="E87" si="22">SUM(E83:E86)</f>
        <v>2944.5600000000004</v>
      </c>
      <c r="F87" s="552">
        <f>SUM(F83:F86)</f>
        <v>292.64999999999998</v>
      </c>
      <c r="G87" s="552">
        <f>SUM(G83:G86)</f>
        <v>2676.69</v>
      </c>
      <c r="H87" s="552">
        <f>SUM(H83:H86)</f>
        <v>0</v>
      </c>
      <c r="I87" s="552">
        <f>SUM(I83:I86)</f>
        <v>2831.64</v>
      </c>
      <c r="J87" s="552">
        <f t="shared" ref="J87" si="23">SUM(J83:J86)</f>
        <v>50.02</v>
      </c>
      <c r="K87" s="550">
        <f>D87+E87+F87+G87+H87+I87+J87</f>
        <v>8795.5600000000013</v>
      </c>
      <c r="L87" s="452">
        <f>SUM(L83:L86)</f>
        <v>0.99999999999999978</v>
      </c>
      <c r="M87" s="401"/>
    </row>
    <row r="88" spans="2:13" ht="15.6">
      <c r="B88" s="397"/>
      <c r="C88" s="547" t="s">
        <v>193</v>
      </c>
      <c r="D88" s="553"/>
      <c r="E88" s="553">
        <v>2944.558</v>
      </c>
      <c r="F88" s="548">
        <v>292.64999999999998</v>
      </c>
      <c r="G88" s="548">
        <v>2676.69</v>
      </c>
      <c r="H88" s="548"/>
      <c r="I88" s="548">
        <v>2831.64</v>
      </c>
      <c r="J88" s="548">
        <v>50.02</v>
      </c>
      <c r="K88" s="549">
        <f t="shared" ref="K88" si="24">D88+E88+F88+G88+H88+I88+J88</f>
        <v>8795.5580000000009</v>
      </c>
      <c r="L88" s="452"/>
      <c r="M88" s="401"/>
    </row>
    <row r="89" spans="2:13" ht="15.6">
      <c r="B89" s="397"/>
      <c r="C89" s="460" t="s">
        <v>147</v>
      </c>
      <c r="D89" s="461">
        <f t="shared" ref="D89:F89" si="25">D88-D87</f>
        <v>0</v>
      </c>
      <c r="E89" s="461">
        <f t="shared" si="25"/>
        <v>-2.0000000004074536E-3</v>
      </c>
      <c r="F89" s="461">
        <f t="shared" si="25"/>
        <v>0</v>
      </c>
      <c r="G89" s="461">
        <f>G88-G87</f>
        <v>0</v>
      </c>
      <c r="H89" s="461">
        <f t="shared" ref="H89:J89" si="26">H88-H87</f>
        <v>0</v>
      </c>
      <c r="I89" s="461">
        <f t="shared" si="26"/>
        <v>0</v>
      </c>
      <c r="J89" s="461">
        <f t="shared" si="26"/>
        <v>0</v>
      </c>
      <c r="K89" s="542">
        <f>D89+E89+F89+G89+H89+I89+J89</f>
        <v>-2.0000000004074536E-3</v>
      </c>
      <c r="L89" s="452"/>
      <c r="M89" s="401"/>
    </row>
    <row r="90" spans="2:13" ht="15.6">
      <c r="B90" s="396"/>
      <c r="C90" s="402" t="s">
        <v>65</v>
      </c>
      <c r="D90" s="462">
        <f>D88/K88</f>
        <v>0</v>
      </c>
      <c r="E90" s="462">
        <f>E88/K88</f>
        <v>0.3347778503649228</v>
      </c>
      <c r="F90" s="462">
        <f>F88/K88</f>
        <v>3.3272476857068072E-2</v>
      </c>
      <c r="G90" s="462">
        <f>G88/K88</f>
        <v>0.30432293209822503</v>
      </c>
      <c r="H90" s="462">
        <f>H88/K88</f>
        <v>0</v>
      </c>
      <c r="I90" s="462">
        <f>I88/K88</f>
        <v>0.32193977914761057</v>
      </c>
      <c r="J90" s="462">
        <f>J88/K88</f>
        <v>5.686961532173399E-3</v>
      </c>
      <c r="K90" s="520">
        <f>D90+E90+F90+G90+H90+I90+J90</f>
        <v>0.99999999999999989</v>
      </c>
      <c r="L90" s="463"/>
      <c r="M90" s="401"/>
    </row>
    <row r="91" spans="2:13" ht="16.2" thickBot="1">
      <c r="B91" s="396"/>
      <c r="C91" s="394"/>
      <c r="D91" s="395"/>
      <c r="E91" s="464"/>
      <c r="F91" s="879"/>
      <c r="G91" s="879"/>
      <c r="H91" s="879"/>
      <c r="I91" s="879"/>
      <c r="J91" s="880" t="s">
        <v>196</v>
      </c>
      <c r="K91" s="880"/>
      <c r="L91" s="465">
        <f>H73-K88</f>
        <v>5.913820000110718</v>
      </c>
      <c r="M91" s="401"/>
    </row>
    <row r="92" spans="2:13" ht="15" thickBot="1">
      <c r="B92" s="397"/>
      <c r="C92" s="393"/>
      <c r="D92" s="367"/>
      <c r="E92" s="367"/>
      <c r="F92" s="367"/>
      <c r="G92" s="367"/>
      <c r="H92" s="367"/>
      <c r="I92" s="367"/>
      <c r="J92" s="367"/>
      <c r="K92" s="367"/>
      <c r="L92" s="368"/>
      <c r="M92" s="401"/>
    </row>
    <row r="93" spans="2:13" ht="15" thickBot="1">
      <c r="B93" s="398"/>
      <c r="C93" s="399"/>
      <c r="D93" s="399"/>
      <c r="E93" s="399"/>
      <c r="F93" s="399"/>
      <c r="G93" s="399"/>
      <c r="H93" s="399"/>
      <c r="I93" s="399"/>
      <c r="J93" s="399"/>
      <c r="K93" s="399"/>
      <c r="L93" s="399"/>
      <c r="M93" s="400"/>
    </row>
    <row r="94" spans="2:13" ht="15" thickBot="1"/>
    <row r="95" spans="2:13" ht="46.8" thickBot="1">
      <c r="B95" s="853" t="s">
        <v>206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5"/>
    </row>
    <row r="96" spans="2:13" ht="26.4" thickBot="1">
      <c r="B96" s="396"/>
      <c r="C96" s="856" t="s">
        <v>193</v>
      </c>
      <c r="D96" s="857"/>
      <c r="E96" s="857"/>
      <c r="F96" s="857"/>
      <c r="G96" s="857"/>
      <c r="H96" s="857"/>
      <c r="I96" s="857"/>
      <c r="J96" s="857"/>
      <c r="K96" s="857"/>
      <c r="L96" s="858"/>
      <c r="M96" s="401"/>
    </row>
    <row r="97" spans="2:13" ht="15.6">
      <c r="B97" s="396"/>
      <c r="C97" s="403" t="s">
        <v>7</v>
      </c>
      <c r="D97" s="404" t="s">
        <v>38</v>
      </c>
      <c r="E97" s="405" t="s">
        <v>39</v>
      </c>
      <c r="F97" s="406" t="s">
        <v>40</v>
      </c>
      <c r="G97" s="406" t="s">
        <v>8</v>
      </c>
      <c r="H97" s="407" t="s">
        <v>60</v>
      </c>
      <c r="I97" s="408" t="s">
        <v>40</v>
      </c>
      <c r="J97" s="407" t="s">
        <v>65</v>
      </c>
      <c r="K97" s="184"/>
      <c r="L97" s="188"/>
      <c r="M97" s="401"/>
    </row>
    <row r="98" spans="2:13" ht="15.6">
      <c r="B98" s="396"/>
      <c r="C98" s="409" t="s">
        <v>42</v>
      </c>
      <c r="D98" s="596">
        <v>1613029.7320000001</v>
      </c>
      <c r="E98" s="596">
        <v>1613554.862</v>
      </c>
      <c r="F98" s="526">
        <f t="shared" ref="F98:F103" si="27">E98-D98</f>
        <v>525.12999999988824</v>
      </c>
      <c r="G98" s="592">
        <v>6.38</v>
      </c>
      <c r="H98" s="410">
        <f>F98*G98</f>
        <v>3350.329399999287</v>
      </c>
      <c r="I98" s="531">
        <f>F98+F102+F103</f>
        <v>680.80999999988126</v>
      </c>
      <c r="J98" s="411">
        <f>I98/I102</f>
        <v>0.54007207730337281</v>
      </c>
      <c r="K98" s="186"/>
      <c r="L98" s="359"/>
      <c r="M98" s="401"/>
    </row>
    <row r="99" spans="2:13" ht="15.6">
      <c r="B99" s="396"/>
      <c r="C99" s="412" t="s">
        <v>43</v>
      </c>
      <c r="D99" s="596">
        <v>623199.18299999996</v>
      </c>
      <c r="E99" s="596">
        <v>623473.00199999998</v>
      </c>
      <c r="F99" s="527">
        <f t="shared" si="27"/>
        <v>273.8190000000177</v>
      </c>
      <c r="G99" s="593">
        <v>6.38</v>
      </c>
      <c r="H99" s="413">
        <f>G99*F99</f>
        <v>1746.9652200001128</v>
      </c>
      <c r="I99" s="532">
        <f>F99</f>
        <v>273.8190000000177</v>
      </c>
      <c r="J99" s="414">
        <f>I99/I102</f>
        <v>0.21721478259010238</v>
      </c>
      <c r="K99" s="186"/>
      <c r="L99" s="359"/>
      <c r="M99" s="401"/>
    </row>
    <row r="100" spans="2:13" ht="15.6">
      <c r="B100" s="396"/>
      <c r="C100" s="415" t="s">
        <v>44</v>
      </c>
      <c r="D100" s="597">
        <v>374181.12199999997</v>
      </c>
      <c r="E100" s="597">
        <v>374353.283</v>
      </c>
      <c r="F100" s="528">
        <f t="shared" si="27"/>
        <v>172.16100000002189</v>
      </c>
      <c r="G100" s="594">
        <v>4.58</v>
      </c>
      <c r="H100" s="416">
        <f>G100*F100</f>
        <v>788.49738000010029</v>
      </c>
      <c r="I100" s="533">
        <f>F100</f>
        <v>172.16100000002189</v>
      </c>
      <c r="J100" s="417">
        <f>I100/I102</f>
        <v>0.13657165567581853</v>
      </c>
      <c r="K100" s="186"/>
      <c r="L100" s="359"/>
      <c r="M100" s="401"/>
    </row>
    <row r="101" spans="2:13" ht="15.6">
      <c r="B101" s="397"/>
      <c r="C101" s="183" t="s">
        <v>139</v>
      </c>
      <c r="D101" s="597">
        <v>432411.54200000002</v>
      </c>
      <c r="E101" s="597">
        <v>432545.34299999999</v>
      </c>
      <c r="F101" s="529">
        <f t="shared" si="27"/>
        <v>133.80099999997765</v>
      </c>
      <c r="G101" s="595">
        <v>6.28</v>
      </c>
      <c r="H101" s="418">
        <f>G101*F101</f>
        <v>840.27027999985967</v>
      </c>
      <c r="I101" s="534">
        <f>F101</f>
        <v>133.80099999997765</v>
      </c>
      <c r="J101" s="419">
        <f>I101/I102</f>
        <v>0.10614148443070626</v>
      </c>
      <c r="K101" s="186"/>
      <c r="L101" s="359"/>
      <c r="M101" s="401"/>
    </row>
    <row r="102" spans="2:13" ht="16.2" thickBot="1">
      <c r="B102" s="397"/>
      <c r="C102" s="420" t="s">
        <v>45</v>
      </c>
      <c r="D102" s="597">
        <v>383304.48200000002</v>
      </c>
      <c r="E102" s="597">
        <v>383392.42200000002</v>
      </c>
      <c r="F102" s="526">
        <f t="shared" si="27"/>
        <v>87.940000000002328</v>
      </c>
      <c r="G102" s="884">
        <v>6.38</v>
      </c>
      <c r="H102" s="421">
        <f>G102*F102</f>
        <v>561.05720000001486</v>
      </c>
      <c r="I102" s="535">
        <f t="shared" ref="I102:J102" si="28">SUM(I98:I101)</f>
        <v>1260.5909999998985</v>
      </c>
      <c r="J102" s="422">
        <f t="shared" si="28"/>
        <v>1</v>
      </c>
      <c r="K102" s="186"/>
      <c r="L102" s="359"/>
      <c r="M102" s="401"/>
    </row>
    <row r="103" spans="2:13" ht="15.6">
      <c r="B103" s="397"/>
      <c r="C103" s="420" t="s">
        <v>46</v>
      </c>
      <c r="D103" s="597">
        <v>343327.57199999999</v>
      </c>
      <c r="E103" s="597">
        <v>343395.31199999998</v>
      </c>
      <c r="F103" s="526">
        <f t="shared" si="27"/>
        <v>67.739999999990687</v>
      </c>
      <c r="G103" s="885"/>
      <c r="H103" s="423">
        <f>G102*F103</f>
        <v>432.18119999994059</v>
      </c>
      <c r="I103" s="424"/>
      <c r="J103" s="425"/>
      <c r="K103" s="186"/>
      <c r="L103" s="359"/>
      <c r="M103" s="401"/>
    </row>
    <row r="104" spans="2:13" ht="16.2" thickBot="1">
      <c r="B104" s="397"/>
      <c r="C104" s="426" t="s">
        <v>21</v>
      </c>
      <c r="D104" s="427"/>
      <c r="E104" s="427"/>
      <c r="F104" s="530">
        <f>F98+F99+F100+F101+F102+F103</f>
        <v>1260.5909999998985</v>
      </c>
      <c r="G104" s="525">
        <f>H104/F104</f>
        <v>6.1235568713404573</v>
      </c>
      <c r="H104" s="428">
        <f>SUM(H98:H103)</f>
        <v>7719.3006799993163</v>
      </c>
      <c r="I104" s="424"/>
      <c r="J104" s="425"/>
      <c r="K104" s="186"/>
      <c r="L104" s="359"/>
      <c r="M104" s="401"/>
    </row>
    <row r="105" spans="2:13" ht="16.2" thickBot="1">
      <c r="B105" s="397"/>
      <c r="C105" s="429"/>
      <c r="D105" s="425"/>
      <c r="E105" s="425"/>
      <c r="F105" s="430"/>
      <c r="G105" s="425"/>
      <c r="H105" s="425"/>
      <c r="I105" s="431"/>
      <c r="J105" s="431"/>
      <c r="K105" s="184"/>
      <c r="L105" s="188"/>
      <c r="M105" s="401"/>
    </row>
    <row r="106" spans="2:13" ht="15.6">
      <c r="B106" s="397"/>
      <c r="C106" s="432"/>
      <c r="D106" s="433"/>
      <c r="E106" s="433" t="s">
        <v>254</v>
      </c>
      <c r="F106" s="434" t="s">
        <v>1</v>
      </c>
      <c r="G106" s="554" t="s">
        <v>65</v>
      </c>
      <c r="H106" s="861" t="s">
        <v>243</v>
      </c>
      <c r="I106" s="862"/>
      <c r="J106" s="431"/>
      <c r="K106" s="184"/>
      <c r="L106" s="188"/>
      <c r="M106" s="401"/>
    </row>
    <row r="107" spans="2:13" ht="15.6">
      <c r="B107" s="397"/>
      <c r="C107" s="437" t="s">
        <v>80</v>
      </c>
      <c r="D107" s="438"/>
      <c r="E107" s="438">
        <v>1380</v>
      </c>
      <c r="F107" s="438">
        <f>D107+E107</f>
        <v>1380</v>
      </c>
      <c r="G107" s="439">
        <f>F107/F110</f>
        <v>0.50127134035597531</v>
      </c>
      <c r="H107" s="590">
        <v>7.0000000000000001E-3</v>
      </c>
      <c r="I107" s="586">
        <f>F107*H107</f>
        <v>9.66</v>
      </c>
      <c r="J107" s="431"/>
      <c r="K107" s="184"/>
      <c r="L107" s="188"/>
      <c r="M107" s="401"/>
    </row>
    <row r="108" spans="2:13" ht="15.6">
      <c r="B108" s="397"/>
      <c r="C108" s="437" t="s">
        <v>81</v>
      </c>
      <c r="D108" s="438"/>
      <c r="E108" s="438">
        <v>711</v>
      </c>
      <c r="F108" s="438">
        <f t="shared" ref="F108:F109" si="29">D108+E108</f>
        <v>711</v>
      </c>
      <c r="G108" s="439">
        <f>F108/F110</f>
        <v>0.25826371231383943</v>
      </c>
      <c r="H108" s="590">
        <v>2.5000000000000001E-2</v>
      </c>
      <c r="I108" s="586">
        <f>F108*H108</f>
        <v>17.775000000000002</v>
      </c>
      <c r="J108" s="431"/>
      <c r="K108" s="184"/>
      <c r="L108" s="188"/>
      <c r="M108" s="401"/>
    </row>
    <row r="109" spans="2:13" ht="15.6">
      <c r="B109" s="397"/>
      <c r="C109" s="437" t="s">
        <v>58</v>
      </c>
      <c r="D109" s="438"/>
      <c r="E109" s="438">
        <v>662</v>
      </c>
      <c r="F109" s="438">
        <f t="shared" si="29"/>
        <v>662</v>
      </c>
      <c r="G109" s="439">
        <f>F109/F110</f>
        <v>0.24046494733018525</v>
      </c>
      <c r="H109" s="584"/>
      <c r="I109" s="586"/>
      <c r="J109" s="431"/>
      <c r="K109" s="184"/>
      <c r="L109" s="188"/>
      <c r="M109" s="401"/>
    </row>
    <row r="110" spans="2:13" ht="16.2" thickBot="1">
      <c r="B110" s="397"/>
      <c r="C110" s="441" t="s">
        <v>1</v>
      </c>
      <c r="D110" s="442">
        <f>SUM(D107:D109)</f>
        <v>0</v>
      </c>
      <c r="E110" s="442">
        <f>SUM(E107:E109)</f>
        <v>2753</v>
      </c>
      <c r="F110" s="443">
        <f>D110+E110</f>
        <v>2753</v>
      </c>
      <c r="G110" s="444">
        <f>SUM(G107:G109)</f>
        <v>1</v>
      </c>
      <c r="H110" s="585" t="s">
        <v>21</v>
      </c>
      <c r="I110" s="591">
        <f>SUM(I107:I109)</f>
        <v>27.435000000000002</v>
      </c>
      <c r="J110" s="431"/>
      <c r="K110" s="184"/>
      <c r="L110" s="188"/>
      <c r="M110" s="401"/>
    </row>
    <row r="111" spans="2:13" ht="15" thickBot="1">
      <c r="B111" s="397"/>
      <c r="C111" s="187"/>
      <c r="D111" s="186"/>
      <c r="E111" s="186"/>
      <c r="F111" s="185"/>
      <c r="G111" s="186"/>
      <c r="H111" s="186"/>
      <c r="I111" s="184"/>
      <c r="J111" s="184"/>
      <c r="K111" s="184"/>
      <c r="L111" s="188"/>
      <c r="M111" s="401"/>
    </row>
    <row r="112" spans="2:13" ht="26.4" thickBot="1">
      <c r="B112" s="397"/>
      <c r="C112" s="876" t="s">
        <v>194</v>
      </c>
      <c r="D112" s="877"/>
      <c r="E112" s="877"/>
      <c r="F112" s="877"/>
      <c r="G112" s="877"/>
      <c r="H112" s="877"/>
      <c r="I112" s="877"/>
      <c r="J112" s="877"/>
      <c r="K112" s="877"/>
      <c r="L112" s="878"/>
      <c r="M112" s="401"/>
    </row>
    <row r="113" spans="2:13" ht="15.6">
      <c r="B113" s="396"/>
      <c r="C113" s="446"/>
      <c r="D113" s="447" t="s">
        <v>260</v>
      </c>
      <c r="E113" s="447" t="s">
        <v>68</v>
      </c>
      <c r="F113" s="447" t="s">
        <v>249</v>
      </c>
      <c r="G113" s="448" t="s">
        <v>197</v>
      </c>
      <c r="H113" s="447" t="s">
        <v>130</v>
      </c>
      <c r="I113" s="448" t="s">
        <v>64</v>
      </c>
      <c r="J113" s="447" t="s">
        <v>174</v>
      </c>
      <c r="K113" s="448" t="s">
        <v>195</v>
      </c>
      <c r="L113" s="449" t="s">
        <v>65</v>
      </c>
      <c r="M113" s="401"/>
    </row>
    <row r="114" spans="2:13" ht="15.6">
      <c r="B114" s="396"/>
      <c r="C114" s="450" t="s">
        <v>58</v>
      </c>
      <c r="D114" s="438">
        <v>261.23</v>
      </c>
      <c r="E114" s="438">
        <v>225</v>
      </c>
      <c r="F114" s="438">
        <v>73</v>
      </c>
      <c r="G114" s="438">
        <v>63</v>
      </c>
      <c r="H114" s="438"/>
      <c r="I114" s="438"/>
      <c r="J114" s="438"/>
      <c r="K114" s="550">
        <f>D114+E114+F114+G114+H114+I114+J114</f>
        <v>622.23</v>
      </c>
      <c r="L114" s="452">
        <f>K114/K118</f>
        <v>8.0756441904109286E-2</v>
      </c>
      <c r="M114" s="401"/>
    </row>
    <row r="115" spans="2:13" ht="15.6">
      <c r="B115" s="396"/>
      <c r="C115" s="450" t="s">
        <v>148</v>
      </c>
      <c r="D115" s="438">
        <v>750.38</v>
      </c>
      <c r="E115" s="438">
        <v>760</v>
      </c>
      <c r="F115" s="438">
        <v>216</v>
      </c>
      <c r="G115" s="438">
        <v>180</v>
      </c>
      <c r="H115" s="438">
        <v>225</v>
      </c>
      <c r="I115" s="438"/>
      <c r="J115" s="438"/>
      <c r="K115" s="550">
        <f t="shared" ref="K115:K117" si="30">D115+E115+F115+G115+H115+I115+J115</f>
        <v>2131.38</v>
      </c>
      <c r="L115" s="452">
        <f>K115/K118</f>
        <v>0.27662225406293567</v>
      </c>
      <c r="M115" s="401"/>
    </row>
    <row r="116" spans="2:13" ht="15.6">
      <c r="B116" s="396"/>
      <c r="C116" s="450" t="s">
        <v>61</v>
      </c>
      <c r="D116" s="438">
        <v>1036.8399999999999</v>
      </c>
      <c r="E116" s="438">
        <v>1152.44</v>
      </c>
      <c r="F116" s="438">
        <v>597</v>
      </c>
      <c r="G116" s="438"/>
      <c r="H116" s="438"/>
      <c r="I116" s="438"/>
      <c r="J116" s="438"/>
      <c r="K116" s="550">
        <f t="shared" si="30"/>
        <v>2786.2799999999997</v>
      </c>
      <c r="L116" s="452">
        <f>K116/K118</f>
        <v>0.36161878878964626</v>
      </c>
      <c r="M116" s="401"/>
    </row>
    <row r="117" spans="2:13" ht="15.6">
      <c r="B117" s="396"/>
      <c r="C117" s="450" t="s">
        <v>62</v>
      </c>
      <c r="D117" s="438">
        <v>902.48</v>
      </c>
      <c r="E117" s="438">
        <v>567.01</v>
      </c>
      <c r="F117" s="438">
        <v>252.37</v>
      </c>
      <c r="G117" s="438">
        <v>383</v>
      </c>
      <c r="H117" s="438">
        <v>60.27</v>
      </c>
      <c r="I117" s="438"/>
      <c r="J117" s="438"/>
      <c r="K117" s="550">
        <f t="shared" si="30"/>
        <v>2165.13</v>
      </c>
      <c r="L117" s="452">
        <f>K117/K118</f>
        <v>0.28100251524330899</v>
      </c>
      <c r="M117" s="401"/>
    </row>
    <row r="118" spans="2:13" ht="15.6">
      <c r="B118" s="397"/>
      <c r="C118" s="450" t="s">
        <v>199</v>
      </c>
      <c r="D118" s="552">
        <f>SUM(D114:D117)</f>
        <v>2950.93</v>
      </c>
      <c r="E118" s="552">
        <f t="shared" ref="E118" si="31">SUM(E114:E117)</f>
        <v>2704.45</v>
      </c>
      <c r="F118" s="552">
        <f>SUM(F114:F117)</f>
        <v>1138.3699999999999</v>
      </c>
      <c r="G118" s="552">
        <f>SUM(G114:G117)</f>
        <v>626</v>
      </c>
      <c r="H118" s="552">
        <f>SUM(H114:H117)</f>
        <v>285.27</v>
      </c>
      <c r="I118" s="552">
        <f>SUM(I114:I117)</f>
        <v>0</v>
      </c>
      <c r="J118" s="552">
        <f t="shared" ref="J118" si="32">SUM(J114:J117)</f>
        <v>0</v>
      </c>
      <c r="K118" s="550">
        <f>D118+E118+F118+G118+H118+I118+J118</f>
        <v>7705.0199999999986</v>
      </c>
      <c r="L118" s="452">
        <f>SUM(L114:L117)</f>
        <v>1.0000000000000002</v>
      </c>
      <c r="M118" s="401"/>
    </row>
    <row r="119" spans="2:13" ht="15.6">
      <c r="B119" s="397"/>
      <c r="C119" s="547" t="s">
        <v>193</v>
      </c>
      <c r="D119" s="548">
        <v>2950.93</v>
      </c>
      <c r="E119" s="553">
        <v>2704.45</v>
      </c>
      <c r="F119" s="548">
        <v>1138.3699999999999</v>
      </c>
      <c r="G119" s="548">
        <v>637.07000000000005</v>
      </c>
      <c r="H119" s="548">
        <v>285.27</v>
      </c>
      <c r="I119" s="548"/>
      <c r="J119" s="548"/>
      <c r="K119" s="549">
        <f t="shared" ref="K119" si="33">D119+E119+F119+G119+H119+I119+J119</f>
        <v>7716.0899999999983</v>
      </c>
      <c r="L119" s="452"/>
      <c r="M119" s="401"/>
    </row>
    <row r="120" spans="2:13" ht="15.6">
      <c r="B120" s="397"/>
      <c r="C120" s="460" t="s">
        <v>147</v>
      </c>
      <c r="D120" s="461">
        <f t="shared" ref="D120:F120" si="34">D119-D118</f>
        <v>0</v>
      </c>
      <c r="E120" s="461">
        <f t="shared" si="34"/>
        <v>0</v>
      </c>
      <c r="F120" s="461">
        <f t="shared" si="34"/>
        <v>0</v>
      </c>
      <c r="G120" s="461">
        <f>G119-G118</f>
        <v>11.07000000000005</v>
      </c>
      <c r="H120" s="461">
        <f t="shared" ref="H120:J120" si="35">H119-H118</f>
        <v>0</v>
      </c>
      <c r="I120" s="461">
        <f t="shared" si="35"/>
        <v>0</v>
      </c>
      <c r="J120" s="461">
        <f t="shared" si="35"/>
        <v>0</v>
      </c>
      <c r="K120" s="542">
        <f>D120+E120+F120+G120+H120+I120+J120</f>
        <v>11.07000000000005</v>
      </c>
      <c r="L120" s="452"/>
      <c r="M120" s="401"/>
    </row>
    <row r="121" spans="2:13" ht="15.6">
      <c r="B121" s="396"/>
      <c r="C121" s="402" t="s">
        <v>65</v>
      </c>
      <c r="D121" s="462">
        <f>D119/K119</f>
        <v>0.38243851484365793</v>
      </c>
      <c r="E121" s="462">
        <f>E119/K119</f>
        <v>0.35049487499497806</v>
      </c>
      <c r="F121" s="462">
        <f>F119/K119</f>
        <v>0.14753197539168156</v>
      </c>
      <c r="G121" s="462">
        <f>G119/K119</f>
        <v>8.2563837383960031E-2</v>
      </c>
      <c r="H121" s="462">
        <f>H119/K119</f>
        <v>3.6970797385722565E-2</v>
      </c>
      <c r="I121" s="462">
        <f>I119/K119</f>
        <v>0</v>
      </c>
      <c r="J121" s="462">
        <f>J119/K119</f>
        <v>0</v>
      </c>
      <c r="K121" s="520">
        <f>D121+E121+F121+G121+H121+I121+J121</f>
        <v>1.0000000000000002</v>
      </c>
      <c r="L121" s="463"/>
      <c r="M121" s="401"/>
    </row>
    <row r="122" spans="2:13" ht="16.2" thickBot="1">
      <c r="B122" s="396"/>
      <c r="C122" s="394"/>
      <c r="D122" s="395"/>
      <c r="E122" s="464"/>
      <c r="F122" s="879"/>
      <c r="G122" s="879"/>
      <c r="H122" s="879"/>
      <c r="I122" s="879"/>
      <c r="J122" s="880" t="s">
        <v>196</v>
      </c>
      <c r="K122" s="880"/>
      <c r="L122" s="465">
        <f>H104-K119</f>
        <v>3.2106799993180175</v>
      </c>
      <c r="M122" s="401"/>
    </row>
    <row r="123" spans="2:13" ht="15" thickBot="1">
      <c r="B123" s="397"/>
      <c r="C123" s="393"/>
      <c r="D123" s="367"/>
      <c r="E123" s="367"/>
      <c r="F123" s="367"/>
      <c r="G123" s="367"/>
      <c r="H123" s="367"/>
      <c r="I123" s="367"/>
      <c r="J123" s="367"/>
      <c r="K123" s="367"/>
      <c r="L123" s="368"/>
      <c r="M123" s="401"/>
    </row>
    <row r="124" spans="2:13" ht="15" thickBot="1">
      <c r="B124" s="398"/>
      <c r="C124" s="399"/>
      <c r="D124" s="399"/>
      <c r="E124" s="399"/>
      <c r="F124" s="399"/>
      <c r="G124" s="399"/>
      <c r="H124" s="399"/>
      <c r="I124" s="399"/>
      <c r="J124" s="399"/>
      <c r="K124" s="399"/>
      <c r="L124" s="399"/>
      <c r="M124" s="400"/>
    </row>
    <row r="125" spans="2:13" ht="15" thickBot="1"/>
    <row r="126" spans="2:13" ht="46.8" thickBot="1">
      <c r="B126" s="853" t="s">
        <v>207</v>
      </c>
      <c r="C126" s="854"/>
      <c r="D126" s="854"/>
      <c r="E126" s="854"/>
      <c r="F126" s="854"/>
      <c r="G126" s="854"/>
      <c r="H126" s="854"/>
      <c r="I126" s="854"/>
      <c r="J126" s="854"/>
      <c r="K126" s="854"/>
      <c r="L126" s="854"/>
      <c r="M126" s="855"/>
    </row>
    <row r="127" spans="2:13" ht="26.4" thickBot="1">
      <c r="B127" s="396"/>
      <c r="C127" s="856" t="s">
        <v>193</v>
      </c>
      <c r="D127" s="857"/>
      <c r="E127" s="857"/>
      <c r="F127" s="857"/>
      <c r="G127" s="857"/>
      <c r="H127" s="857"/>
      <c r="I127" s="857"/>
      <c r="J127" s="857"/>
      <c r="K127" s="857"/>
      <c r="L127" s="858"/>
      <c r="M127" s="401"/>
    </row>
    <row r="128" spans="2:13" ht="15.6">
      <c r="B128" s="396"/>
      <c r="C128" s="403" t="s">
        <v>7</v>
      </c>
      <c r="D128" s="404" t="s">
        <v>38</v>
      </c>
      <c r="E128" s="405" t="s">
        <v>39</v>
      </c>
      <c r="F128" s="406" t="s">
        <v>40</v>
      </c>
      <c r="G128" s="406" t="s">
        <v>8</v>
      </c>
      <c r="H128" s="407" t="s">
        <v>60</v>
      </c>
      <c r="I128" s="408" t="s">
        <v>40</v>
      </c>
      <c r="J128" s="407" t="s">
        <v>65</v>
      </c>
      <c r="K128" s="184"/>
      <c r="L128" s="188"/>
      <c r="M128" s="401"/>
    </row>
    <row r="129" spans="2:13" ht="15.6">
      <c r="B129" s="396"/>
      <c r="C129" s="409" t="s">
        <v>42</v>
      </c>
      <c r="D129" s="596">
        <v>1613554.862</v>
      </c>
      <c r="E129" s="596">
        <v>1614042.5919999999</v>
      </c>
      <c r="F129" s="526">
        <f t="shared" ref="F129:F134" si="36">E129-D129</f>
        <v>487.72999999998137</v>
      </c>
      <c r="G129" s="592">
        <v>6.38</v>
      </c>
      <c r="H129" s="410">
        <f>F129*G129</f>
        <v>3111.7173999998813</v>
      </c>
      <c r="I129" s="531">
        <f>F129+F133+F134</f>
        <v>641.07000000000698</v>
      </c>
      <c r="J129" s="411">
        <f>I129/I133</f>
        <v>0.57421423645009317</v>
      </c>
      <c r="K129" s="186"/>
      <c r="L129" s="359"/>
      <c r="M129" s="401"/>
    </row>
    <row r="130" spans="2:13" ht="15.6">
      <c r="B130" s="396"/>
      <c r="C130" s="412" t="s">
        <v>43</v>
      </c>
      <c r="D130" s="596">
        <v>623473.00199999998</v>
      </c>
      <c r="E130" s="596">
        <v>623714.38199999998</v>
      </c>
      <c r="F130" s="527">
        <f t="shared" si="36"/>
        <v>241.38000000000466</v>
      </c>
      <c r="G130" s="593">
        <v>6.38</v>
      </c>
      <c r="H130" s="413">
        <f>G130*F130</f>
        <v>1540.0044000000296</v>
      </c>
      <c r="I130" s="532">
        <f>F130</f>
        <v>241.38000000000466</v>
      </c>
      <c r="J130" s="414">
        <f>I130/I133</f>
        <v>0.2162070170095694</v>
      </c>
      <c r="K130" s="186"/>
      <c r="L130" s="359"/>
      <c r="M130" s="401"/>
    </row>
    <row r="131" spans="2:13" ht="15.6">
      <c r="B131" s="396"/>
      <c r="C131" s="415" t="s">
        <v>44</v>
      </c>
      <c r="D131" s="597">
        <v>374353.283</v>
      </c>
      <c r="E131" s="597">
        <v>374549.92300000001</v>
      </c>
      <c r="F131" s="528">
        <f t="shared" si="36"/>
        <v>196.64000000001397</v>
      </c>
      <c r="G131" s="594">
        <v>4.58</v>
      </c>
      <c r="H131" s="416">
        <f>G131*F131</f>
        <v>900.61120000006395</v>
      </c>
      <c r="I131" s="533">
        <f>F131</f>
        <v>196.64000000001397</v>
      </c>
      <c r="J131" s="417">
        <f>I131/I133</f>
        <v>0.17613285203730189</v>
      </c>
      <c r="K131" s="186"/>
      <c r="L131" s="359"/>
      <c r="M131" s="401"/>
    </row>
    <row r="132" spans="2:13" ht="15.6">
      <c r="B132" s="397"/>
      <c r="C132" s="183" t="s">
        <v>139</v>
      </c>
      <c r="D132" s="597">
        <v>432545.34299999999</v>
      </c>
      <c r="E132" s="597">
        <v>432582.68300000002</v>
      </c>
      <c r="F132" s="529">
        <f t="shared" si="36"/>
        <v>37.340000000025611</v>
      </c>
      <c r="G132" s="595">
        <v>6.28</v>
      </c>
      <c r="H132" s="418">
        <f>G132*F132</f>
        <v>234.49520000016085</v>
      </c>
      <c r="I132" s="534">
        <f>F132</f>
        <v>37.340000000025611</v>
      </c>
      <c r="J132" s="419">
        <f>I132/I133</f>
        <v>3.3445894503035478E-2</v>
      </c>
      <c r="K132" s="186"/>
      <c r="L132" s="359"/>
      <c r="M132" s="401"/>
    </row>
    <row r="133" spans="2:13" ht="16.2" thickBot="1">
      <c r="B133" s="397"/>
      <c r="C133" s="420" t="s">
        <v>45</v>
      </c>
      <c r="D133" s="597">
        <v>383392.42200000002</v>
      </c>
      <c r="E133" s="597">
        <v>383392.42200000002</v>
      </c>
      <c r="F133" s="526">
        <f t="shared" si="36"/>
        <v>0</v>
      </c>
      <c r="G133" s="884">
        <v>6.38</v>
      </c>
      <c r="H133" s="421">
        <f>G133*F133</f>
        <v>0</v>
      </c>
      <c r="I133" s="535">
        <f t="shared" ref="I133:J133" si="37">SUM(I129:I132)</f>
        <v>1116.4300000000512</v>
      </c>
      <c r="J133" s="422">
        <f t="shared" si="37"/>
        <v>1</v>
      </c>
      <c r="K133" s="186"/>
      <c r="L133" s="359"/>
      <c r="M133" s="401"/>
    </row>
    <row r="134" spans="2:13" ht="15.6">
      <c r="B134" s="397"/>
      <c r="C134" s="420" t="s">
        <v>46</v>
      </c>
      <c r="D134" s="597">
        <v>343395.31199999998</v>
      </c>
      <c r="E134" s="597">
        <v>343548.652</v>
      </c>
      <c r="F134" s="526">
        <f t="shared" si="36"/>
        <v>153.34000000002561</v>
      </c>
      <c r="G134" s="885"/>
      <c r="H134" s="423">
        <f>G133*F134</f>
        <v>978.3092000001634</v>
      </c>
      <c r="I134" s="424"/>
      <c r="J134" s="425"/>
      <c r="K134" s="186"/>
      <c r="L134" s="359"/>
      <c r="M134" s="401"/>
    </row>
    <row r="135" spans="2:13" ht="16.2" thickBot="1">
      <c r="B135" s="397"/>
      <c r="C135" s="426" t="s">
        <v>21</v>
      </c>
      <c r="D135" s="427"/>
      <c r="E135" s="427"/>
      <c r="F135" s="530">
        <f>F129+F130+F131+F132+F133+F134</f>
        <v>1116.4300000000512</v>
      </c>
      <c r="G135" s="525">
        <f>H135/F135</f>
        <v>6.0596162768825534</v>
      </c>
      <c r="H135" s="428">
        <f>SUM(H129:H134)</f>
        <v>6765.1374000002997</v>
      </c>
      <c r="I135" s="424"/>
      <c r="J135" s="425"/>
      <c r="K135" s="186"/>
      <c r="L135" s="359"/>
      <c r="M135" s="401"/>
    </row>
    <row r="136" spans="2:13" ht="16.2" thickBot="1">
      <c r="B136" s="397"/>
      <c r="C136" s="429"/>
      <c r="D136" s="425"/>
      <c r="E136" s="425"/>
      <c r="F136" s="430"/>
      <c r="G136" s="425"/>
      <c r="H136" s="425"/>
      <c r="I136" s="431"/>
      <c r="J136" s="431"/>
      <c r="K136" s="184"/>
      <c r="L136" s="188"/>
      <c r="M136" s="401"/>
    </row>
    <row r="137" spans="2:13" ht="15.6">
      <c r="B137" s="397"/>
      <c r="C137" s="432"/>
      <c r="D137" s="433"/>
      <c r="E137" s="433" t="s">
        <v>254</v>
      </c>
      <c r="F137" s="434" t="s">
        <v>1</v>
      </c>
      <c r="G137" s="554" t="s">
        <v>65</v>
      </c>
      <c r="H137" s="861" t="s">
        <v>243</v>
      </c>
      <c r="I137" s="862"/>
      <c r="J137" s="431"/>
      <c r="K137" s="184"/>
      <c r="L137" s="188"/>
      <c r="M137" s="401"/>
    </row>
    <row r="138" spans="2:13" ht="15.6">
      <c r="B138" s="397"/>
      <c r="C138" s="437" t="s">
        <v>80</v>
      </c>
      <c r="D138" s="438"/>
      <c r="E138" s="438">
        <v>2365</v>
      </c>
      <c r="F138" s="438">
        <f>D138+E138</f>
        <v>2365</v>
      </c>
      <c r="G138" s="439">
        <f>F138/F141</f>
        <v>0.5414377289377289</v>
      </c>
      <c r="H138" s="590">
        <v>7.0000000000000001E-3</v>
      </c>
      <c r="I138" s="586">
        <f>F138*H138</f>
        <v>16.555</v>
      </c>
      <c r="J138" s="431"/>
      <c r="K138" s="184"/>
      <c r="L138" s="188"/>
      <c r="M138" s="401"/>
    </row>
    <row r="139" spans="2:13" ht="15.6">
      <c r="B139" s="397"/>
      <c r="C139" s="437" t="s">
        <v>81</v>
      </c>
      <c r="D139" s="438"/>
      <c r="E139" s="438">
        <v>503</v>
      </c>
      <c r="F139" s="438">
        <f t="shared" ref="F139:F140" si="38">D139+E139</f>
        <v>503</v>
      </c>
      <c r="G139" s="439">
        <f>F139/F141</f>
        <v>0.11515567765567765</v>
      </c>
      <c r="H139" s="590">
        <v>2.5000000000000001E-2</v>
      </c>
      <c r="I139" s="586">
        <f>F139*H139</f>
        <v>12.575000000000001</v>
      </c>
      <c r="J139" s="431"/>
      <c r="K139" s="184"/>
      <c r="L139" s="188"/>
      <c r="M139" s="401"/>
    </row>
    <row r="140" spans="2:13" ht="15.6">
      <c r="B140" s="397"/>
      <c r="C140" s="437" t="s">
        <v>58</v>
      </c>
      <c r="D140" s="438"/>
      <c r="E140" s="438">
        <v>1500</v>
      </c>
      <c r="F140" s="438">
        <f t="shared" si="38"/>
        <v>1500</v>
      </c>
      <c r="G140" s="439">
        <f>F140/F141</f>
        <v>0.34340659340659341</v>
      </c>
      <c r="H140" s="584"/>
      <c r="I140" s="586"/>
      <c r="J140" s="431"/>
      <c r="K140" s="184"/>
      <c r="L140" s="188"/>
      <c r="M140" s="401"/>
    </row>
    <row r="141" spans="2:13" ht="16.2" thickBot="1">
      <c r="B141" s="397"/>
      <c r="C141" s="441" t="s">
        <v>1</v>
      </c>
      <c r="D141" s="442">
        <f>SUM(D138:D140)</f>
        <v>0</v>
      </c>
      <c r="E141" s="442">
        <f>SUM(E138:E140)</f>
        <v>4368</v>
      </c>
      <c r="F141" s="443">
        <f>D141+E141</f>
        <v>4368</v>
      </c>
      <c r="G141" s="444">
        <f>SUM(G138:G140)</f>
        <v>1</v>
      </c>
      <c r="H141" s="585" t="s">
        <v>21</v>
      </c>
      <c r="I141" s="591">
        <f>SUM(I138:I140)</f>
        <v>29.130000000000003</v>
      </c>
      <c r="J141" s="431"/>
      <c r="K141" s="184"/>
      <c r="L141" s="188"/>
      <c r="M141" s="401"/>
    </row>
    <row r="142" spans="2:13" ht="15" thickBot="1">
      <c r="B142" s="397"/>
      <c r="C142" s="187"/>
      <c r="D142" s="186"/>
      <c r="E142" s="186"/>
      <c r="F142" s="185"/>
      <c r="G142" s="186"/>
      <c r="H142" s="186"/>
      <c r="I142" s="184"/>
      <c r="J142" s="184"/>
      <c r="K142" s="184"/>
      <c r="L142" s="188"/>
      <c r="M142" s="401"/>
    </row>
    <row r="143" spans="2:13" ht="26.4" thickBot="1">
      <c r="B143" s="397"/>
      <c r="C143" s="876" t="s">
        <v>194</v>
      </c>
      <c r="D143" s="877"/>
      <c r="E143" s="877"/>
      <c r="F143" s="877"/>
      <c r="G143" s="877"/>
      <c r="H143" s="877"/>
      <c r="I143" s="877"/>
      <c r="J143" s="877"/>
      <c r="K143" s="877"/>
      <c r="L143" s="878"/>
      <c r="M143" s="401"/>
    </row>
    <row r="144" spans="2:13" ht="15.6">
      <c r="B144" s="396"/>
      <c r="C144" s="446"/>
      <c r="D144" s="447" t="s">
        <v>260</v>
      </c>
      <c r="E144" s="447" t="s">
        <v>68</v>
      </c>
      <c r="F144" s="447" t="s">
        <v>249</v>
      </c>
      <c r="G144" s="448" t="s">
        <v>197</v>
      </c>
      <c r="H144" s="447" t="s">
        <v>130</v>
      </c>
      <c r="I144" s="448" t="s">
        <v>64</v>
      </c>
      <c r="J144" s="447" t="s">
        <v>174</v>
      </c>
      <c r="K144" s="448" t="s">
        <v>195</v>
      </c>
      <c r="L144" s="449" t="s">
        <v>65</v>
      </c>
      <c r="M144" s="401"/>
    </row>
    <row r="145" spans="2:13" ht="15.6">
      <c r="B145" s="396"/>
      <c r="C145" s="450" t="s">
        <v>58</v>
      </c>
      <c r="D145" s="438">
        <v>330</v>
      </c>
      <c r="E145" s="438">
        <v>172</v>
      </c>
      <c r="F145" s="438">
        <v>270</v>
      </c>
      <c r="G145" s="438">
        <v>225</v>
      </c>
      <c r="H145" s="438"/>
      <c r="I145" s="438"/>
      <c r="J145" s="438"/>
      <c r="K145" s="550">
        <f>D145+E145+F145+G145+H145+I145+J145</f>
        <v>997</v>
      </c>
      <c r="L145" s="452">
        <f>K145/K149</f>
        <v>0.14746666469452807</v>
      </c>
      <c r="M145" s="401"/>
    </row>
    <row r="146" spans="2:13" ht="15.6">
      <c r="B146" s="396"/>
      <c r="C146" s="450" t="s">
        <v>148</v>
      </c>
      <c r="D146" s="438">
        <v>776.46</v>
      </c>
      <c r="E146" s="438">
        <v>547</v>
      </c>
      <c r="F146" s="438">
        <v>239</v>
      </c>
      <c r="G146" s="438">
        <v>264</v>
      </c>
      <c r="H146" s="438">
        <v>80</v>
      </c>
      <c r="I146" s="438"/>
      <c r="J146" s="438"/>
      <c r="K146" s="550">
        <f t="shared" ref="K146:K148" si="39">D146+E146+F146+G146+H146+I146+J146</f>
        <v>1906.46</v>
      </c>
      <c r="L146" s="452">
        <f>K146/K149</f>
        <v>0.28198525333353058</v>
      </c>
      <c r="M146" s="401"/>
    </row>
    <row r="147" spans="2:13" ht="15.6">
      <c r="B147" s="396"/>
      <c r="C147" s="450" t="s">
        <v>61</v>
      </c>
      <c r="D147" s="438">
        <v>996.8</v>
      </c>
      <c r="E147" s="438">
        <v>124.84</v>
      </c>
      <c r="F147" s="438"/>
      <c r="G147" s="438">
        <v>181.9</v>
      </c>
      <c r="H147" s="438"/>
      <c r="I147" s="438"/>
      <c r="J147" s="438"/>
      <c r="K147" s="550">
        <f t="shared" si="39"/>
        <v>1303.54</v>
      </c>
      <c r="L147" s="452">
        <f>K147/K149</f>
        <v>0.19280711744824985</v>
      </c>
      <c r="M147" s="401"/>
    </row>
    <row r="148" spans="2:13" ht="15.6">
      <c r="B148" s="396"/>
      <c r="C148" s="450" t="s">
        <v>62</v>
      </c>
      <c r="D148" s="438">
        <v>524.41</v>
      </c>
      <c r="E148" s="438">
        <v>805.61</v>
      </c>
      <c r="F148" s="438">
        <v>520.78</v>
      </c>
      <c r="G148" s="438">
        <v>578.84</v>
      </c>
      <c r="H148" s="438">
        <v>124.21</v>
      </c>
      <c r="I148" s="438"/>
      <c r="J148" s="438"/>
      <c r="K148" s="550">
        <f t="shared" si="39"/>
        <v>2553.85</v>
      </c>
      <c r="L148" s="452">
        <f>K148/K149</f>
        <v>0.37774096452369155</v>
      </c>
      <c r="M148" s="401"/>
    </row>
    <row r="149" spans="2:13" ht="15.6">
      <c r="B149" s="397"/>
      <c r="C149" s="450" t="s">
        <v>199</v>
      </c>
      <c r="D149" s="552">
        <f>SUM(D145:D148)</f>
        <v>2627.67</v>
      </c>
      <c r="E149" s="552">
        <f t="shared" ref="E149" si="40">SUM(E145:E148)</f>
        <v>1649.45</v>
      </c>
      <c r="F149" s="552">
        <f>SUM(F145:F148)</f>
        <v>1029.78</v>
      </c>
      <c r="G149" s="552">
        <f>SUM(G145:G148)</f>
        <v>1249.74</v>
      </c>
      <c r="H149" s="552">
        <f>SUM(H145:H148)</f>
        <v>204.20999999999998</v>
      </c>
      <c r="I149" s="552">
        <f>SUM(I145:I148)</f>
        <v>0</v>
      </c>
      <c r="J149" s="552">
        <f t="shared" ref="J149" si="41">SUM(J145:J148)</f>
        <v>0</v>
      </c>
      <c r="K149" s="550">
        <f>D149+E149+F149+G149+H149+I149+J149</f>
        <v>6760.8499999999995</v>
      </c>
      <c r="L149" s="452">
        <f>SUM(L145:L148)</f>
        <v>1</v>
      </c>
      <c r="M149" s="401"/>
    </row>
    <row r="150" spans="2:13" ht="15.6">
      <c r="B150" s="397"/>
      <c r="C150" s="547" t="s">
        <v>193</v>
      </c>
      <c r="D150" s="553">
        <v>2627.67</v>
      </c>
      <c r="E150" s="553">
        <v>1649.45</v>
      </c>
      <c r="F150" s="548">
        <v>1029.78</v>
      </c>
      <c r="G150" s="548">
        <v>1249.74</v>
      </c>
      <c r="H150" s="548">
        <v>204.21</v>
      </c>
      <c r="I150" s="548"/>
      <c r="J150" s="548"/>
      <c r="K150" s="549">
        <f t="shared" ref="K150" si="42">D150+E150+F150+G150+H150+I150+J150</f>
        <v>6760.8499999999995</v>
      </c>
      <c r="L150" s="452"/>
      <c r="M150" s="401"/>
    </row>
    <row r="151" spans="2:13" ht="15.6">
      <c r="B151" s="397"/>
      <c r="C151" s="460" t="s">
        <v>147</v>
      </c>
      <c r="D151" s="461">
        <f t="shared" ref="D151:F151" si="43">D150-D149</f>
        <v>0</v>
      </c>
      <c r="E151" s="461">
        <f t="shared" si="43"/>
        <v>0</v>
      </c>
      <c r="F151" s="461">
        <f t="shared" si="43"/>
        <v>0</v>
      </c>
      <c r="G151" s="461">
        <f>G150-G149</f>
        <v>0</v>
      </c>
      <c r="H151" s="461">
        <f t="shared" ref="H151:J151" si="44">H150-H149</f>
        <v>0</v>
      </c>
      <c r="I151" s="461">
        <f t="shared" si="44"/>
        <v>0</v>
      </c>
      <c r="J151" s="461">
        <f t="shared" si="44"/>
        <v>0</v>
      </c>
      <c r="K151" s="542">
        <f>D151+E151+F151+G151+H151+I151+J151</f>
        <v>0</v>
      </c>
      <c r="L151" s="452"/>
      <c r="M151" s="401"/>
    </row>
    <row r="152" spans="2:13" ht="15.6">
      <c r="B152" s="396"/>
      <c r="C152" s="402" t="s">
        <v>65</v>
      </c>
      <c r="D152" s="462">
        <f>D150/K150</f>
        <v>0.38865970994771371</v>
      </c>
      <c r="E152" s="462">
        <f>E150/K150</f>
        <v>0.24397080248785288</v>
      </c>
      <c r="F152" s="462">
        <f>F150/K150</f>
        <v>0.15231516747154575</v>
      </c>
      <c r="G152" s="462">
        <f>G150/K150</f>
        <v>0.18484953814978888</v>
      </c>
      <c r="H152" s="462">
        <f>H150/K150</f>
        <v>3.0204781943098873E-2</v>
      </c>
      <c r="I152" s="462">
        <f>I150/K150</f>
        <v>0</v>
      </c>
      <c r="J152" s="462">
        <f>J150/K150</f>
        <v>0</v>
      </c>
      <c r="K152" s="520">
        <f>D152+E152+F152+G152+H152+I152+J152</f>
        <v>1</v>
      </c>
      <c r="L152" s="463"/>
      <c r="M152" s="401"/>
    </row>
    <row r="153" spans="2:13" ht="16.2" thickBot="1">
      <c r="B153" s="396"/>
      <c r="C153" s="394"/>
      <c r="D153" s="395"/>
      <c r="E153" s="464"/>
      <c r="F153" s="879"/>
      <c r="G153" s="879"/>
      <c r="H153" s="879"/>
      <c r="I153" s="879"/>
      <c r="J153" s="880" t="s">
        <v>196</v>
      </c>
      <c r="K153" s="880"/>
      <c r="L153" s="465">
        <f>H135-K150</f>
        <v>4.2874000003002948</v>
      </c>
      <c r="M153" s="401"/>
    </row>
    <row r="154" spans="2:13" ht="15" thickBot="1">
      <c r="B154" s="397"/>
      <c r="C154" s="393"/>
      <c r="D154" s="367"/>
      <c r="E154" s="367"/>
      <c r="F154" s="367"/>
      <c r="G154" s="367"/>
      <c r="H154" s="367"/>
      <c r="I154" s="367"/>
      <c r="J154" s="367"/>
      <c r="K154" s="367"/>
      <c r="L154" s="368"/>
      <c r="M154" s="401"/>
    </row>
    <row r="155" spans="2:13" ht="15" thickBot="1">
      <c r="B155" s="398"/>
      <c r="C155" s="399"/>
      <c r="D155" s="399"/>
      <c r="E155" s="399"/>
      <c r="F155" s="399"/>
      <c r="G155" s="399"/>
      <c r="H155" s="399"/>
      <c r="I155" s="399"/>
      <c r="J155" s="399"/>
      <c r="K155" s="399"/>
      <c r="L155" s="399"/>
      <c r="M155" s="400"/>
    </row>
    <row r="156" spans="2:13" ht="15" thickBot="1"/>
    <row r="157" spans="2:13" ht="46.8" thickBot="1">
      <c r="B157" s="853" t="s">
        <v>208</v>
      </c>
      <c r="C157" s="854"/>
      <c r="D157" s="854"/>
      <c r="E157" s="854"/>
      <c r="F157" s="854"/>
      <c r="G157" s="854"/>
      <c r="H157" s="854"/>
      <c r="I157" s="854"/>
      <c r="J157" s="854"/>
      <c r="K157" s="854"/>
      <c r="L157" s="854"/>
      <c r="M157" s="855"/>
    </row>
    <row r="158" spans="2:13" ht="26.4" thickBot="1">
      <c r="B158" s="396"/>
      <c r="C158" s="856" t="s">
        <v>193</v>
      </c>
      <c r="D158" s="857"/>
      <c r="E158" s="857"/>
      <c r="F158" s="857"/>
      <c r="G158" s="857"/>
      <c r="H158" s="857"/>
      <c r="I158" s="857"/>
      <c r="J158" s="857"/>
      <c r="K158" s="857"/>
      <c r="L158" s="858"/>
      <c r="M158" s="401"/>
    </row>
    <row r="159" spans="2:13" ht="15.6">
      <c r="B159" s="396"/>
      <c r="C159" s="403" t="s">
        <v>7</v>
      </c>
      <c r="D159" s="404" t="s">
        <v>38</v>
      </c>
      <c r="E159" s="405" t="s">
        <v>39</v>
      </c>
      <c r="F159" s="406" t="s">
        <v>40</v>
      </c>
      <c r="G159" s="406" t="s">
        <v>8</v>
      </c>
      <c r="H159" s="407" t="s">
        <v>60</v>
      </c>
      <c r="I159" s="408" t="s">
        <v>40</v>
      </c>
      <c r="J159" s="407" t="s">
        <v>65</v>
      </c>
      <c r="K159" s="184"/>
      <c r="L159" s="188"/>
      <c r="M159" s="401"/>
    </row>
    <row r="160" spans="2:13" ht="15.6">
      <c r="B160" s="396"/>
      <c r="C160" s="409" t="s">
        <v>42</v>
      </c>
      <c r="D160" s="596">
        <v>1614042.5919999999</v>
      </c>
      <c r="E160" s="596">
        <v>1614399.8729999999</v>
      </c>
      <c r="F160" s="526">
        <f t="shared" ref="F160:F165" si="45">E160-D160</f>
        <v>357.28099999995902</v>
      </c>
      <c r="G160" s="592">
        <v>6.38</v>
      </c>
      <c r="H160" s="410">
        <f>F160*G160</f>
        <v>2279.4527799997386</v>
      </c>
      <c r="I160" s="531">
        <f>F160+F164+F165</f>
        <v>613.64999999996508</v>
      </c>
      <c r="J160" s="411">
        <f>I160/I164</f>
        <v>0.55105559496758316</v>
      </c>
      <c r="K160" s="186"/>
      <c r="L160" s="359"/>
      <c r="M160" s="401"/>
    </row>
    <row r="161" spans="2:13" ht="15.6">
      <c r="B161" s="396"/>
      <c r="C161" s="412" t="s">
        <v>43</v>
      </c>
      <c r="D161" s="596">
        <v>623714.38199999998</v>
      </c>
      <c r="E161" s="596">
        <v>623950.31200000003</v>
      </c>
      <c r="F161" s="527">
        <f t="shared" si="45"/>
        <v>235.93000000005122</v>
      </c>
      <c r="G161" s="593">
        <v>6.38</v>
      </c>
      <c r="H161" s="413">
        <f>G161*F161</f>
        <v>1505.2334000003268</v>
      </c>
      <c r="I161" s="532">
        <f>F161</f>
        <v>235.93000000005122</v>
      </c>
      <c r="J161" s="414">
        <f>I161/I164</f>
        <v>0.21186433067829794</v>
      </c>
      <c r="K161" s="186"/>
      <c r="L161" s="359"/>
      <c r="M161" s="401"/>
    </row>
    <row r="162" spans="2:13" ht="15.6">
      <c r="B162" s="396"/>
      <c r="C162" s="415" t="s">
        <v>44</v>
      </c>
      <c r="D162" s="597">
        <v>374549.92300000001</v>
      </c>
      <c r="E162" s="597">
        <v>374798.00300000003</v>
      </c>
      <c r="F162" s="528">
        <f t="shared" si="45"/>
        <v>248.0800000000163</v>
      </c>
      <c r="G162" s="594">
        <v>4.58</v>
      </c>
      <c r="H162" s="416">
        <f>G162*F162</f>
        <v>1136.2064000000746</v>
      </c>
      <c r="I162" s="533">
        <f>F162</f>
        <v>248.0800000000163</v>
      </c>
      <c r="J162" s="417">
        <f>I162/I164</f>
        <v>0.22277498899955153</v>
      </c>
      <c r="K162" s="186"/>
      <c r="L162" s="359"/>
      <c r="M162" s="401"/>
    </row>
    <row r="163" spans="2:13" ht="15.6">
      <c r="B163" s="397"/>
      <c r="C163" s="183" t="s">
        <v>139</v>
      </c>
      <c r="D163" s="597">
        <v>432582.68300000002</v>
      </c>
      <c r="E163" s="597">
        <v>432598.61300000001</v>
      </c>
      <c r="F163" s="529">
        <f t="shared" si="45"/>
        <v>15.929999999993015</v>
      </c>
      <c r="G163" s="595">
        <v>6.28</v>
      </c>
      <c r="H163" s="418">
        <f>G163*F163</f>
        <v>100.04039999995614</v>
      </c>
      <c r="I163" s="534">
        <f>F163</f>
        <v>15.929999999993015</v>
      </c>
      <c r="J163" s="419">
        <f>I163/I164</f>
        <v>1.4305085354567345E-2</v>
      </c>
      <c r="K163" s="186"/>
      <c r="L163" s="359"/>
      <c r="M163" s="401"/>
    </row>
    <row r="164" spans="2:13" ht="16.2" thickBot="1">
      <c r="B164" s="397"/>
      <c r="C164" s="420" t="s">
        <v>45</v>
      </c>
      <c r="D164" s="597">
        <v>383392.42200000002</v>
      </c>
      <c r="E164" s="597">
        <v>383392.42200000002</v>
      </c>
      <c r="F164" s="526">
        <f t="shared" si="45"/>
        <v>0</v>
      </c>
      <c r="G164" s="884">
        <v>6.38</v>
      </c>
      <c r="H164" s="421">
        <f>G164*F164</f>
        <v>0</v>
      </c>
      <c r="I164" s="535">
        <f t="shared" ref="I164:J164" si="46">SUM(I160:I163)</f>
        <v>1113.5900000000256</v>
      </c>
      <c r="J164" s="422">
        <f t="shared" si="46"/>
        <v>0.99999999999999989</v>
      </c>
      <c r="K164" s="186"/>
      <c r="L164" s="359"/>
      <c r="M164" s="401"/>
    </row>
    <row r="165" spans="2:13" ht="15.6">
      <c r="B165" s="397"/>
      <c r="C165" s="420" t="s">
        <v>46</v>
      </c>
      <c r="D165" s="597">
        <v>343548.652</v>
      </c>
      <c r="E165" s="597">
        <v>343805.02100000001</v>
      </c>
      <c r="F165" s="526">
        <f t="shared" si="45"/>
        <v>256.36900000000605</v>
      </c>
      <c r="G165" s="885"/>
      <c r="H165" s="423">
        <f>G164*F165</f>
        <v>1635.6342200000386</v>
      </c>
      <c r="I165" s="424"/>
      <c r="J165" s="425"/>
      <c r="K165" s="186"/>
      <c r="L165" s="359"/>
      <c r="M165" s="401"/>
    </row>
    <row r="166" spans="2:13" ht="16.2" thickBot="1">
      <c r="B166" s="397"/>
      <c r="C166" s="426" t="s">
        <v>21</v>
      </c>
      <c r="D166" s="427"/>
      <c r="E166" s="427"/>
      <c r="F166" s="530">
        <f>F160+F161+F162+F163+F164+F165</f>
        <v>1113.5900000000256</v>
      </c>
      <c r="G166" s="525">
        <f>H166/F166</f>
        <v>5.9775745112653498</v>
      </c>
      <c r="H166" s="428">
        <f>SUM(H160:H165)</f>
        <v>6656.5672000001341</v>
      </c>
      <c r="I166" s="424"/>
      <c r="J166" s="425"/>
      <c r="K166" s="186"/>
      <c r="L166" s="359"/>
      <c r="M166" s="401"/>
    </row>
    <row r="167" spans="2:13" ht="16.2" thickBot="1">
      <c r="B167" s="397"/>
      <c r="C167" s="429"/>
      <c r="D167" s="425"/>
      <c r="E167" s="425"/>
      <c r="F167" s="430"/>
      <c r="G167" s="425"/>
      <c r="H167" s="425"/>
      <c r="I167" s="431"/>
      <c r="J167" s="431"/>
      <c r="K167" s="184"/>
      <c r="L167" s="188"/>
      <c r="M167" s="401"/>
    </row>
    <row r="168" spans="2:13" ht="15.6">
      <c r="B168" s="397"/>
      <c r="C168" s="432"/>
      <c r="D168" s="433"/>
      <c r="E168" s="433" t="s">
        <v>254</v>
      </c>
      <c r="F168" s="434" t="s">
        <v>1</v>
      </c>
      <c r="G168" s="554" t="s">
        <v>65</v>
      </c>
      <c r="H168" s="861" t="s">
        <v>243</v>
      </c>
      <c r="I168" s="862"/>
      <c r="J168" s="431"/>
      <c r="K168" s="184"/>
      <c r="L168" s="188"/>
      <c r="M168" s="401"/>
    </row>
    <row r="169" spans="2:13" ht="15.6">
      <c r="B169" s="397"/>
      <c r="C169" s="437" t="s">
        <v>80</v>
      </c>
      <c r="D169" s="438"/>
      <c r="E169" s="438">
        <v>1178</v>
      </c>
      <c r="F169" s="438">
        <f>D169+E169</f>
        <v>1178</v>
      </c>
      <c r="G169" s="439">
        <f>F169/F172</f>
        <v>0.38049095607235139</v>
      </c>
      <c r="H169" s="590">
        <v>7.0000000000000001E-3</v>
      </c>
      <c r="I169" s="586">
        <f>F169*H169</f>
        <v>8.2460000000000004</v>
      </c>
      <c r="J169" s="431"/>
      <c r="K169" s="184"/>
      <c r="L169" s="188"/>
      <c r="M169" s="401"/>
    </row>
    <row r="170" spans="2:13" ht="15.6">
      <c r="B170" s="397"/>
      <c r="C170" s="437" t="s">
        <v>81</v>
      </c>
      <c r="D170" s="438"/>
      <c r="E170" s="438">
        <v>922</v>
      </c>
      <c r="F170" s="438">
        <f t="shared" ref="F170:F171" si="47">D170+E170</f>
        <v>922</v>
      </c>
      <c r="G170" s="439">
        <f>F170/F172</f>
        <v>0.29780361757105944</v>
      </c>
      <c r="H170" s="590">
        <v>2.5000000000000001E-2</v>
      </c>
      <c r="I170" s="586">
        <f>F170*H170</f>
        <v>23.05</v>
      </c>
      <c r="J170" s="431"/>
      <c r="K170" s="184"/>
      <c r="L170" s="188"/>
      <c r="M170" s="401"/>
    </row>
    <row r="171" spans="2:13" ht="15.6">
      <c r="B171" s="397"/>
      <c r="C171" s="437" t="s">
        <v>58</v>
      </c>
      <c r="D171" s="438"/>
      <c r="E171" s="438">
        <v>996</v>
      </c>
      <c r="F171" s="438">
        <f t="shared" si="47"/>
        <v>996</v>
      </c>
      <c r="G171" s="439">
        <f>F171/F172</f>
        <v>0.32170542635658916</v>
      </c>
      <c r="H171" s="584"/>
      <c r="I171" s="586"/>
      <c r="J171" s="431"/>
      <c r="K171" s="184"/>
      <c r="L171" s="188"/>
      <c r="M171" s="401"/>
    </row>
    <row r="172" spans="2:13" ht="16.2" thickBot="1">
      <c r="B172" s="397"/>
      <c r="C172" s="441" t="s">
        <v>1</v>
      </c>
      <c r="D172" s="442">
        <f>SUM(D169:D171)</f>
        <v>0</v>
      </c>
      <c r="E172" s="442">
        <f>SUM(E169:E171)</f>
        <v>3096</v>
      </c>
      <c r="F172" s="443">
        <f>D172+E172</f>
        <v>3096</v>
      </c>
      <c r="G172" s="444">
        <f>SUM(G169:G171)</f>
        <v>1</v>
      </c>
      <c r="H172" s="585" t="s">
        <v>21</v>
      </c>
      <c r="I172" s="591">
        <f>SUM(I169:I171)</f>
        <v>31.295999999999999</v>
      </c>
      <c r="J172" s="431"/>
      <c r="K172" s="184"/>
      <c r="L172" s="188"/>
      <c r="M172" s="401"/>
    </row>
    <row r="173" spans="2:13" ht="15" thickBot="1">
      <c r="B173" s="397"/>
      <c r="C173" s="187"/>
      <c r="D173" s="186"/>
      <c r="E173" s="186"/>
      <c r="F173" s="185"/>
      <c r="G173" s="186"/>
      <c r="H173" s="186"/>
      <c r="I173" s="184"/>
      <c r="J173" s="184"/>
      <c r="K173" s="184"/>
      <c r="L173" s="188"/>
      <c r="M173" s="401"/>
    </row>
    <row r="174" spans="2:13" ht="26.4" thickBot="1">
      <c r="B174" s="397"/>
      <c r="C174" s="876" t="s">
        <v>194</v>
      </c>
      <c r="D174" s="877"/>
      <c r="E174" s="877"/>
      <c r="F174" s="877"/>
      <c r="G174" s="877"/>
      <c r="H174" s="877"/>
      <c r="I174" s="877"/>
      <c r="J174" s="877"/>
      <c r="K174" s="877"/>
      <c r="L174" s="878"/>
      <c r="M174" s="401"/>
    </row>
    <row r="175" spans="2:13" ht="15.6">
      <c r="B175" s="396"/>
      <c r="C175" s="446"/>
      <c r="D175" s="447" t="s">
        <v>260</v>
      </c>
      <c r="E175" s="447" t="s">
        <v>68</v>
      </c>
      <c r="F175" s="447" t="s">
        <v>249</v>
      </c>
      <c r="G175" s="448" t="s">
        <v>197</v>
      </c>
      <c r="H175" s="447" t="s">
        <v>130</v>
      </c>
      <c r="I175" s="448" t="s">
        <v>64</v>
      </c>
      <c r="J175" s="447" t="s">
        <v>174</v>
      </c>
      <c r="K175" s="448" t="s">
        <v>195</v>
      </c>
      <c r="L175" s="449" t="s">
        <v>65</v>
      </c>
      <c r="M175" s="401"/>
    </row>
    <row r="176" spans="2:13" ht="15.6">
      <c r="B176" s="396"/>
      <c r="C176" s="450" t="s">
        <v>58</v>
      </c>
      <c r="D176" s="438">
        <v>157.46</v>
      </c>
      <c r="E176" s="438"/>
      <c r="F176" s="438">
        <v>243</v>
      </c>
      <c r="G176" s="438">
        <v>367</v>
      </c>
      <c r="H176" s="438"/>
      <c r="I176" s="438">
        <v>210</v>
      </c>
      <c r="J176" s="438"/>
      <c r="K176" s="550">
        <f>D176+E176+F176+G176+H176+I176+J176</f>
        <v>977.46</v>
      </c>
      <c r="L176" s="452">
        <f>K176/K180</f>
        <v>0.14693520456021358</v>
      </c>
      <c r="M176" s="401"/>
    </row>
    <row r="177" spans="2:13" ht="15.6">
      <c r="B177" s="396"/>
      <c r="C177" s="450" t="s">
        <v>148</v>
      </c>
      <c r="D177" s="438">
        <v>787</v>
      </c>
      <c r="E177" s="438"/>
      <c r="F177" s="438">
        <v>347</v>
      </c>
      <c r="G177" s="438">
        <v>741.38</v>
      </c>
      <c r="H177" s="438">
        <v>19.14</v>
      </c>
      <c r="I177" s="438">
        <v>225</v>
      </c>
      <c r="J177" s="438"/>
      <c r="K177" s="550">
        <f t="shared" ref="K177:K179" si="48">D177+E177+F177+G177+H177+I177+J177</f>
        <v>2119.5200000000004</v>
      </c>
      <c r="L177" s="452">
        <f>K177/K180</f>
        <v>0.31861365658897955</v>
      </c>
      <c r="M177" s="401"/>
    </row>
    <row r="178" spans="2:13" ht="15.6">
      <c r="B178" s="396"/>
      <c r="C178" s="450" t="s">
        <v>61</v>
      </c>
      <c r="D178" s="438">
        <v>721.37</v>
      </c>
      <c r="E178" s="438"/>
      <c r="F178" s="438">
        <v>471</v>
      </c>
      <c r="G178" s="438">
        <v>124.94</v>
      </c>
      <c r="H178" s="438"/>
      <c r="I178" s="438">
        <v>217</v>
      </c>
      <c r="J178" s="438"/>
      <c r="K178" s="550">
        <f t="shared" si="48"/>
        <v>1534.31</v>
      </c>
      <c r="L178" s="452">
        <f>K178/K180</f>
        <v>0.23064284339899463</v>
      </c>
      <c r="M178" s="401"/>
    </row>
    <row r="179" spans="2:13" ht="15.6">
      <c r="B179" s="396"/>
      <c r="C179" s="450" t="s">
        <v>62</v>
      </c>
      <c r="D179" s="438">
        <v>213.68</v>
      </c>
      <c r="E179" s="438"/>
      <c r="F179" s="438">
        <v>448.32</v>
      </c>
      <c r="G179" s="438">
        <v>849.72</v>
      </c>
      <c r="H179" s="438">
        <v>85.12</v>
      </c>
      <c r="I179" s="438">
        <v>424.19</v>
      </c>
      <c r="J179" s="438"/>
      <c r="K179" s="550">
        <f t="shared" si="48"/>
        <v>2021.0300000000002</v>
      </c>
      <c r="L179" s="452">
        <f>K179/K180</f>
        <v>0.30380829545181232</v>
      </c>
      <c r="M179" s="401"/>
    </row>
    <row r="180" spans="2:13" ht="15.6">
      <c r="B180" s="397"/>
      <c r="C180" s="450" t="s">
        <v>199</v>
      </c>
      <c r="D180" s="552">
        <f>SUM(D176:D179)</f>
        <v>1879.51</v>
      </c>
      <c r="E180" s="552">
        <f t="shared" ref="E180" si="49">SUM(E176:E179)</f>
        <v>0</v>
      </c>
      <c r="F180" s="552">
        <f>SUM(F176:F179)</f>
        <v>1509.32</v>
      </c>
      <c r="G180" s="552">
        <f>SUM(G176:G179)</f>
        <v>2083.04</v>
      </c>
      <c r="H180" s="552">
        <f>SUM(H176:H179)</f>
        <v>104.26</v>
      </c>
      <c r="I180" s="552">
        <f>SUM(I176:I179)</f>
        <v>1076.19</v>
      </c>
      <c r="J180" s="552">
        <f t="shared" ref="J180" si="50">SUM(J176:J179)</f>
        <v>0</v>
      </c>
      <c r="K180" s="550">
        <f>D180+E180+F180+G180+H180+I180+J180</f>
        <v>6652.32</v>
      </c>
      <c r="L180" s="452">
        <f>SUM(L176:L179)</f>
        <v>1</v>
      </c>
      <c r="M180" s="401"/>
    </row>
    <row r="181" spans="2:13" ht="15.6">
      <c r="B181" s="397"/>
      <c r="C181" s="547" t="s">
        <v>193</v>
      </c>
      <c r="D181" s="553">
        <v>1879.51</v>
      </c>
      <c r="E181" s="553"/>
      <c r="F181" s="548">
        <v>1509.32</v>
      </c>
      <c r="G181" s="548">
        <v>2083.04</v>
      </c>
      <c r="H181" s="548">
        <v>104.26</v>
      </c>
      <c r="I181" s="548">
        <v>1076.19</v>
      </c>
      <c r="J181" s="548"/>
      <c r="K181" s="549">
        <f t="shared" ref="K181" si="51">D181+E181+F181+G181+H181+I181+J181</f>
        <v>6652.32</v>
      </c>
      <c r="L181" s="452"/>
      <c r="M181" s="401"/>
    </row>
    <row r="182" spans="2:13" ht="15.6">
      <c r="B182" s="397"/>
      <c r="C182" s="460" t="s">
        <v>147</v>
      </c>
      <c r="D182" s="461">
        <f t="shared" ref="D182:F182" si="52">D181-D180</f>
        <v>0</v>
      </c>
      <c r="E182" s="461">
        <f t="shared" si="52"/>
        <v>0</v>
      </c>
      <c r="F182" s="461">
        <f t="shared" si="52"/>
        <v>0</v>
      </c>
      <c r="G182" s="461">
        <f>G181-G180</f>
        <v>0</v>
      </c>
      <c r="H182" s="461">
        <f t="shared" ref="H182:J182" si="53">H181-H180</f>
        <v>0</v>
      </c>
      <c r="I182" s="461">
        <f t="shared" si="53"/>
        <v>0</v>
      </c>
      <c r="J182" s="461">
        <f t="shared" si="53"/>
        <v>0</v>
      </c>
      <c r="K182" s="542">
        <f>D182+E182+F182+G182+H182+I182+J182</f>
        <v>0</v>
      </c>
      <c r="L182" s="452"/>
      <c r="M182" s="401"/>
    </row>
    <row r="183" spans="2:13" ht="15.6">
      <c r="B183" s="396"/>
      <c r="C183" s="402" t="s">
        <v>65</v>
      </c>
      <c r="D183" s="462">
        <f>D181/K181</f>
        <v>0.28253451427471921</v>
      </c>
      <c r="E183" s="462">
        <f>E181/K181</f>
        <v>0</v>
      </c>
      <c r="F183" s="462">
        <f>F181/K181</f>
        <v>0.22688625922986266</v>
      </c>
      <c r="G183" s="462">
        <f>G181/K181</f>
        <v>0.31312985544892608</v>
      </c>
      <c r="H183" s="462">
        <f>H181/K181</f>
        <v>1.5672727710031989E-2</v>
      </c>
      <c r="I183" s="462">
        <f>I181/K181</f>
        <v>0.16177664333646008</v>
      </c>
      <c r="J183" s="462">
        <f>J181/K181</f>
        <v>0</v>
      </c>
      <c r="K183" s="520">
        <f>D183+E183+F183+G183+H183+I183+J183</f>
        <v>1.0000000000000002</v>
      </c>
      <c r="L183" s="463"/>
      <c r="M183" s="401"/>
    </row>
    <row r="184" spans="2:13" ht="16.2" thickBot="1">
      <c r="B184" s="396"/>
      <c r="C184" s="394"/>
      <c r="D184" s="395"/>
      <c r="E184" s="464"/>
      <c r="F184" s="879"/>
      <c r="G184" s="879"/>
      <c r="H184" s="879"/>
      <c r="I184" s="879"/>
      <c r="J184" s="880" t="s">
        <v>196</v>
      </c>
      <c r="K184" s="880"/>
      <c r="L184" s="465">
        <f>H166-K181</f>
        <v>4.2472000001343986</v>
      </c>
      <c r="M184" s="401"/>
    </row>
    <row r="185" spans="2:13" ht="15" thickBot="1">
      <c r="B185" s="397"/>
      <c r="C185" s="393"/>
      <c r="D185" s="367"/>
      <c r="E185" s="367"/>
      <c r="F185" s="367"/>
      <c r="G185" s="367"/>
      <c r="H185" s="367"/>
      <c r="I185" s="367"/>
      <c r="J185" s="367"/>
      <c r="K185" s="367"/>
      <c r="L185" s="368"/>
      <c r="M185" s="401"/>
    </row>
    <row r="186" spans="2:13" ht="15" thickBot="1">
      <c r="B186" s="398"/>
      <c r="C186" s="399"/>
      <c r="D186" s="399"/>
      <c r="E186" s="399"/>
      <c r="F186" s="399"/>
      <c r="G186" s="399"/>
      <c r="H186" s="399"/>
      <c r="I186" s="399"/>
      <c r="J186" s="399"/>
      <c r="K186" s="399"/>
      <c r="L186" s="399"/>
      <c r="M186" s="400"/>
    </row>
    <row r="187" spans="2:13" ht="15" thickBot="1"/>
    <row r="188" spans="2:13" ht="46.8" thickBot="1">
      <c r="B188" s="853" t="s">
        <v>210</v>
      </c>
      <c r="C188" s="854"/>
      <c r="D188" s="854"/>
      <c r="E188" s="854"/>
      <c r="F188" s="854"/>
      <c r="G188" s="854"/>
      <c r="H188" s="854"/>
      <c r="I188" s="854"/>
      <c r="J188" s="854"/>
      <c r="K188" s="854"/>
      <c r="L188" s="854"/>
      <c r="M188" s="855"/>
    </row>
    <row r="189" spans="2:13" ht="26.4" thickBot="1">
      <c r="B189" s="396"/>
      <c r="C189" s="856" t="s">
        <v>193</v>
      </c>
      <c r="D189" s="857"/>
      <c r="E189" s="857"/>
      <c r="F189" s="857"/>
      <c r="G189" s="857"/>
      <c r="H189" s="857"/>
      <c r="I189" s="857"/>
      <c r="J189" s="857"/>
      <c r="K189" s="857"/>
      <c r="L189" s="858"/>
      <c r="M189" s="401"/>
    </row>
    <row r="190" spans="2:13" ht="15.6">
      <c r="B190" s="396"/>
      <c r="C190" s="403" t="s">
        <v>7</v>
      </c>
      <c r="D190" s="404" t="s">
        <v>38</v>
      </c>
      <c r="E190" s="405" t="s">
        <v>39</v>
      </c>
      <c r="F190" s="406" t="s">
        <v>40</v>
      </c>
      <c r="G190" s="406" t="s">
        <v>8</v>
      </c>
      <c r="H190" s="407" t="s">
        <v>60</v>
      </c>
      <c r="I190" s="408" t="s">
        <v>40</v>
      </c>
      <c r="J190" s="407" t="s">
        <v>65</v>
      </c>
      <c r="K190" s="184"/>
      <c r="L190" s="188"/>
      <c r="M190" s="401"/>
    </row>
    <row r="191" spans="2:13" ht="15.6">
      <c r="B191" s="396"/>
      <c r="C191" s="409" t="s">
        <v>42</v>
      </c>
      <c r="D191" s="596">
        <v>1614399.8729999999</v>
      </c>
      <c r="E191" s="596">
        <v>1615070.602</v>
      </c>
      <c r="F191" s="526">
        <f t="shared" ref="F191:F196" si="54">E191-D191</f>
        <v>670.72900000005029</v>
      </c>
      <c r="G191" s="521">
        <v>6.38</v>
      </c>
      <c r="H191" s="410">
        <f>F191*G191</f>
        <v>4279.2510200003208</v>
      </c>
      <c r="I191" s="531">
        <f>F191+F195+F196</f>
        <v>807.56000000005588</v>
      </c>
      <c r="J191" s="411">
        <f>I191/I195</f>
        <v>0.56184340517904008</v>
      </c>
      <c r="K191" s="186"/>
      <c r="L191" s="359"/>
      <c r="M191" s="401"/>
    </row>
    <row r="192" spans="2:13" ht="15.6">
      <c r="B192" s="396"/>
      <c r="C192" s="412" t="s">
        <v>43</v>
      </c>
      <c r="D192" s="596">
        <v>623950.31200000003</v>
      </c>
      <c r="E192" s="596">
        <v>624182.64300000004</v>
      </c>
      <c r="F192" s="527">
        <f t="shared" si="54"/>
        <v>232.33100000000559</v>
      </c>
      <c r="G192" s="522">
        <v>6.38</v>
      </c>
      <c r="H192" s="413">
        <f>G192*F192</f>
        <v>1482.2717800000357</v>
      </c>
      <c r="I192" s="532">
        <f>F192</f>
        <v>232.33100000000559</v>
      </c>
      <c r="J192" s="414">
        <f>I192/I195</f>
        <v>0.16163955640280062</v>
      </c>
      <c r="K192" s="186"/>
      <c r="L192" s="359"/>
      <c r="M192" s="401"/>
    </row>
    <row r="193" spans="2:13" ht="15.6">
      <c r="B193" s="396"/>
      <c r="C193" s="415" t="s">
        <v>44</v>
      </c>
      <c r="D193" s="597">
        <v>374798.00300000003</v>
      </c>
      <c r="E193" s="597">
        <v>374873.64299999998</v>
      </c>
      <c r="F193" s="528">
        <f t="shared" si="54"/>
        <v>75.639999999955762</v>
      </c>
      <c r="G193" s="523">
        <v>4.58</v>
      </c>
      <c r="H193" s="416">
        <f>G193*F193</f>
        <v>346.4311999997974</v>
      </c>
      <c r="I193" s="533">
        <f>F193</f>
        <v>75.639999999955762</v>
      </c>
      <c r="J193" s="417">
        <f>I193/I195</f>
        <v>5.2624987824700084E-2</v>
      </c>
      <c r="K193" s="186"/>
      <c r="L193" s="359"/>
      <c r="M193" s="401"/>
    </row>
    <row r="194" spans="2:13" ht="15.6">
      <c r="B194" s="397"/>
      <c r="C194" s="183" t="s">
        <v>139</v>
      </c>
      <c r="D194" s="597">
        <v>432598.61300000001</v>
      </c>
      <c r="E194" s="597">
        <v>432920.42200000002</v>
      </c>
      <c r="F194" s="529">
        <f t="shared" si="54"/>
        <v>321.80900000000838</v>
      </c>
      <c r="G194" s="524">
        <v>6.28</v>
      </c>
      <c r="H194" s="418">
        <f>G194*F194</f>
        <v>2020.9605200000526</v>
      </c>
      <c r="I194" s="534">
        <f>F194</f>
        <v>321.80900000000838</v>
      </c>
      <c r="J194" s="419">
        <f>I194/I195</f>
        <v>0.22389205059345921</v>
      </c>
      <c r="K194" s="186"/>
      <c r="L194" s="359"/>
      <c r="M194" s="401"/>
    </row>
    <row r="195" spans="2:13" ht="16.2" thickBot="1">
      <c r="B195" s="397"/>
      <c r="C195" s="420" t="s">
        <v>45</v>
      </c>
      <c r="D195" s="597">
        <v>383392.42200000002</v>
      </c>
      <c r="E195" s="597">
        <v>383392.42200000002</v>
      </c>
      <c r="F195" s="526">
        <f t="shared" si="54"/>
        <v>0</v>
      </c>
      <c r="G195" s="859">
        <v>6.38</v>
      </c>
      <c r="H195" s="421">
        <f>G195*F195</f>
        <v>0</v>
      </c>
      <c r="I195" s="535">
        <f t="shared" ref="I195:J195" si="55">SUM(I191:I194)</f>
        <v>1437.3400000000256</v>
      </c>
      <c r="J195" s="422">
        <f t="shared" si="55"/>
        <v>0.99999999999999989</v>
      </c>
      <c r="K195" s="186"/>
      <c r="L195" s="359"/>
      <c r="M195" s="401"/>
    </row>
    <row r="196" spans="2:13" ht="15.6">
      <c r="B196" s="397"/>
      <c r="C196" s="420" t="s">
        <v>46</v>
      </c>
      <c r="D196" s="597">
        <v>343805.02100000001</v>
      </c>
      <c r="E196" s="597">
        <v>343941.85200000001</v>
      </c>
      <c r="F196" s="526">
        <f t="shared" si="54"/>
        <v>136.83100000000559</v>
      </c>
      <c r="G196" s="860"/>
      <c r="H196" s="423">
        <f>G195*F196</f>
        <v>872.98178000003566</v>
      </c>
      <c r="I196" s="424"/>
      <c r="J196" s="425"/>
      <c r="K196" s="186"/>
      <c r="L196" s="359"/>
      <c r="M196" s="401"/>
    </row>
    <row r="197" spans="2:13" ht="16.2" thickBot="1">
      <c r="B197" s="397"/>
      <c r="C197" s="426" t="s">
        <v>21</v>
      </c>
      <c r="D197" s="427"/>
      <c r="E197" s="427"/>
      <c r="F197" s="530">
        <f>F191+F192+F193+F194+F195+F196</f>
        <v>1437.3400000000256</v>
      </c>
      <c r="G197" s="525">
        <f>H197/F197</f>
        <v>6.2628858168561941</v>
      </c>
      <c r="H197" s="428">
        <f>SUM(H191:H196)</f>
        <v>9001.8963000002423</v>
      </c>
      <c r="I197" s="424"/>
      <c r="J197" s="425"/>
      <c r="K197" s="186"/>
      <c r="L197" s="359"/>
      <c r="M197" s="401"/>
    </row>
    <row r="198" spans="2:13" ht="16.2" thickBot="1">
      <c r="B198" s="397"/>
      <c r="C198" s="429"/>
      <c r="D198" s="425"/>
      <c r="E198" s="425"/>
      <c r="F198" s="430"/>
      <c r="G198" s="425"/>
      <c r="H198" s="425"/>
      <c r="I198" s="431"/>
      <c r="J198" s="431"/>
      <c r="K198" s="184"/>
      <c r="L198" s="188"/>
      <c r="M198" s="401"/>
    </row>
    <row r="199" spans="2:13" ht="15.6">
      <c r="B199" s="397"/>
      <c r="C199" s="432"/>
      <c r="D199" s="433"/>
      <c r="E199" s="433" t="s">
        <v>254</v>
      </c>
      <c r="F199" s="434" t="s">
        <v>1</v>
      </c>
      <c r="G199" s="554" t="s">
        <v>65</v>
      </c>
      <c r="H199" s="861" t="s">
        <v>243</v>
      </c>
      <c r="I199" s="862"/>
      <c r="J199" s="431"/>
      <c r="K199" s="184"/>
      <c r="L199" s="188"/>
      <c r="M199" s="401"/>
    </row>
    <row r="200" spans="2:13" ht="15.6">
      <c r="B200" s="397"/>
      <c r="C200" s="437" t="s">
        <v>80</v>
      </c>
      <c r="D200" s="438"/>
      <c r="E200" s="438">
        <v>589</v>
      </c>
      <c r="F200" s="438">
        <f>D200+E200</f>
        <v>589</v>
      </c>
      <c r="G200" s="439">
        <f>F200/F203</f>
        <v>0.20401801177693107</v>
      </c>
      <c r="H200" s="590">
        <v>7.0000000000000001E-3</v>
      </c>
      <c r="I200" s="586">
        <f>F200*H200</f>
        <v>4.1230000000000002</v>
      </c>
      <c r="J200" s="431"/>
      <c r="K200" s="184"/>
      <c r="L200" s="188"/>
      <c r="M200" s="401"/>
    </row>
    <row r="201" spans="2:13" ht="15.6">
      <c r="B201" s="397"/>
      <c r="C201" s="437" t="s">
        <v>81</v>
      </c>
      <c r="D201" s="438"/>
      <c r="E201" s="438">
        <v>1217</v>
      </c>
      <c r="F201" s="438">
        <f t="shared" ref="F201:F202" si="56">D201+E201</f>
        <v>1217</v>
      </c>
      <c r="G201" s="439">
        <f>F201/F203</f>
        <v>0.42154485625216487</v>
      </c>
      <c r="H201" s="590">
        <v>2.5000000000000001E-2</v>
      </c>
      <c r="I201" s="586">
        <f>F201*H201</f>
        <v>30.425000000000001</v>
      </c>
      <c r="J201" s="431"/>
      <c r="K201" s="184"/>
      <c r="L201" s="188"/>
      <c r="M201" s="401"/>
    </row>
    <row r="202" spans="2:13" ht="15.6">
      <c r="B202" s="397"/>
      <c r="C202" s="437" t="s">
        <v>58</v>
      </c>
      <c r="D202" s="438"/>
      <c r="E202" s="438">
        <v>1081</v>
      </c>
      <c r="F202" s="438">
        <f t="shared" si="56"/>
        <v>1081</v>
      </c>
      <c r="G202" s="439">
        <f>F202/F203</f>
        <v>0.37443713197090406</v>
      </c>
      <c r="H202" s="584"/>
      <c r="I202" s="586"/>
      <c r="J202" s="431"/>
      <c r="K202" s="184"/>
      <c r="L202" s="188"/>
      <c r="M202" s="401"/>
    </row>
    <row r="203" spans="2:13" ht="16.2" thickBot="1">
      <c r="B203" s="397"/>
      <c r="C203" s="441" t="s">
        <v>1</v>
      </c>
      <c r="D203" s="442">
        <f>SUM(D200:D202)</f>
        <v>0</v>
      </c>
      <c r="E203" s="442">
        <f>SUM(E200:E202)</f>
        <v>2887</v>
      </c>
      <c r="F203" s="443">
        <f>D203+E203</f>
        <v>2887</v>
      </c>
      <c r="G203" s="444">
        <f>SUM(G200:G202)</f>
        <v>1</v>
      </c>
      <c r="H203" s="585" t="s">
        <v>21</v>
      </c>
      <c r="I203" s="591">
        <f>SUM(I200:I202)</f>
        <v>34.548000000000002</v>
      </c>
      <c r="J203" s="431"/>
      <c r="K203" s="184"/>
      <c r="L203" s="188"/>
      <c r="M203" s="401"/>
    </row>
    <row r="204" spans="2:13" ht="15" thickBot="1">
      <c r="B204" s="397"/>
      <c r="C204" s="187"/>
      <c r="D204" s="186"/>
      <c r="E204" s="186"/>
      <c r="F204" s="185"/>
      <c r="G204" s="186"/>
      <c r="H204" s="186"/>
      <c r="I204" s="184"/>
      <c r="J204" s="184"/>
      <c r="K204" s="184"/>
      <c r="L204" s="188"/>
      <c r="M204" s="401"/>
    </row>
    <row r="205" spans="2:13" ht="26.4" thickBot="1">
      <c r="B205" s="397"/>
      <c r="C205" s="876" t="s">
        <v>194</v>
      </c>
      <c r="D205" s="877"/>
      <c r="E205" s="877"/>
      <c r="F205" s="877"/>
      <c r="G205" s="877"/>
      <c r="H205" s="877"/>
      <c r="I205" s="877"/>
      <c r="J205" s="877"/>
      <c r="K205" s="877"/>
      <c r="L205" s="878"/>
      <c r="M205" s="401"/>
    </row>
    <row r="206" spans="2:13" ht="15.6">
      <c r="B206" s="396"/>
      <c r="C206" s="446"/>
      <c r="D206" s="447" t="s">
        <v>260</v>
      </c>
      <c r="E206" s="447" t="s">
        <v>68</v>
      </c>
      <c r="F206" s="447" t="s">
        <v>249</v>
      </c>
      <c r="G206" s="448" t="s">
        <v>197</v>
      </c>
      <c r="H206" s="447" t="s">
        <v>130</v>
      </c>
      <c r="I206" s="448" t="s">
        <v>64</v>
      </c>
      <c r="J206" s="447" t="s">
        <v>174</v>
      </c>
      <c r="K206" s="448" t="s">
        <v>195</v>
      </c>
      <c r="L206" s="449" t="s">
        <v>65</v>
      </c>
      <c r="M206" s="401"/>
    </row>
    <row r="207" spans="2:13" ht="15.6">
      <c r="B207" s="396"/>
      <c r="C207" s="450" t="s">
        <v>58</v>
      </c>
      <c r="D207" s="438">
        <v>91.98</v>
      </c>
      <c r="E207" s="438">
        <v>521</v>
      </c>
      <c r="F207" s="438">
        <v>20</v>
      </c>
      <c r="G207" s="438">
        <v>93</v>
      </c>
      <c r="H207" s="438"/>
      <c r="I207" s="438">
        <v>80</v>
      </c>
      <c r="J207" s="438"/>
      <c r="K207" s="550">
        <f>D207+E207+F207+G207+H207+I207+J207</f>
        <v>805.98</v>
      </c>
      <c r="L207" s="452">
        <f>K207/K211</f>
        <v>8.8203496425207431E-2</v>
      </c>
      <c r="M207" s="401"/>
    </row>
    <row r="208" spans="2:13" ht="15.6">
      <c r="B208" s="396"/>
      <c r="C208" s="450" t="s">
        <v>148</v>
      </c>
      <c r="D208" s="438">
        <v>694.06</v>
      </c>
      <c r="E208" s="438">
        <v>643</v>
      </c>
      <c r="F208" s="438">
        <v>30</v>
      </c>
      <c r="G208" s="438">
        <v>119</v>
      </c>
      <c r="H208" s="438"/>
      <c r="I208" s="438">
        <v>350</v>
      </c>
      <c r="J208" s="438"/>
      <c r="K208" s="550">
        <f t="shared" ref="K208:K210" si="57">D208+E208+F208+G208+H208+I208+J208</f>
        <v>1836.06</v>
      </c>
      <c r="L208" s="452">
        <f>K208/K211</f>
        <v>0.20093167528532513</v>
      </c>
      <c r="M208" s="401"/>
    </row>
    <row r="209" spans="2:13" ht="15.6">
      <c r="B209" s="396"/>
      <c r="C209" s="450" t="s">
        <v>61</v>
      </c>
      <c r="D209" s="438">
        <v>2519.933</v>
      </c>
      <c r="E209" s="438">
        <v>327.33999999999997</v>
      </c>
      <c r="F209" s="438">
        <v>68.7</v>
      </c>
      <c r="G209" s="438">
        <v>446.5</v>
      </c>
      <c r="H209" s="438"/>
      <c r="I209" s="438">
        <v>64</v>
      </c>
      <c r="J209" s="438"/>
      <c r="K209" s="550">
        <f t="shared" si="57"/>
        <v>3426.473</v>
      </c>
      <c r="L209" s="452">
        <f>K209/K211</f>
        <v>0.37498064344843518</v>
      </c>
      <c r="M209" s="401"/>
    </row>
    <row r="210" spans="2:13" ht="15.6">
      <c r="B210" s="396"/>
      <c r="C210" s="450" t="s">
        <v>62</v>
      </c>
      <c r="D210" s="438">
        <v>359.66</v>
      </c>
      <c r="E210" s="438">
        <v>1312.38</v>
      </c>
      <c r="F210" s="438">
        <v>20.12</v>
      </c>
      <c r="G210" s="438">
        <v>1077.77</v>
      </c>
      <c r="H210" s="438"/>
      <c r="I210" s="438">
        <v>299.29000000000002</v>
      </c>
      <c r="J210" s="438"/>
      <c r="K210" s="550">
        <f t="shared" si="57"/>
        <v>3069.2200000000003</v>
      </c>
      <c r="L210" s="452">
        <f>K210/K211</f>
        <v>0.33588418484103227</v>
      </c>
      <c r="M210" s="401"/>
    </row>
    <row r="211" spans="2:13" ht="15.6">
      <c r="B211" s="397"/>
      <c r="C211" s="450" t="s">
        <v>199</v>
      </c>
      <c r="D211" s="552">
        <f>SUM(D207:D210)</f>
        <v>3665.6329999999998</v>
      </c>
      <c r="E211" s="552">
        <f t="shared" ref="E211" si="58">SUM(E207:E210)</f>
        <v>2803.7200000000003</v>
      </c>
      <c r="F211" s="552">
        <f>SUM(F207:F210)</f>
        <v>138.82</v>
      </c>
      <c r="G211" s="552">
        <f>SUM(G207:G210)</f>
        <v>1736.27</v>
      </c>
      <c r="H211" s="552">
        <f>SUM(H207:H210)</f>
        <v>0</v>
      </c>
      <c r="I211" s="552">
        <f>SUM(I207:I210)</f>
        <v>793.29</v>
      </c>
      <c r="J211" s="552">
        <f t="shared" ref="J211" si="59">SUM(J207:J210)</f>
        <v>0</v>
      </c>
      <c r="K211" s="550">
        <f>D211+E211+F211+G211+H211+I211+J211</f>
        <v>9137.7330000000002</v>
      </c>
      <c r="L211" s="452">
        <f>SUM(L207:L210)</f>
        <v>1</v>
      </c>
      <c r="M211" s="401"/>
    </row>
    <row r="212" spans="2:13" ht="15.6">
      <c r="B212" s="397"/>
      <c r="C212" s="547" t="s">
        <v>193</v>
      </c>
      <c r="D212" s="553">
        <v>3665.63</v>
      </c>
      <c r="E212" s="553">
        <v>2803.72</v>
      </c>
      <c r="F212" s="548">
        <v>138.82</v>
      </c>
      <c r="G212" s="548">
        <v>1736.27</v>
      </c>
      <c r="H212" s="548"/>
      <c r="I212" s="548">
        <v>793.29</v>
      </c>
      <c r="J212" s="548"/>
      <c r="K212" s="549">
        <f t="shared" ref="K212" si="60">D212+E212+F212+G212+H212+I212+J212</f>
        <v>9137.73</v>
      </c>
      <c r="L212" s="452"/>
      <c r="M212" s="401"/>
    </row>
    <row r="213" spans="2:13" ht="15.6">
      <c r="B213" s="397"/>
      <c r="C213" s="460" t="s">
        <v>147</v>
      </c>
      <c r="D213" s="461">
        <f t="shared" ref="D213:F213" si="61">D212-D211</f>
        <v>-2.9999999997016857E-3</v>
      </c>
      <c r="E213" s="461">
        <f t="shared" si="61"/>
        <v>0</v>
      </c>
      <c r="F213" s="461">
        <f t="shared" si="61"/>
        <v>0</v>
      </c>
      <c r="G213" s="461">
        <f>G212-G211</f>
        <v>0</v>
      </c>
      <c r="H213" s="461">
        <f t="shared" ref="H213:J213" si="62">H212-H211</f>
        <v>0</v>
      </c>
      <c r="I213" s="461">
        <f t="shared" si="62"/>
        <v>0</v>
      </c>
      <c r="J213" s="461">
        <f t="shared" si="62"/>
        <v>0</v>
      </c>
      <c r="K213" s="542">
        <f>D213+E213+F213+G213+H213+I213+J213</f>
        <v>-2.9999999997016857E-3</v>
      </c>
      <c r="L213" s="452"/>
      <c r="M213" s="401"/>
    </row>
    <row r="214" spans="2:13" ht="15.6">
      <c r="B214" s="396"/>
      <c r="C214" s="402" t="s">
        <v>65</v>
      </c>
      <c r="D214" s="462">
        <f>D212/K212</f>
        <v>0.40115324046562989</v>
      </c>
      <c r="E214" s="462">
        <f>E212/K212</f>
        <v>0.30682893891590141</v>
      </c>
      <c r="F214" s="462">
        <f>F212/K212</f>
        <v>1.5191956864560454E-2</v>
      </c>
      <c r="G214" s="462">
        <f>G212/K212</f>
        <v>0.19001108590426727</v>
      </c>
      <c r="H214" s="462">
        <f>H212/K212</f>
        <v>0</v>
      </c>
      <c r="I214" s="462">
        <f>I212/K212</f>
        <v>8.6814777849640992E-2</v>
      </c>
      <c r="J214" s="462">
        <f>J212/K212</f>
        <v>0</v>
      </c>
      <c r="K214" s="520">
        <f>D214+E214+F214+G214+H214+I214+J214</f>
        <v>1</v>
      </c>
      <c r="L214" s="463"/>
      <c r="M214" s="401"/>
    </row>
    <row r="215" spans="2:13" ht="16.2" thickBot="1">
      <c r="B215" s="396"/>
      <c r="C215" s="394"/>
      <c r="D215" s="395"/>
      <c r="E215" s="464"/>
      <c r="F215" s="879"/>
      <c r="G215" s="879"/>
      <c r="H215" s="879"/>
      <c r="I215" s="879"/>
      <c r="J215" s="880" t="s">
        <v>196</v>
      </c>
      <c r="K215" s="880"/>
      <c r="L215" s="465">
        <f>H197-K212</f>
        <v>-135.8336999997573</v>
      </c>
      <c r="M215" s="401"/>
    </row>
    <row r="216" spans="2:13" ht="15" thickBot="1">
      <c r="B216" s="397"/>
      <c r="C216" s="393"/>
      <c r="D216" s="367"/>
      <c r="E216" s="367"/>
      <c r="F216" s="367"/>
      <c r="G216" s="367"/>
      <c r="H216" s="367"/>
      <c r="I216" s="367"/>
      <c r="J216" s="367"/>
      <c r="K216" s="367"/>
      <c r="L216" s="368"/>
      <c r="M216" s="401"/>
    </row>
    <row r="217" spans="2:13" ht="15" thickBot="1">
      <c r="B217" s="398"/>
      <c r="C217" s="399"/>
      <c r="D217" s="399"/>
      <c r="E217" s="399"/>
      <c r="F217" s="399"/>
      <c r="G217" s="399"/>
      <c r="H217" s="399"/>
      <c r="I217" s="399"/>
      <c r="J217" s="399"/>
      <c r="K217" s="399"/>
      <c r="L217" s="399"/>
      <c r="M217" s="400"/>
    </row>
    <row r="218" spans="2:13" ht="15" thickBot="1"/>
    <row r="219" spans="2:13" ht="46.8" thickBot="1">
      <c r="B219" s="853" t="s">
        <v>211</v>
      </c>
      <c r="C219" s="854"/>
      <c r="D219" s="854"/>
      <c r="E219" s="854"/>
      <c r="F219" s="854"/>
      <c r="G219" s="854"/>
      <c r="H219" s="854"/>
      <c r="I219" s="854"/>
      <c r="J219" s="854"/>
      <c r="K219" s="854"/>
      <c r="L219" s="854"/>
      <c r="M219" s="855"/>
    </row>
    <row r="220" spans="2:13" ht="26.4" thickBot="1">
      <c r="B220" s="396"/>
      <c r="C220" s="856" t="s">
        <v>193</v>
      </c>
      <c r="D220" s="857"/>
      <c r="E220" s="857"/>
      <c r="F220" s="857"/>
      <c r="G220" s="857"/>
      <c r="H220" s="857"/>
      <c r="I220" s="857"/>
      <c r="J220" s="857"/>
      <c r="K220" s="857"/>
      <c r="L220" s="858"/>
      <c r="M220" s="401"/>
    </row>
    <row r="221" spans="2:13" ht="15.6">
      <c r="B221" s="396"/>
      <c r="C221" s="403" t="s">
        <v>7</v>
      </c>
      <c r="D221" s="404" t="s">
        <v>38</v>
      </c>
      <c r="E221" s="405" t="s">
        <v>39</v>
      </c>
      <c r="F221" s="406" t="s">
        <v>40</v>
      </c>
      <c r="G221" s="406" t="s">
        <v>8</v>
      </c>
      <c r="H221" s="407" t="s">
        <v>60</v>
      </c>
      <c r="I221" s="408" t="s">
        <v>40</v>
      </c>
      <c r="J221" s="407" t="s">
        <v>65</v>
      </c>
      <c r="K221" s="184"/>
      <c r="L221" s="188"/>
      <c r="M221" s="401"/>
    </row>
    <row r="222" spans="2:13" ht="15.6">
      <c r="B222" s="396"/>
      <c r="C222" s="409" t="s">
        <v>42</v>
      </c>
      <c r="D222" s="596">
        <v>1615070.602</v>
      </c>
      <c r="E222" s="596">
        <v>1615605.5819999999</v>
      </c>
      <c r="F222" s="526">
        <f t="shared" ref="F222:F227" si="63">E222-D222</f>
        <v>534.97999999998137</v>
      </c>
      <c r="G222" s="521">
        <v>6.38</v>
      </c>
      <c r="H222" s="410">
        <f>F222*G222</f>
        <v>3413.1723999998812</v>
      </c>
      <c r="I222" s="531">
        <f>F222+F226+F227</f>
        <v>680.8399999999674</v>
      </c>
      <c r="J222" s="411">
        <f>I222/I226</f>
        <v>0.49615625380314005</v>
      </c>
      <c r="K222" s="186"/>
      <c r="L222" s="359"/>
      <c r="M222" s="401"/>
    </row>
    <row r="223" spans="2:13" ht="15.6">
      <c r="B223" s="396"/>
      <c r="C223" s="412" t="s">
        <v>43</v>
      </c>
      <c r="D223" s="596">
        <v>624182.64300000004</v>
      </c>
      <c r="E223" s="596">
        <v>624475.11199999996</v>
      </c>
      <c r="F223" s="527">
        <f t="shared" si="63"/>
        <v>292.46899999992456</v>
      </c>
      <c r="G223" s="522">
        <v>6.38</v>
      </c>
      <c r="H223" s="413">
        <f>G223*F223</f>
        <v>1865.9522199995188</v>
      </c>
      <c r="I223" s="532">
        <f>F223</f>
        <v>292.46899999992456</v>
      </c>
      <c r="J223" s="414">
        <f>I223/I226</f>
        <v>0.21313425091581001</v>
      </c>
      <c r="K223" s="186"/>
      <c r="L223" s="359"/>
      <c r="M223" s="401"/>
    </row>
    <row r="224" spans="2:13" ht="15.6">
      <c r="B224" s="396"/>
      <c r="C224" s="415" t="s">
        <v>44</v>
      </c>
      <c r="D224" s="597">
        <v>374873.64299999998</v>
      </c>
      <c r="E224" s="597">
        <v>375065.20199999999</v>
      </c>
      <c r="F224" s="528">
        <f t="shared" si="63"/>
        <v>191.55900000000838</v>
      </c>
      <c r="G224" s="523">
        <v>4.58</v>
      </c>
      <c r="H224" s="416">
        <f>G224*F224</f>
        <v>877.34022000003836</v>
      </c>
      <c r="I224" s="533">
        <f>F224</f>
        <v>191.55900000000838</v>
      </c>
      <c r="J224" s="417">
        <f>I224/I226</f>
        <v>0.13959696231461785</v>
      </c>
      <c r="K224" s="186"/>
      <c r="L224" s="359"/>
      <c r="M224" s="401"/>
    </row>
    <row r="225" spans="2:13" ht="15.6">
      <c r="B225" s="397"/>
      <c r="C225" s="183" t="s">
        <v>139</v>
      </c>
      <c r="D225" s="597">
        <v>432920.42200000002</v>
      </c>
      <c r="E225" s="597">
        <v>433127.783</v>
      </c>
      <c r="F225" s="529">
        <f t="shared" si="63"/>
        <v>207.36099999997532</v>
      </c>
      <c r="G225" s="524">
        <v>6.28</v>
      </c>
      <c r="H225" s="418">
        <f>G225*F225</f>
        <v>1302.227079999845</v>
      </c>
      <c r="I225" s="534">
        <f>F225</f>
        <v>207.36099999997532</v>
      </c>
      <c r="J225" s="419">
        <f>I225/I226</f>
        <v>0.15111253296643207</v>
      </c>
      <c r="K225" s="186"/>
      <c r="L225" s="359"/>
      <c r="M225" s="401"/>
    </row>
    <row r="226" spans="2:13" ht="16.2" thickBot="1">
      <c r="B226" s="397"/>
      <c r="C226" s="420" t="s">
        <v>45</v>
      </c>
      <c r="D226" s="597">
        <v>383392.42200000002</v>
      </c>
      <c r="E226" s="597">
        <v>383392.42200000002</v>
      </c>
      <c r="F226" s="526">
        <f t="shared" si="63"/>
        <v>0</v>
      </c>
      <c r="G226" s="859">
        <v>6.38</v>
      </c>
      <c r="H226" s="421">
        <f>G226*F226</f>
        <v>0</v>
      </c>
      <c r="I226" s="535">
        <f t="shared" ref="I226:J226" si="64">SUM(I222:I225)</f>
        <v>1372.2289999998757</v>
      </c>
      <c r="J226" s="422">
        <f t="shared" si="64"/>
        <v>1</v>
      </c>
      <c r="K226" s="186"/>
      <c r="L226" s="359"/>
      <c r="M226" s="401"/>
    </row>
    <row r="227" spans="2:13" ht="15.6">
      <c r="B227" s="397"/>
      <c r="C227" s="420" t="s">
        <v>46</v>
      </c>
      <c r="D227" s="597">
        <v>343941.85200000001</v>
      </c>
      <c r="E227" s="597">
        <v>344087.712</v>
      </c>
      <c r="F227" s="526">
        <f t="shared" si="63"/>
        <v>145.85999999998603</v>
      </c>
      <c r="G227" s="860"/>
      <c r="H227" s="423">
        <f>G226*F227</f>
        <v>930.58679999991091</v>
      </c>
      <c r="I227" s="424"/>
      <c r="J227" s="425"/>
      <c r="K227" s="186"/>
      <c r="L227" s="359"/>
      <c r="M227" s="401"/>
    </row>
    <row r="228" spans="2:13" ht="16.2" thickBot="1">
      <c r="B228" s="397"/>
      <c r="C228" s="426" t="s">
        <v>21</v>
      </c>
      <c r="D228" s="427"/>
      <c r="E228" s="427"/>
      <c r="F228" s="530">
        <f>F222+F223+F224+F225+F226+F227</f>
        <v>1372.2289999998757</v>
      </c>
      <c r="G228" s="525">
        <f>H228/F228</f>
        <v>6.1136142145370451</v>
      </c>
      <c r="H228" s="428">
        <f>SUM(H222:H227)</f>
        <v>8389.2787199991944</v>
      </c>
      <c r="I228" s="424"/>
      <c r="J228" s="425"/>
      <c r="K228" s="186"/>
      <c r="L228" s="359"/>
      <c r="M228" s="401"/>
    </row>
    <row r="229" spans="2:13" ht="16.2" thickBot="1">
      <c r="B229" s="397"/>
      <c r="C229" s="429"/>
      <c r="D229" s="425"/>
      <c r="E229" s="425"/>
      <c r="F229" s="430"/>
      <c r="G229" s="425"/>
      <c r="H229" s="425"/>
      <c r="I229" s="431"/>
      <c r="J229" s="431"/>
      <c r="K229" s="184"/>
      <c r="L229" s="188"/>
      <c r="M229" s="401"/>
    </row>
    <row r="230" spans="2:13" ht="15.6">
      <c r="B230" s="397"/>
      <c r="C230" s="432"/>
      <c r="D230" s="433"/>
      <c r="E230" s="433" t="s">
        <v>254</v>
      </c>
      <c r="F230" s="434" t="s">
        <v>1</v>
      </c>
      <c r="G230" s="554" t="s">
        <v>65</v>
      </c>
      <c r="H230" s="861" t="s">
        <v>243</v>
      </c>
      <c r="I230" s="862"/>
      <c r="J230" s="431"/>
      <c r="K230" s="184"/>
      <c r="L230" s="188"/>
      <c r="M230" s="401"/>
    </row>
    <row r="231" spans="2:13" ht="15.6">
      <c r="B231" s="397"/>
      <c r="C231" s="437" t="s">
        <v>80</v>
      </c>
      <c r="D231" s="438"/>
      <c r="E231" s="438">
        <v>843</v>
      </c>
      <c r="F231" s="438">
        <f>D231+E231</f>
        <v>843</v>
      </c>
      <c r="G231" s="439">
        <f>F231/F234</f>
        <v>0.34171057965139845</v>
      </c>
      <c r="H231" s="590">
        <v>7.0000000000000001E-3</v>
      </c>
      <c r="I231" s="586">
        <f>F231*H231</f>
        <v>5.9009999999999998</v>
      </c>
      <c r="J231" s="431"/>
      <c r="K231" s="184"/>
      <c r="L231" s="188"/>
      <c r="M231" s="401"/>
    </row>
    <row r="232" spans="2:13" ht="15.6">
      <c r="B232" s="397"/>
      <c r="C232" s="437" t="s">
        <v>81</v>
      </c>
      <c r="D232" s="438"/>
      <c r="E232" s="438">
        <v>859</v>
      </c>
      <c r="F232" s="438">
        <f t="shared" ref="F232:F233" si="65">D232+E232</f>
        <v>859</v>
      </c>
      <c r="G232" s="439">
        <f>F232/F234</f>
        <v>0.34819618970409405</v>
      </c>
      <c r="H232" s="590">
        <v>2.5000000000000001E-2</v>
      </c>
      <c r="I232" s="586">
        <f>F232*H232</f>
        <v>21.475000000000001</v>
      </c>
      <c r="J232" s="431"/>
      <c r="K232" s="184"/>
      <c r="L232" s="188"/>
      <c r="M232" s="401"/>
    </row>
    <row r="233" spans="2:13" ht="15.6">
      <c r="B233" s="397"/>
      <c r="C233" s="437" t="s">
        <v>58</v>
      </c>
      <c r="D233" s="438"/>
      <c r="E233" s="438">
        <v>765</v>
      </c>
      <c r="F233" s="438">
        <f t="shared" si="65"/>
        <v>765</v>
      </c>
      <c r="G233" s="439">
        <f>F233/F234</f>
        <v>0.3100932306445075</v>
      </c>
      <c r="H233" s="584"/>
      <c r="I233" s="586"/>
      <c r="J233" s="431"/>
      <c r="K233" s="184"/>
      <c r="L233" s="188"/>
      <c r="M233" s="401"/>
    </row>
    <row r="234" spans="2:13" ht="16.2" thickBot="1">
      <c r="B234" s="397"/>
      <c r="C234" s="441" t="s">
        <v>1</v>
      </c>
      <c r="D234" s="442">
        <f>SUM(D231:D233)</f>
        <v>0</v>
      </c>
      <c r="E234" s="442">
        <f>SUM(E231:E233)</f>
        <v>2467</v>
      </c>
      <c r="F234" s="443">
        <f>D234+E234</f>
        <v>2467</v>
      </c>
      <c r="G234" s="444">
        <f>SUM(G231:G233)</f>
        <v>1</v>
      </c>
      <c r="H234" s="585" t="s">
        <v>21</v>
      </c>
      <c r="I234" s="591">
        <f>SUM(I231:I233)</f>
        <v>27.376000000000001</v>
      </c>
      <c r="J234" s="431"/>
      <c r="K234" s="184"/>
      <c r="L234" s="188"/>
      <c r="M234" s="401"/>
    </row>
    <row r="235" spans="2:13" ht="15" thickBot="1">
      <c r="B235" s="397"/>
      <c r="C235" s="187"/>
      <c r="D235" s="186"/>
      <c r="E235" s="186"/>
      <c r="F235" s="185"/>
      <c r="G235" s="186"/>
      <c r="H235" s="186"/>
      <c r="I235" s="184"/>
      <c r="J235" s="184"/>
      <c r="K235" s="184"/>
      <c r="L235" s="188"/>
      <c r="M235" s="401"/>
    </row>
    <row r="236" spans="2:13" ht="26.4" thickBot="1">
      <c r="B236" s="397"/>
      <c r="C236" s="876" t="s">
        <v>194</v>
      </c>
      <c r="D236" s="877"/>
      <c r="E236" s="877"/>
      <c r="F236" s="877"/>
      <c r="G236" s="877"/>
      <c r="H236" s="877"/>
      <c r="I236" s="877"/>
      <c r="J236" s="877"/>
      <c r="K236" s="877"/>
      <c r="L236" s="878"/>
      <c r="M236" s="401"/>
    </row>
    <row r="237" spans="2:13" ht="15.6">
      <c r="B237" s="396"/>
      <c r="C237" s="446"/>
      <c r="D237" s="447" t="s">
        <v>260</v>
      </c>
      <c r="E237" s="447" t="s">
        <v>68</v>
      </c>
      <c r="F237" s="447" t="s">
        <v>249</v>
      </c>
      <c r="G237" s="448" t="s">
        <v>197</v>
      </c>
      <c r="H237" s="447" t="s">
        <v>130</v>
      </c>
      <c r="I237" s="448" t="s">
        <v>64</v>
      </c>
      <c r="J237" s="447" t="s">
        <v>174</v>
      </c>
      <c r="K237" s="448" t="s">
        <v>195</v>
      </c>
      <c r="L237" s="449" t="s">
        <v>65</v>
      </c>
      <c r="M237" s="401"/>
    </row>
    <row r="238" spans="2:13" ht="15.6">
      <c r="B238" s="396"/>
      <c r="C238" s="450" t="s">
        <v>58</v>
      </c>
      <c r="D238" s="438">
        <v>160</v>
      </c>
      <c r="E238" s="438">
        <v>379</v>
      </c>
      <c r="F238" s="438"/>
      <c r="G238" s="438">
        <v>70</v>
      </c>
      <c r="H238" s="438"/>
      <c r="I238" s="438">
        <v>146</v>
      </c>
      <c r="J238" s="438"/>
      <c r="K238" s="550">
        <f>D238+E238+F238+G238+H238+I238+J238</f>
        <v>755</v>
      </c>
      <c r="L238" s="452">
        <f>K238/K242</f>
        <v>9.1557867422025138E-2</v>
      </c>
      <c r="M238" s="401"/>
    </row>
    <row r="239" spans="2:13" ht="15.6">
      <c r="B239" s="396"/>
      <c r="C239" s="450" t="s">
        <v>148</v>
      </c>
      <c r="D239" s="438">
        <v>562.71100000000001</v>
      </c>
      <c r="E239" s="438">
        <v>1005</v>
      </c>
      <c r="F239" s="438"/>
      <c r="G239" s="438">
        <v>361</v>
      </c>
      <c r="H239" s="438">
        <v>130</v>
      </c>
      <c r="I239" s="438">
        <v>467</v>
      </c>
      <c r="J239" s="438"/>
      <c r="K239" s="550">
        <f t="shared" ref="K239:K241" si="66">D239+E239+F239+G239+H239+I239+J239</f>
        <v>2525.7110000000002</v>
      </c>
      <c r="L239" s="452">
        <f>K239/K242</f>
        <v>0.30628968593953715</v>
      </c>
      <c r="M239" s="401"/>
    </row>
    <row r="240" spans="2:13" ht="15.6">
      <c r="B240" s="396"/>
      <c r="C240" s="450" t="s">
        <v>61</v>
      </c>
      <c r="D240" s="438">
        <v>1522.26</v>
      </c>
      <c r="E240" s="438">
        <v>675.94</v>
      </c>
      <c r="F240" s="438"/>
      <c r="G240" s="438">
        <v>170</v>
      </c>
      <c r="H240" s="438">
        <v>268</v>
      </c>
      <c r="I240" s="438">
        <v>290</v>
      </c>
      <c r="J240" s="438"/>
      <c r="K240" s="550">
        <f t="shared" si="66"/>
        <v>2926.2</v>
      </c>
      <c r="L240" s="452">
        <f>K240/K242</f>
        <v>0.3548564657620264</v>
      </c>
      <c r="M240" s="401"/>
    </row>
    <row r="241" spans="2:13" ht="15.6">
      <c r="B241" s="396"/>
      <c r="C241" s="450" t="s">
        <v>62</v>
      </c>
      <c r="D241" s="438">
        <v>863.19</v>
      </c>
      <c r="E241" s="438">
        <v>297.76</v>
      </c>
      <c r="F241" s="438"/>
      <c r="G241" s="438">
        <v>479.74</v>
      </c>
      <c r="H241" s="438">
        <v>98.62</v>
      </c>
      <c r="I241" s="438">
        <v>299.93</v>
      </c>
      <c r="J241" s="438"/>
      <c r="K241" s="550">
        <f t="shared" si="66"/>
        <v>2039.24</v>
      </c>
      <c r="L241" s="452">
        <f>K241/K242</f>
        <v>0.2472959808764113</v>
      </c>
      <c r="M241" s="401"/>
    </row>
    <row r="242" spans="2:13" ht="15.6">
      <c r="B242" s="397"/>
      <c r="C242" s="450" t="s">
        <v>199</v>
      </c>
      <c r="D242" s="552">
        <f>SUM(D238:D241)</f>
        <v>3108.1610000000001</v>
      </c>
      <c r="E242" s="552">
        <f t="shared" ref="E242" si="67">SUM(E238:E241)</f>
        <v>2357.6999999999998</v>
      </c>
      <c r="F242" s="552">
        <f>SUM(F238:F241)</f>
        <v>0</v>
      </c>
      <c r="G242" s="552">
        <f>SUM(G238:G241)</f>
        <v>1080.74</v>
      </c>
      <c r="H242" s="552">
        <f>SUM(H238:H241)</f>
        <v>496.62</v>
      </c>
      <c r="I242" s="552">
        <f>SUM(I238:I241)</f>
        <v>1202.93</v>
      </c>
      <c r="J242" s="552">
        <f t="shared" ref="J242" si="68">SUM(J238:J241)</f>
        <v>0</v>
      </c>
      <c r="K242" s="550">
        <f>D242+E242+F242+G242+H242+I242+J242</f>
        <v>8246.1509999999998</v>
      </c>
      <c r="L242" s="452">
        <f>SUM(L238:L241)</f>
        <v>1</v>
      </c>
      <c r="M242" s="401"/>
    </row>
    <row r="243" spans="2:13" ht="15.6">
      <c r="B243" s="397"/>
      <c r="C243" s="547" t="s">
        <v>193</v>
      </c>
      <c r="D243" s="553">
        <v>3108.16</v>
      </c>
      <c r="E243" s="553">
        <v>2357.6999999999998</v>
      </c>
      <c r="F243" s="548"/>
      <c r="G243" s="548">
        <v>1080.74</v>
      </c>
      <c r="H243" s="548">
        <v>496.62</v>
      </c>
      <c r="I243" s="548">
        <v>1202.93</v>
      </c>
      <c r="J243" s="548"/>
      <c r="K243" s="549">
        <f t="shared" ref="K243" si="69">D243+E243+F243+G243+H243+I243+J243</f>
        <v>8246.15</v>
      </c>
      <c r="L243" s="452"/>
      <c r="M243" s="401"/>
    </row>
    <row r="244" spans="2:13" ht="15.6">
      <c r="B244" s="397"/>
      <c r="C244" s="460" t="s">
        <v>147</v>
      </c>
      <c r="D244" s="461">
        <f t="shared" ref="D244:F244" si="70">D243-D242</f>
        <v>-1.0000000002037268E-3</v>
      </c>
      <c r="E244" s="461">
        <f t="shared" si="70"/>
        <v>0</v>
      </c>
      <c r="F244" s="461">
        <f t="shared" si="70"/>
        <v>0</v>
      </c>
      <c r="G244" s="461">
        <f>G243-G242</f>
        <v>0</v>
      </c>
      <c r="H244" s="461">
        <f t="shared" ref="H244:J244" si="71">H243-H242</f>
        <v>0</v>
      </c>
      <c r="I244" s="461">
        <f t="shared" si="71"/>
        <v>0</v>
      </c>
      <c r="J244" s="461">
        <f t="shared" si="71"/>
        <v>0</v>
      </c>
      <c r="K244" s="542">
        <f>D244+E244+F244+G244+H244+I244+J244</f>
        <v>-1.0000000002037268E-3</v>
      </c>
      <c r="L244" s="452"/>
      <c r="M244" s="401"/>
    </row>
    <row r="245" spans="2:13" ht="15.6">
      <c r="B245" s="396"/>
      <c r="C245" s="402" t="s">
        <v>65</v>
      </c>
      <c r="D245" s="462">
        <f>D243/K243</f>
        <v>0.37692256386313611</v>
      </c>
      <c r="E245" s="462">
        <f>E243/K243</f>
        <v>0.28591524529628976</v>
      </c>
      <c r="F245" s="462">
        <f>F243/K243</f>
        <v>0</v>
      </c>
      <c r="G245" s="462">
        <f>G243/K243</f>
        <v>0.13105994918840913</v>
      </c>
      <c r="H245" s="462">
        <f>H243/K243</f>
        <v>6.022446838827817E-2</v>
      </c>
      <c r="I245" s="462">
        <f>I243/K243</f>
        <v>0.14587777326388679</v>
      </c>
      <c r="J245" s="462">
        <f>J243/K243</f>
        <v>0</v>
      </c>
      <c r="K245" s="520">
        <f>D245+E245+F245+G245+H245+I245+J245</f>
        <v>1</v>
      </c>
      <c r="L245" s="463"/>
      <c r="M245" s="401"/>
    </row>
    <row r="246" spans="2:13" ht="16.2" thickBot="1">
      <c r="B246" s="396"/>
      <c r="C246" s="394"/>
      <c r="D246" s="395"/>
      <c r="E246" s="464"/>
      <c r="F246" s="879"/>
      <c r="G246" s="879"/>
      <c r="H246" s="879"/>
      <c r="I246" s="879"/>
      <c r="J246" s="880" t="s">
        <v>196</v>
      </c>
      <c r="K246" s="880"/>
      <c r="L246" s="465">
        <f>H228-K243</f>
        <v>143.1287199991948</v>
      </c>
      <c r="M246" s="401"/>
    </row>
    <row r="247" spans="2:13" ht="15" thickBot="1">
      <c r="B247" s="397"/>
      <c r="C247" s="393"/>
      <c r="D247" s="367"/>
      <c r="E247" s="367"/>
      <c r="F247" s="367"/>
      <c r="G247" s="367"/>
      <c r="H247" s="367"/>
      <c r="I247" s="367"/>
      <c r="J247" s="367"/>
      <c r="K247" s="367"/>
      <c r="L247" s="368"/>
      <c r="M247" s="401"/>
    </row>
    <row r="248" spans="2:13" ht="15" thickBot="1">
      <c r="B248" s="398"/>
      <c r="C248" s="399"/>
      <c r="D248" s="399"/>
      <c r="E248" s="399"/>
      <c r="F248" s="399"/>
      <c r="G248" s="399"/>
      <c r="H248" s="399"/>
      <c r="I248" s="399"/>
      <c r="J248" s="399"/>
      <c r="K248" s="399"/>
      <c r="L248" s="399"/>
      <c r="M248" s="400"/>
    </row>
    <row r="249" spans="2:13" ht="15" thickBot="1"/>
    <row r="250" spans="2:13" ht="46.8" thickBot="1">
      <c r="B250" s="853" t="s">
        <v>212</v>
      </c>
      <c r="C250" s="854"/>
      <c r="D250" s="854"/>
      <c r="E250" s="854"/>
      <c r="F250" s="854"/>
      <c r="G250" s="854"/>
      <c r="H250" s="854"/>
      <c r="I250" s="854"/>
      <c r="J250" s="854"/>
      <c r="K250" s="854"/>
      <c r="L250" s="854"/>
      <c r="M250" s="855"/>
    </row>
    <row r="251" spans="2:13" ht="26.4" thickBot="1">
      <c r="B251" s="396"/>
      <c r="C251" s="856" t="s">
        <v>193</v>
      </c>
      <c r="D251" s="857"/>
      <c r="E251" s="857"/>
      <c r="F251" s="857"/>
      <c r="G251" s="857"/>
      <c r="H251" s="857"/>
      <c r="I251" s="857"/>
      <c r="J251" s="857"/>
      <c r="K251" s="857"/>
      <c r="L251" s="858"/>
      <c r="M251" s="401"/>
    </row>
    <row r="252" spans="2:13" ht="15.6">
      <c r="B252" s="396"/>
      <c r="C252" s="403" t="s">
        <v>7</v>
      </c>
      <c r="D252" s="404" t="s">
        <v>38</v>
      </c>
      <c r="E252" s="405" t="s">
        <v>39</v>
      </c>
      <c r="F252" s="406" t="s">
        <v>40</v>
      </c>
      <c r="G252" s="406" t="s">
        <v>8</v>
      </c>
      <c r="H252" s="407" t="s">
        <v>60</v>
      </c>
      <c r="I252" s="408" t="s">
        <v>40</v>
      </c>
      <c r="J252" s="407" t="s">
        <v>65</v>
      </c>
      <c r="K252" s="184"/>
      <c r="L252" s="188"/>
      <c r="M252" s="401"/>
    </row>
    <row r="253" spans="2:13" ht="15.6">
      <c r="B253" s="396"/>
      <c r="C253" s="409" t="s">
        <v>42</v>
      </c>
      <c r="D253" s="596">
        <v>1615605.5819999999</v>
      </c>
      <c r="E253" s="596">
        <v>1616230.362</v>
      </c>
      <c r="F253" s="526">
        <f t="shared" ref="F253:F258" si="72">E253-D253</f>
        <v>624.78000000002794</v>
      </c>
      <c r="G253" s="521">
        <v>6.38</v>
      </c>
      <c r="H253" s="410">
        <f>F253*G253</f>
        <v>3986.0964000001782</v>
      </c>
      <c r="I253" s="531">
        <f>F253+F257+F258</f>
        <v>805.04000000003725</v>
      </c>
      <c r="J253" s="411">
        <f>I253/I257</f>
        <v>0.46898666629382518</v>
      </c>
      <c r="K253" s="186"/>
      <c r="L253" s="359"/>
      <c r="M253" s="401"/>
    </row>
    <row r="254" spans="2:13" ht="15.6">
      <c r="B254" s="396"/>
      <c r="C254" s="412" t="s">
        <v>43</v>
      </c>
      <c r="D254" s="596">
        <v>624475.11199999996</v>
      </c>
      <c r="E254" s="596">
        <v>624793.27300000004</v>
      </c>
      <c r="F254" s="527">
        <f t="shared" si="72"/>
        <v>318.16100000008009</v>
      </c>
      <c r="G254" s="522">
        <v>6.38</v>
      </c>
      <c r="H254" s="413">
        <f>G254*F254</f>
        <v>2029.8671800005109</v>
      </c>
      <c r="I254" s="532">
        <f>F254</f>
        <v>318.16100000008009</v>
      </c>
      <c r="J254" s="414">
        <f>I254/I257</f>
        <v>0.18534888544015249</v>
      </c>
      <c r="K254" s="186"/>
      <c r="L254" s="359"/>
      <c r="M254" s="401"/>
    </row>
    <row r="255" spans="2:13" ht="15.6">
      <c r="B255" s="396"/>
      <c r="C255" s="415" t="s">
        <v>44</v>
      </c>
      <c r="D255" s="597">
        <v>375065.20199999999</v>
      </c>
      <c r="E255" s="597">
        <v>375431.57299999997</v>
      </c>
      <c r="F255" s="528">
        <f t="shared" si="72"/>
        <v>366.37099999998463</v>
      </c>
      <c r="G255" s="523">
        <v>4.58</v>
      </c>
      <c r="H255" s="416">
        <f>G255*F255</f>
        <v>1677.9791799999296</v>
      </c>
      <c r="I255" s="533">
        <f>F255</f>
        <v>366.37099999998463</v>
      </c>
      <c r="J255" s="417">
        <f>I255/I257</f>
        <v>0.21343425657944928</v>
      </c>
      <c r="K255" s="186"/>
      <c r="L255" s="359"/>
      <c r="M255" s="401"/>
    </row>
    <row r="256" spans="2:13" ht="15.6">
      <c r="B256" s="397"/>
      <c r="C256" s="183" t="s">
        <v>139</v>
      </c>
      <c r="D256" s="597">
        <v>433127.783</v>
      </c>
      <c r="E256" s="597">
        <v>433354.76299999998</v>
      </c>
      <c r="F256" s="529">
        <f t="shared" si="72"/>
        <v>226.97999999998137</v>
      </c>
      <c r="G256" s="524">
        <v>6.28</v>
      </c>
      <c r="H256" s="418">
        <f>G256*F256</f>
        <v>1425.434399999883</v>
      </c>
      <c r="I256" s="534">
        <f>F256</f>
        <v>226.97999999998137</v>
      </c>
      <c r="J256" s="419">
        <f>I256/I257</f>
        <v>0.13223019168657305</v>
      </c>
      <c r="K256" s="186"/>
      <c r="L256" s="359"/>
      <c r="M256" s="401"/>
    </row>
    <row r="257" spans="2:13" ht="16.2" thickBot="1">
      <c r="B257" s="397"/>
      <c r="C257" s="420" t="s">
        <v>45</v>
      </c>
      <c r="D257" s="597">
        <v>383392.42200000002</v>
      </c>
      <c r="E257" s="597">
        <v>383392.42200000002</v>
      </c>
      <c r="F257" s="526">
        <f t="shared" si="72"/>
        <v>0</v>
      </c>
      <c r="G257" s="859">
        <v>6.38</v>
      </c>
      <c r="H257" s="421">
        <f>G257*F257</f>
        <v>0</v>
      </c>
      <c r="I257" s="535">
        <f t="shared" ref="I257:J257" si="73">SUM(I253:I256)</f>
        <v>1716.5520000000834</v>
      </c>
      <c r="J257" s="422">
        <f t="shared" si="73"/>
        <v>1</v>
      </c>
      <c r="K257" s="186"/>
      <c r="L257" s="359"/>
      <c r="M257" s="401"/>
    </row>
    <row r="258" spans="2:13" ht="15.6">
      <c r="B258" s="397"/>
      <c r="C258" s="420" t="s">
        <v>46</v>
      </c>
      <c r="D258" s="597">
        <v>344087.712</v>
      </c>
      <c r="E258" s="597">
        <v>344267.97200000001</v>
      </c>
      <c r="F258" s="526">
        <f t="shared" si="72"/>
        <v>180.26000000000931</v>
      </c>
      <c r="G258" s="860"/>
      <c r="H258" s="423">
        <f>G257*F258</f>
        <v>1150.0588000000594</v>
      </c>
      <c r="I258" s="424"/>
      <c r="J258" s="425"/>
      <c r="K258" s="186"/>
      <c r="L258" s="359"/>
      <c r="M258" s="401"/>
    </row>
    <row r="259" spans="2:13" ht="16.2" thickBot="1">
      <c r="B259" s="397"/>
      <c r="C259" s="426" t="s">
        <v>21</v>
      </c>
      <c r="D259" s="427"/>
      <c r="E259" s="427"/>
      <c r="F259" s="530">
        <f>F253+F254+F255+F256+F257+F258</f>
        <v>1716.5520000000834</v>
      </c>
      <c r="G259" s="525">
        <f>H259/F259</f>
        <v>5.9825953189883334</v>
      </c>
      <c r="H259" s="428">
        <f>SUM(H253:H258)</f>
        <v>10269.435960000561</v>
      </c>
      <c r="I259" s="424"/>
      <c r="J259" s="425"/>
      <c r="K259" s="186"/>
      <c r="L259" s="359"/>
      <c r="M259" s="401"/>
    </row>
    <row r="260" spans="2:13" ht="16.2" thickBot="1">
      <c r="B260" s="397"/>
      <c r="C260" s="429"/>
      <c r="D260" s="425"/>
      <c r="E260" s="425"/>
      <c r="F260" s="430"/>
      <c r="G260" s="425"/>
      <c r="H260" s="425"/>
      <c r="I260" s="431"/>
      <c r="J260" s="431"/>
      <c r="K260" s="184"/>
      <c r="L260" s="188"/>
      <c r="M260" s="401"/>
    </row>
    <row r="261" spans="2:13" ht="15.6">
      <c r="B261" s="397"/>
      <c r="C261" s="432"/>
      <c r="D261" s="433"/>
      <c r="E261" s="433" t="s">
        <v>254</v>
      </c>
      <c r="F261" s="434" t="s">
        <v>1</v>
      </c>
      <c r="G261" s="554" t="s">
        <v>65</v>
      </c>
      <c r="H261" s="861" t="s">
        <v>243</v>
      </c>
      <c r="I261" s="862"/>
      <c r="J261" s="431"/>
      <c r="K261" s="184"/>
      <c r="L261" s="188"/>
      <c r="M261" s="401"/>
    </row>
    <row r="262" spans="2:13" ht="15.6">
      <c r="B262" s="397"/>
      <c r="C262" s="437" t="s">
        <v>80</v>
      </c>
      <c r="D262" s="438"/>
      <c r="E262" s="438">
        <v>1619</v>
      </c>
      <c r="F262" s="438">
        <f>D262+E262</f>
        <v>1619</v>
      </c>
      <c r="G262" s="439">
        <f>F262/F265</f>
        <v>0.3749421028253821</v>
      </c>
      <c r="H262" s="590">
        <v>7.0000000000000001E-3</v>
      </c>
      <c r="I262" s="586">
        <f>F262*H262</f>
        <v>11.333</v>
      </c>
      <c r="J262" s="431"/>
      <c r="K262" s="184"/>
      <c r="L262" s="188"/>
      <c r="M262" s="401"/>
    </row>
    <row r="263" spans="2:13" ht="15.6">
      <c r="B263" s="397"/>
      <c r="C263" s="437" t="s">
        <v>81</v>
      </c>
      <c r="D263" s="438"/>
      <c r="E263" s="438">
        <v>1298</v>
      </c>
      <c r="F263" s="438">
        <f t="shared" ref="F263:F264" si="74">D263+E263</f>
        <v>1298</v>
      </c>
      <c r="G263" s="439">
        <f>F263/F265</f>
        <v>0.30060213061602592</v>
      </c>
      <c r="H263" s="590">
        <v>2.5000000000000001E-2</v>
      </c>
      <c r="I263" s="586">
        <f>F263*H263</f>
        <v>32.450000000000003</v>
      </c>
      <c r="J263" s="431"/>
      <c r="K263" s="184"/>
      <c r="L263" s="188"/>
      <c r="M263" s="401"/>
    </row>
    <row r="264" spans="2:13" ht="15.6">
      <c r="B264" s="397"/>
      <c r="C264" s="437" t="s">
        <v>58</v>
      </c>
      <c r="D264" s="438"/>
      <c r="E264" s="438">
        <v>1401</v>
      </c>
      <c r="F264" s="438">
        <f t="shared" si="74"/>
        <v>1401</v>
      </c>
      <c r="G264" s="439">
        <f>F264/F265</f>
        <v>0.32445576655859193</v>
      </c>
      <c r="H264" s="584"/>
      <c r="I264" s="586"/>
      <c r="J264" s="431"/>
      <c r="K264" s="184"/>
      <c r="L264" s="188"/>
      <c r="M264" s="401"/>
    </row>
    <row r="265" spans="2:13" ht="16.2" thickBot="1">
      <c r="B265" s="397"/>
      <c r="C265" s="441" t="s">
        <v>1</v>
      </c>
      <c r="D265" s="442">
        <f>SUM(D262:D264)</f>
        <v>0</v>
      </c>
      <c r="E265" s="442">
        <f>SUM(E262:E264)</f>
        <v>4318</v>
      </c>
      <c r="F265" s="443">
        <f>D265+E265</f>
        <v>4318</v>
      </c>
      <c r="G265" s="444">
        <f>SUM(G262:G264)</f>
        <v>1</v>
      </c>
      <c r="H265" s="585" t="s">
        <v>21</v>
      </c>
      <c r="I265" s="591">
        <f>SUM(I262:I264)</f>
        <v>43.783000000000001</v>
      </c>
      <c r="J265" s="431"/>
      <c r="K265" s="184"/>
      <c r="L265" s="188"/>
      <c r="M265" s="401"/>
    </row>
    <row r="266" spans="2:13" ht="15" thickBot="1">
      <c r="B266" s="397"/>
      <c r="C266" s="187"/>
      <c r="D266" s="186"/>
      <c r="E266" s="186"/>
      <c r="F266" s="185"/>
      <c r="G266" s="186"/>
      <c r="H266" s="186"/>
      <c r="I266" s="184"/>
      <c r="J266" s="184"/>
      <c r="K266" s="184"/>
      <c r="L266" s="188"/>
      <c r="M266" s="401"/>
    </row>
    <row r="267" spans="2:13" ht="26.4" thickBot="1">
      <c r="B267" s="397"/>
      <c r="C267" s="876" t="s">
        <v>194</v>
      </c>
      <c r="D267" s="877"/>
      <c r="E267" s="877"/>
      <c r="F267" s="877"/>
      <c r="G267" s="877"/>
      <c r="H267" s="877"/>
      <c r="I267" s="877"/>
      <c r="J267" s="877"/>
      <c r="K267" s="877"/>
      <c r="L267" s="878"/>
      <c r="M267" s="401"/>
    </row>
    <row r="268" spans="2:13" ht="15.6">
      <c r="B268" s="396"/>
      <c r="C268" s="446"/>
      <c r="D268" s="447" t="s">
        <v>260</v>
      </c>
      <c r="E268" s="447" t="s">
        <v>68</v>
      </c>
      <c r="F268" s="447" t="s">
        <v>249</v>
      </c>
      <c r="G268" s="448" t="s">
        <v>197</v>
      </c>
      <c r="H268" s="447" t="s">
        <v>130</v>
      </c>
      <c r="I268" s="448" t="s">
        <v>64</v>
      </c>
      <c r="J268" s="447" t="s">
        <v>174</v>
      </c>
      <c r="K268" s="448" t="s">
        <v>195</v>
      </c>
      <c r="L268" s="449" t="s">
        <v>65</v>
      </c>
      <c r="M268" s="401"/>
    </row>
    <row r="269" spans="2:13" ht="15.6">
      <c r="B269" s="396"/>
      <c r="C269" s="450" t="s">
        <v>58</v>
      </c>
      <c r="D269" s="438">
        <v>305</v>
      </c>
      <c r="E269" s="438">
        <v>654</v>
      </c>
      <c r="F269" s="438">
        <v>219</v>
      </c>
      <c r="G269" s="438">
        <v>178</v>
      </c>
      <c r="H269" s="438"/>
      <c r="I269" s="438">
        <v>45</v>
      </c>
      <c r="J269" s="438"/>
      <c r="K269" s="550">
        <f>D269+E269+F269+G269+H269+I269+J269</f>
        <v>1401</v>
      </c>
      <c r="L269" s="452">
        <f>K269/K273</f>
        <v>0.13677660212164816</v>
      </c>
      <c r="M269" s="401"/>
    </row>
    <row r="270" spans="2:13" ht="15.6">
      <c r="B270" s="396"/>
      <c r="C270" s="450" t="s">
        <v>148</v>
      </c>
      <c r="D270" s="438">
        <v>1128.1300000000001</v>
      </c>
      <c r="E270" s="438">
        <v>886</v>
      </c>
      <c r="F270" s="438">
        <v>199</v>
      </c>
      <c r="G270" s="438">
        <v>535.75</v>
      </c>
      <c r="H270" s="438"/>
      <c r="I270" s="438">
        <v>153</v>
      </c>
      <c r="J270" s="438"/>
      <c r="K270" s="550">
        <f t="shared" ref="K270:K272" si="75">D270+E270+F270+G270+H270+I270+J270</f>
        <v>2901.88</v>
      </c>
      <c r="L270" s="452">
        <f>K270/K273</f>
        <v>0.28330427277999171</v>
      </c>
      <c r="M270" s="401"/>
    </row>
    <row r="271" spans="2:13" ht="15.6">
      <c r="B271" s="396"/>
      <c r="C271" s="450" t="s">
        <v>61</v>
      </c>
      <c r="D271" s="438">
        <v>1426.13</v>
      </c>
      <c r="E271" s="438">
        <v>157.69999999999999</v>
      </c>
      <c r="F271" s="438">
        <v>251.9</v>
      </c>
      <c r="G271" s="438"/>
      <c r="H271" s="438"/>
      <c r="I271" s="438">
        <v>188</v>
      </c>
      <c r="J271" s="438">
        <v>210.2</v>
      </c>
      <c r="K271" s="550">
        <f t="shared" si="75"/>
        <v>2233.9300000000003</v>
      </c>
      <c r="L271" s="452">
        <f>K271/K273</f>
        <v>0.21809375787124449</v>
      </c>
      <c r="M271" s="401"/>
    </row>
    <row r="272" spans="2:13" ht="15.6">
      <c r="B272" s="396"/>
      <c r="C272" s="450" t="s">
        <v>62</v>
      </c>
      <c r="D272" s="438">
        <v>239.11</v>
      </c>
      <c r="E272" s="438">
        <v>458.49</v>
      </c>
      <c r="F272" s="438">
        <v>1159.8699999999999</v>
      </c>
      <c r="G272" s="438">
        <v>684.12</v>
      </c>
      <c r="H272" s="438"/>
      <c r="I272" s="438">
        <v>683.58</v>
      </c>
      <c r="J272" s="438">
        <v>481</v>
      </c>
      <c r="K272" s="550">
        <f t="shared" si="75"/>
        <v>3706.1699999999996</v>
      </c>
      <c r="L272" s="452">
        <f>K272/K273</f>
        <v>0.36182536722711545</v>
      </c>
      <c r="M272" s="401"/>
    </row>
    <row r="273" spans="2:13" ht="15.6">
      <c r="B273" s="397"/>
      <c r="C273" s="450" t="s">
        <v>199</v>
      </c>
      <c r="D273" s="552">
        <f>SUM(D269:D272)</f>
        <v>3098.3700000000003</v>
      </c>
      <c r="E273" s="552">
        <f t="shared" ref="E273" si="76">SUM(E269:E272)</f>
        <v>2156.19</v>
      </c>
      <c r="F273" s="552">
        <f>SUM(F269:F272)</f>
        <v>1829.77</v>
      </c>
      <c r="G273" s="552">
        <f>SUM(G269:G272)</f>
        <v>1397.87</v>
      </c>
      <c r="H273" s="552">
        <f>SUM(H269:H272)</f>
        <v>0</v>
      </c>
      <c r="I273" s="552">
        <f>SUM(I269:I272)</f>
        <v>1069.58</v>
      </c>
      <c r="J273" s="552">
        <f t="shared" ref="J273" si="77">SUM(J269:J272)</f>
        <v>691.2</v>
      </c>
      <c r="K273" s="550">
        <f>D273+E273+F273+G273+H273+I273+J273</f>
        <v>10242.980000000001</v>
      </c>
      <c r="L273" s="452">
        <f>SUM(L269:L272)</f>
        <v>0.99999999999999978</v>
      </c>
      <c r="M273" s="401"/>
    </row>
    <row r="274" spans="2:13" ht="15.6">
      <c r="B274" s="397"/>
      <c r="C274" s="547" t="s">
        <v>193</v>
      </c>
      <c r="D274" s="553">
        <v>3098.37</v>
      </c>
      <c r="E274" s="553">
        <v>2156.19</v>
      </c>
      <c r="F274" s="548">
        <v>1829.77</v>
      </c>
      <c r="G274" s="548">
        <v>1397.87</v>
      </c>
      <c r="H274" s="548"/>
      <c r="I274" s="548">
        <v>1069.58</v>
      </c>
      <c r="J274" s="548">
        <v>691.2</v>
      </c>
      <c r="K274" s="549">
        <f t="shared" ref="K274" si="78">D274+E274+F274+G274+H274+I274+J274</f>
        <v>10242.980000000001</v>
      </c>
      <c r="L274" s="452"/>
      <c r="M274" s="401"/>
    </row>
    <row r="275" spans="2:13" ht="15.6">
      <c r="B275" s="397"/>
      <c r="C275" s="460" t="s">
        <v>147</v>
      </c>
      <c r="D275" s="461">
        <f t="shared" ref="D275:F275" si="79">D274-D273</f>
        <v>0</v>
      </c>
      <c r="E275" s="461">
        <f t="shared" si="79"/>
        <v>0</v>
      </c>
      <c r="F275" s="461">
        <f t="shared" si="79"/>
        <v>0</v>
      </c>
      <c r="G275" s="461">
        <f>G274-G273</f>
        <v>0</v>
      </c>
      <c r="H275" s="461">
        <f t="shared" ref="H275:J275" si="80">H274-H273</f>
        <v>0</v>
      </c>
      <c r="I275" s="461">
        <f t="shared" si="80"/>
        <v>0</v>
      </c>
      <c r="J275" s="461">
        <f t="shared" si="80"/>
        <v>0</v>
      </c>
      <c r="K275" s="542">
        <f>D275+E275+F275+G275+H275+I275+J275</f>
        <v>0</v>
      </c>
      <c r="L275" s="452"/>
      <c r="M275" s="401"/>
    </row>
    <row r="276" spans="2:13" ht="15.6">
      <c r="B276" s="396"/>
      <c r="C276" s="402" t="s">
        <v>65</v>
      </c>
      <c r="D276" s="462">
        <f>D274/K274</f>
        <v>0.30248716682059318</v>
      </c>
      <c r="E276" s="462">
        <f>E274/K274</f>
        <v>0.210504169684994</v>
      </c>
      <c r="F276" s="462">
        <f>F274/K274</f>
        <v>0.17863649055255401</v>
      </c>
      <c r="G276" s="462">
        <f>G274/K274</f>
        <v>0.13647102698628716</v>
      </c>
      <c r="H276" s="462">
        <f>H274/K274</f>
        <v>0</v>
      </c>
      <c r="I276" s="462">
        <f>I274/K274</f>
        <v>0.10442078379534078</v>
      </c>
      <c r="J276" s="462">
        <f>J274/K274</f>
        <v>6.7480362160230706E-2</v>
      </c>
      <c r="K276" s="520">
        <f>D276+E276+F276+G276+H276+I276+J276</f>
        <v>0.99999999999999978</v>
      </c>
      <c r="L276" s="463"/>
      <c r="M276" s="401"/>
    </row>
    <row r="277" spans="2:13" ht="16.2" thickBot="1">
      <c r="B277" s="396"/>
      <c r="C277" s="394"/>
      <c r="D277" s="395"/>
      <c r="E277" s="464"/>
      <c r="F277" s="879"/>
      <c r="G277" s="879"/>
      <c r="H277" s="879"/>
      <c r="I277" s="879"/>
      <c r="J277" s="880" t="s">
        <v>196</v>
      </c>
      <c r="K277" s="880"/>
      <c r="L277" s="465">
        <f>H259-K274</f>
        <v>26.455960000559571</v>
      </c>
      <c r="M277" s="401"/>
    </row>
    <row r="278" spans="2:13" ht="15" thickBot="1">
      <c r="B278" s="397"/>
      <c r="C278" s="393"/>
      <c r="D278" s="367"/>
      <c r="E278" s="367"/>
      <c r="F278" s="367"/>
      <c r="G278" s="367"/>
      <c r="H278" s="367"/>
      <c r="I278" s="367"/>
      <c r="J278" s="367"/>
      <c r="K278" s="367"/>
      <c r="L278" s="368"/>
      <c r="M278" s="401"/>
    </row>
    <row r="279" spans="2:13" ht="15" thickBot="1">
      <c r="B279" s="398"/>
      <c r="C279" s="399"/>
      <c r="D279" s="399"/>
      <c r="E279" s="399"/>
      <c r="F279" s="399"/>
      <c r="G279" s="399"/>
      <c r="H279" s="399"/>
      <c r="I279" s="399"/>
      <c r="J279" s="399"/>
      <c r="K279" s="399"/>
      <c r="L279" s="399"/>
      <c r="M279" s="400"/>
    </row>
    <row r="280" spans="2:13" ht="15" thickBot="1"/>
    <row r="281" spans="2:13" ht="46.8" thickBot="1">
      <c r="B281" s="853" t="s">
        <v>213</v>
      </c>
      <c r="C281" s="854"/>
      <c r="D281" s="854"/>
      <c r="E281" s="854"/>
      <c r="F281" s="854"/>
      <c r="G281" s="854"/>
      <c r="H281" s="854"/>
      <c r="I281" s="854"/>
      <c r="J281" s="854"/>
      <c r="K281" s="854"/>
      <c r="L281" s="854"/>
      <c r="M281" s="855"/>
    </row>
    <row r="282" spans="2:13" ht="26.4" thickBot="1">
      <c r="B282" s="396"/>
      <c r="C282" s="856" t="s">
        <v>193</v>
      </c>
      <c r="D282" s="857"/>
      <c r="E282" s="857"/>
      <c r="F282" s="857"/>
      <c r="G282" s="857"/>
      <c r="H282" s="857"/>
      <c r="I282" s="857"/>
      <c r="J282" s="857"/>
      <c r="K282" s="857"/>
      <c r="L282" s="858"/>
      <c r="M282" s="401"/>
    </row>
    <row r="283" spans="2:13" ht="15.6">
      <c r="B283" s="396"/>
      <c r="C283" s="403" t="s">
        <v>7</v>
      </c>
      <c r="D283" s="404" t="s">
        <v>38</v>
      </c>
      <c r="E283" s="405" t="s">
        <v>39</v>
      </c>
      <c r="F283" s="406" t="s">
        <v>40</v>
      </c>
      <c r="G283" s="406" t="s">
        <v>8</v>
      </c>
      <c r="H283" s="407" t="s">
        <v>60</v>
      </c>
      <c r="I283" s="408" t="s">
        <v>40</v>
      </c>
      <c r="J283" s="407" t="s">
        <v>65</v>
      </c>
      <c r="K283" s="184"/>
      <c r="L283" s="188"/>
      <c r="M283" s="401"/>
    </row>
    <row r="284" spans="2:13" ht="15.6">
      <c r="B284" s="396"/>
      <c r="C284" s="409" t="s">
        <v>42</v>
      </c>
      <c r="D284" s="596">
        <v>1616230.362</v>
      </c>
      <c r="E284" s="596">
        <v>1616800.4720000001</v>
      </c>
      <c r="F284" s="526">
        <f t="shared" ref="F284:F289" si="81">E284-D284</f>
        <v>570.11000000010245</v>
      </c>
      <c r="G284" s="521">
        <v>6.38</v>
      </c>
      <c r="H284" s="410">
        <f>F284*G284</f>
        <v>3637.3018000006537</v>
      </c>
      <c r="I284" s="531">
        <f>F284+F288+F289</f>
        <v>815.52500000008149</v>
      </c>
      <c r="J284" s="411">
        <f>I284/I288</f>
        <v>0.50614900992097966</v>
      </c>
      <c r="K284" s="186"/>
      <c r="L284" s="359"/>
      <c r="M284" s="401"/>
    </row>
    <row r="285" spans="2:13" ht="15.6">
      <c r="B285" s="396"/>
      <c r="C285" s="412" t="s">
        <v>43</v>
      </c>
      <c r="D285" s="596">
        <v>624793.27300000004</v>
      </c>
      <c r="E285" s="596">
        <v>625195.96299999999</v>
      </c>
      <c r="F285" s="527">
        <f t="shared" si="81"/>
        <v>402.68999999994412</v>
      </c>
      <c r="G285" s="522">
        <v>6.38</v>
      </c>
      <c r="H285" s="413">
        <f>G285*F285</f>
        <v>2569.1621999996432</v>
      </c>
      <c r="I285" s="532">
        <f>F285</f>
        <v>402.68999999994412</v>
      </c>
      <c r="J285" s="414">
        <f>I285/I288</f>
        <v>0.24992629877076808</v>
      </c>
      <c r="K285" s="186"/>
      <c r="L285" s="359"/>
      <c r="M285" s="401"/>
    </row>
    <row r="286" spans="2:13" ht="15.6">
      <c r="B286" s="396"/>
      <c r="C286" s="415" t="s">
        <v>44</v>
      </c>
      <c r="D286" s="597">
        <v>375431.57299999997</v>
      </c>
      <c r="E286" s="597">
        <v>375800.68300000002</v>
      </c>
      <c r="F286" s="528">
        <f t="shared" si="81"/>
        <v>369.11000000004424</v>
      </c>
      <c r="G286" s="523">
        <v>4.58</v>
      </c>
      <c r="H286" s="416">
        <f>G286*F286</f>
        <v>1690.5238000002025</v>
      </c>
      <c r="I286" s="533">
        <f>F286</f>
        <v>369.11000000004424</v>
      </c>
      <c r="J286" s="417">
        <f>I286/I288</f>
        <v>0.22908514276317282</v>
      </c>
      <c r="K286" s="186"/>
      <c r="L286" s="359"/>
      <c r="M286" s="401"/>
    </row>
    <row r="287" spans="2:13" ht="15.6">
      <c r="B287" s="397"/>
      <c r="C287" s="183" t="s">
        <v>139</v>
      </c>
      <c r="D287" s="597">
        <v>433354.76299999998</v>
      </c>
      <c r="E287" s="597">
        <v>433378.67300000001</v>
      </c>
      <c r="F287" s="529">
        <f t="shared" si="81"/>
        <v>23.910000000032596</v>
      </c>
      <c r="G287" s="524">
        <v>6.28</v>
      </c>
      <c r="H287" s="418">
        <f>G287*F287</f>
        <v>150.15480000020472</v>
      </c>
      <c r="I287" s="534">
        <f>F287</f>
        <v>23.910000000032596</v>
      </c>
      <c r="J287" s="419">
        <f>I287/I288</f>
        <v>1.4839548545079443E-2</v>
      </c>
      <c r="K287" s="186"/>
      <c r="L287" s="359"/>
      <c r="M287" s="401"/>
    </row>
    <row r="288" spans="2:13" ht="16.2" thickBot="1">
      <c r="B288" s="397"/>
      <c r="C288" s="420" t="s">
        <v>45</v>
      </c>
      <c r="D288" s="597">
        <v>383392.42200000002</v>
      </c>
      <c r="E288" s="597">
        <v>383428.38199999998</v>
      </c>
      <c r="F288" s="526">
        <f t="shared" si="81"/>
        <v>35.959999999962747</v>
      </c>
      <c r="G288" s="859">
        <v>6.38</v>
      </c>
      <c r="H288" s="421">
        <f>G288*F288</f>
        <v>229.42479999976231</v>
      </c>
      <c r="I288" s="535">
        <f t="shared" ref="I288:J288" si="82">SUM(I284:I287)</f>
        <v>1611.2350000001024</v>
      </c>
      <c r="J288" s="422">
        <f t="shared" si="82"/>
        <v>1</v>
      </c>
      <c r="K288" s="186"/>
      <c r="L288" s="359"/>
      <c r="M288" s="401"/>
    </row>
    <row r="289" spans="2:13" ht="15.6">
      <c r="B289" s="397"/>
      <c r="C289" s="420" t="s">
        <v>46</v>
      </c>
      <c r="D289" s="597">
        <v>344267.97200000001</v>
      </c>
      <c r="E289" s="597">
        <v>344477.42700000003</v>
      </c>
      <c r="F289" s="526">
        <f t="shared" si="81"/>
        <v>209.4550000000163</v>
      </c>
      <c r="G289" s="860"/>
      <c r="H289" s="423">
        <f>G288*F289</f>
        <v>1336.322900000104</v>
      </c>
      <c r="I289" s="424"/>
      <c r="J289" s="425"/>
      <c r="K289" s="186"/>
      <c r="L289" s="359"/>
      <c r="M289" s="401"/>
    </row>
    <row r="290" spans="2:13" ht="16.2" thickBot="1">
      <c r="B290" s="397"/>
      <c r="C290" s="426" t="s">
        <v>21</v>
      </c>
      <c r="D290" s="427"/>
      <c r="E290" s="427"/>
      <c r="F290" s="530">
        <f>F284+F285+F286+F287+F288+F289</f>
        <v>1611.2350000001024</v>
      </c>
      <c r="G290" s="525">
        <f>H290/F290</f>
        <v>5.9661627881717809</v>
      </c>
      <c r="H290" s="428">
        <f>SUM(H284:H289)</f>
        <v>9612.8903000005703</v>
      </c>
      <c r="I290" s="424"/>
      <c r="J290" s="425"/>
      <c r="K290" s="186"/>
      <c r="L290" s="359"/>
      <c r="M290" s="401"/>
    </row>
    <row r="291" spans="2:13" ht="16.2" thickBot="1">
      <c r="B291" s="397"/>
      <c r="C291" s="429"/>
      <c r="D291" s="425"/>
      <c r="E291" s="425"/>
      <c r="F291" s="430"/>
      <c r="G291" s="425"/>
      <c r="H291" s="425"/>
      <c r="I291" s="431"/>
      <c r="J291" s="431"/>
      <c r="K291" s="184"/>
      <c r="L291" s="188"/>
      <c r="M291" s="401"/>
    </row>
    <row r="292" spans="2:13" ht="15.6">
      <c r="B292" s="397"/>
      <c r="C292" s="432"/>
      <c r="D292" s="433"/>
      <c r="E292" s="433" t="s">
        <v>254</v>
      </c>
      <c r="F292" s="434" t="s">
        <v>1</v>
      </c>
      <c r="G292" s="554" t="s">
        <v>65</v>
      </c>
      <c r="H292" s="861" t="s">
        <v>243</v>
      </c>
      <c r="I292" s="862"/>
      <c r="J292" s="431"/>
      <c r="K292" s="184"/>
      <c r="L292" s="188"/>
      <c r="M292" s="401"/>
    </row>
    <row r="293" spans="2:13" ht="15.6">
      <c r="B293" s="397"/>
      <c r="C293" s="437" t="s">
        <v>80</v>
      </c>
      <c r="D293" s="438"/>
      <c r="E293" s="438">
        <v>1604</v>
      </c>
      <c r="F293" s="438">
        <f>D293+E293</f>
        <v>1604</v>
      </c>
      <c r="G293" s="439">
        <f>F293/F296</f>
        <v>0.45387662705149973</v>
      </c>
      <c r="H293" s="590">
        <v>7.0000000000000001E-3</v>
      </c>
      <c r="I293" s="586">
        <f>F293*H293</f>
        <v>11.228</v>
      </c>
      <c r="J293" s="431"/>
      <c r="K293" s="184"/>
      <c r="L293" s="188"/>
      <c r="M293" s="401"/>
    </row>
    <row r="294" spans="2:13" ht="15.6">
      <c r="B294" s="397"/>
      <c r="C294" s="437" t="s">
        <v>81</v>
      </c>
      <c r="D294" s="438"/>
      <c r="E294" s="438">
        <v>1101</v>
      </c>
      <c r="F294" s="438">
        <f t="shared" ref="F294:F295" si="83">D294+E294</f>
        <v>1101</v>
      </c>
      <c r="G294" s="439">
        <f>F294/F296</f>
        <v>0.31154499151103565</v>
      </c>
      <c r="H294" s="590">
        <v>2.5000000000000001E-2</v>
      </c>
      <c r="I294" s="586">
        <f>F294*H294</f>
        <v>27.525000000000002</v>
      </c>
      <c r="J294" s="431"/>
      <c r="K294" s="184"/>
      <c r="L294" s="188"/>
      <c r="M294" s="401"/>
    </row>
    <row r="295" spans="2:13" ht="15.6">
      <c r="B295" s="397"/>
      <c r="C295" s="437" t="s">
        <v>58</v>
      </c>
      <c r="D295" s="438"/>
      <c r="E295" s="438">
        <v>829</v>
      </c>
      <c r="F295" s="438">
        <f t="shared" si="83"/>
        <v>829</v>
      </c>
      <c r="G295" s="439">
        <f>F295/F296</f>
        <v>0.23457838143746462</v>
      </c>
      <c r="H295" s="584"/>
      <c r="I295" s="586"/>
      <c r="J295" s="431"/>
      <c r="K295" s="184"/>
      <c r="L295" s="188"/>
      <c r="M295" s="401"/>
    </row>
    <row r="296" spans="2:13" ht="16.2" thickBot="1">
      <c r="B296" s="397"/>
      <c r="C296" s="441" t="s">
        <v>1</v>
      </c>
      <c r="D296" s="442">
        <f>SUM(D293:D295)</f>
        <v>0</v>
      </c>
      <c r="E296" s="442">
        <f>SUM(E293:E295)</f>
        <v>3534</v>
      </c>
      <c r="F296" s="443">
        <f>D296+E296</f>
        <v>3534</v>
      </c>
      <c r="G296" s="444">
        <f>SUM(G293:G295)</f>
        <v>1</v>
      </c>
      <c r="H296" s="585" t="s">
        <v>21</v>
      </c>
      <c r="I296" s="591">
        <f>SUM(I293:I295)</f>
        <v>38.753</v>
      </c>
      <c r="J296" s="431"/>
      <c r="K296" s="184"/>
      <c r="L296" s="188"/>
      <c r="M296" s="401"/>
    </row>
    <row r="297" spans="2:13" ht="15" thickBot="1">
      <c r="B297" s="397"/>
      <c r="C297" s="187"/>
      <c r="D297" s="186"/>
      <c r="E297" s="186"/>
      <c r="F297" s="185"/>
      <c r="G297" s="186"/>
      <c r="H297" s="186"/>
      <c r="I297" s="184"/>
      <c r="J297" s="184"/>
      <c r="K297" s="184"/>
      <c r="L297" s="188"/>
      <c r="M297" s="401"/>
    </row>
    <row r="298" spans="2:13" ht="26.4" thickBot="1">
      <c r="B298" s="397"/>
      <c r="C298" s="876" t="s">
        <v>194</v>
      </c>
      <c r="D298" s="877"/>
      <c r="E298" s="877"/>
      <c r="F298" s="877"/>
      <c r="G298" s="877"/>
      <c r="H298" s="877"/>
      <c r="I298" s="877"/>
      <c r="J298" s="877"/>
      <c r="K298" s="877"/>
      <c r="L298" s="878"/>
      <c r="M298" s="401"/>
    </row>
    <row r="299" spans="2:13" ht="15.6">
      <c r="B299" s="396"/>
      <c r="C299" s="446"/>
      <c r="D299" s="447" t="s">
        <v>260</v>
      </c>
      <c r="E299" s="447" t="s">
        <v>68</v>
      </c>
      <c r="F299" s="447" t="s">
        <v>249</v>
      </c>
      <c r="G299" s="448" t="s">
        <v>197</v>
      </c>
      <c r="H299" s="447" t="s">
        <v>130</v>
      </c>
      <c r="I299" s="448" t="s">
        <v>64</v>
      </c>
      <c r="J299" s="447" t="s">
        <v>174</v>
      </c>
      <c r="K299" s="448" t="s">
        <v>195</v>
      </c>
      <c r="L299" s="449" t="s">
        <v>65</v>
      </c>
      <c r="M299" s="401"/>
    </row>
    <row r="300" spans="2:13" ht="15.6">
      <c r="B300" s="396"/>
      <c r="C300" s="450" t="s">
        <v>58</v>
      </c>
      <c r="D300" s="438">
        <v>370.1</v>
      </c>
      <c r="E300" s="438">
        <v>234</v>
      </c>
      <c r="F300" s="438">
        <v>130</v>
      </c>
      <c r="G300" s="438">
        <v>10</v>
      </c>
      <c r="H300" s="438"/>
      <c r="I300" s="438">
        <v>85</v>
      </c>
      <c r="J300" s="438"/>
      <c r="K300" s="550">
        <f>D300+E300+F300+G300+H300+I300+J300</f>
        <v>829.1</v>
      </c>
      <c r="L300" s="452">
        <f>K300/K304</f>
        <v>8.6384739772613614E-2</v>
      </c>
      <c r="M300" s="401"/>
    </row>
    <row r="301" spans="2:13" ht="15.6">
      <c r="B301" s="396"/>
      <c r="C301" s="450" t="s">
        <v>148</v>
      </c>
      <c r="D301" s="438">
        <v>1088.1400000000001</v>
      </c>
      <c r="E301" s="438">
        <v>527</v>
      </c>
      <c r="F301" s="438">
        <v>486</v>
      </c>
      <c r="G301" s="438">
        <v>207</v>
      </c>
      <c r="H301" s="438"/>
      <c r="I301" s="438">
        <v>397</v>
      </c>
      <c r="J301" s="438"/>
      <c r="K301" s="550">
        <f t="shared" ref="K301:K303" si="84">D301+E301+F301+G301+H301+I301+J301</f>
        <v>2705.1400000000003</v>
      </c>
      <c r="L301" s="452">
        <f>K301/K304</f>
        <v>0.28185118194245329</v>
      </c>
      <c r="M301" s="401"/>
    </row>
    <row r="302" spans="2:13" ht="15.6">
      <c r="B302" s="396"/>
      <c r="C302" s="450" t="s">
        <v>61</v>
      </c>
      <c r="D302" s="438">
        <v>1160.2</v>
      </c>
      <c r="E302" s="438">
        <v>736.6</v>
      </c>
      <c r="F302" s="438">
        <v>45.8</v>
      </c>
      <c r="G302" s="438"/>
      <c r="H302" s="438"/>
      <c r="I302" s="438">
        <v>53</v>
      </c>
      <c r="J302" s="438">
        <v>92.6</v>
      </c>
      <c r="K302" s="550">
        <f t="shared" si="84"/>
        <v>2088.2000000000003</v>
      </c>
      <c r="L302" s="452">
        <f>K302/K304</f>
        <v>0.21757160004000936</v>
      </c>
      <c r="M302" s="401"/>
    </row>
    <row r="303" spans="2:13" ht="15.6">
      <c r="B303" s="396"/>
      <c r="C303" s="450" t="s">
        <v>62</v>
      </c>
      <c r="D303" s="438">
        <v>497.18</v>
      </c>
      <c r="E303" s="438">
        <v>1014</v>
      </c>
      <c r="F303" s="438">
        <v>371</v>
      </c>
      <c r="G303" s="438">
        <v>140.47999999999999</v>
      </c>
      <c r="H303" s="438"/>
      <c r="I303" s="438">
        <v>1002.74</v>
      </c>
      <c r="J303" s="438">
        <v>949.92</v>
      </c>
      <c r="K303" s="550">
        <f t="shared" si="84"/>
        <v>3975.32</v>
      </c>
      <c r="L303" s="452">
        <f>K303/K304</f>
        <v>0.41419247824492383</v>
      </c>
      <c r="M303" s="401"/>
    </row>
    <row r="304" spans="2:13" ht="15.6">
      <c r="B304" s="397"/>
      <c r="C304" s="450" t="s">
        <v>199</v>
      </c>
      <c r="D304" s="552">
        <f>SUM(D300:D303)</f>
        <v>3115.6200000000003</v>
      </c>
      <c r="E304" s="552">
        <f t="shared" ref="E304" si="85">SUM(E300:E303)</f>
        <v>2511.6</v>
      </c>
      <c r="F304" s="552">
        <f>SUM(F300:F303)</f>
        <v>1032.8</v>
      </c>
      <c r="G304" s="552">
        <f>SUM(G300:G303)</f>
        <v>357.48</v>
      </c>
      <c r="H304" s="552">
        <f>SUM(H300:H303)</f>
        <v>0</v>
      </c>
      <c r="I304" s="552">
        <f>SUM(I300:I303)</f>
        <v>1537.74</v>
      </c>
      <c r="J304" s="552">
        <f t="shared" ref="J304" si="86">SUM(J300:J303)</f>
        <v>1042.52</v>
      </c>
      <c r="K304" s="550">
        <f>D304+E304+F304+G304+H304+I304+J304</f>
        <v>9597.76</v>
      </c>
      <c r="L304" s="452">
        <f>SUM(L300:L303)</f>
        <v>1</v>
      </c>
      <c r="M304" s="401"/>
    </row>
    <row r="305" spans="2:13" ht="15.6">
      <c r="B305" s="397"/>
      <c r="C305" s="547" t="s">
        <v>193</v>
      </c>
      <c r="D305" s="553">
        <v>3115.62</v>
      </c>
      <c r="E305" s="553">
        <v>2517.4899999999998</v>
      </c>
      <c r="F305" s="548">
        <v>1037</v>
      </c>
      <c r="G305" s="548">
        <v>357.48</v>
      </c>
      <c r="H305" s="548"/>
      <c r="I305" s="548">
        <v>1537.74</v>
      </c>
      <c r="J305" s="548">
        <v>1042.52</v>
      </c>
      <c r="K305" s="549">
        <f t="shared" ref="K305" si="87">D305+E305+F305+G305+H305+I305+J305</f>
        <v>9607.85</v>
      </c>
      <c r="L305" s="452"/>
      <c r="M305" s="401"/>
    </row>
    <row r="306" spans="2:13" ht="15.6">
      <c r="B306" s="397"/>
      <c r="C306" s="460" t="s">
        <v>147</v>
      </c>
      <c r="D306" s="461">
        <f t="shared" ref="D306:E306" si="88">D305-D304</f>
        <v>0</v>
      </c>
      <c r="E306" s="461">
        <f t="shared" si="88"/>
        <v>5.8899999999998727</v>
      </c>
      <c r="F306" s="461">
        <f>F305-F304</f>
        <v>4.2000000000000455</v>
      </c>
      <c r="G306" s="461">
        <f>G305-G304</f>
        <v>0</v>
      </c>
      <c r="H306" s="461">
        <f t="shared" ref="H306:J306" si="89">H305-H304</f>
        <v>0</v>
      </c>
      <c r="I306" s="461">
        <f t="shared" si="89"/>
        <v>0</v>
      </c>
      <c r="J306" s="461">
        <f t="shared" si="89"/>
        <v>0</v>
      </c>
      <c r="K306" s="542">
        <f>D306+E306+F306+G306+H306+I306+J306</f>
        <v>10.089999999999918</v>
      </c>
      <c r="L306" s="452"/>
      <c r="M306" s="401"/>
    </row>
    <row r="307" spans="2:13" ht="15.6">
      <c r="B307" s="396"/>
      <c r="C307" s="402" t="s">
        <v>65</v>
      </c>
      <c r="D307" s="462">
        <f>D305/K305</f>
        <v>0.32427858469897008</v>
      </c>
      <c r="E307" s="462">
        <f>E305/K305</f>
        <v>0.26202428222755347</v>
      </c>
      <c r="F307" s="462">
        <f>F305/K305</f>
        <v>0.10793257596652736</v>
      </c>
      <c r="G307" s="462">
        <f>G305/K305</f>
        <v>3.7207075464333855E-2</v>
      </c>
      <c r="H307" s="462">
        <f>H305/K305</f>
        <v>0</v>
      </c>
      <c r="I307" s="462">
        <f>I305/K305</f>
        <v>0.1600503754742216</v>
      </c>
      <c r="J307" s="462">
        <f>J305/K305</f>
        <v>0.10850710616839354</v>
      </c>
      <c r="K307" s="520">
        <f>D307+E307+F307+G307+H307+I307+J307</f>
        <v>1</v>
      </c>
      <c r="L307" s="463"/>
      <c r="M307" s="401"/>
    </row>
    <row r="308" spans="2:13" ht="16.2" thickBot="1">
      <c r="B308" s="396"/>
      <c r="C308" s="394"/>
      <c r="D308" s="395"/>
      <c r="E308" s="464"/>
      <c r="F308" s="879"/>
      <c r="G308" s="879"/>
      <c r="H308" s="879"/>
      <c r="I308" s="879"/>
      <c r="J308" s="880" t="s">
        <v>196</v>
      </c>
      <c r="K308" s="880"/>
      <c r="L308" s="465">
        <f>H290-K305</f>
        <v>5.0403000005699141</v>
      </c>
      <c r="M308" s="401"/>
    </row>
    <row r="309" spans="2:13" ht="15" thickBot="1">
      <c r="B309" s="397"/>
      <c r="C309" s="393"/>
      <c r="D309" s="367"/>
      <c r="E309" s="367"/>
      <c r="F309" s="367"/>
      <c r="G309" s="367"/>
      <c r="H309" s="367"/>
      <c r="I309" s="367"/>
      <c r="J309" s="367"/>
      <c r="K309" s="367"/>
      <c r="L309" s="368"/>
      <c r="M309" s="401"/>
    </row>
    <row r="310" spans="2:13" ht="15" thickBot="1">
      <c r="B310" s="398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400"/>
    </row>
    <row r="311" spans="2:13" ht="15" thickBot="1"/>
    <row r="312" spans="2:13" ht="46.8" thickBot="1">
      <c r="B312" s="853" t="s">
        <v>215</v>
      </c>
      <c r="C312" s="854"/>
      <c r="D312" s="854"/>
      <c r="E312" s="854"/>
      <c r="F312" s="854"/>
      <c r="G312" s="854"/>
      <c r="H312" s="854"/>
      <c r="I312" s="854"/>
      <c r="J312" s="854"/>
      <c r="K312" s="854"/>
      <c r="L312" s="854"/>
      <c r="M312" s="855"/>
    </row>
    <row r="313" spans="2:13" ht="26.4" thickBot="1">
      <c r="B313" s="396"/>
      <c r="C313" s="856" t="s">
        <v>193</v>
      </c>
      <c r="D313" s="857"/>
      <c r="E313" s="857"/>
      <c r="F313" s="857"/>
      <c r="G313" s="857"/>
      <c r="H313" s="857"/>
      <c r="I313" s="857"/>
      <c r="J313" s="857"/>
      <c r="K313" s="857"/>
      <c r="L313" s="858"/>
      <c r="M313" s="401"/>
    </row>
    <row r="314" spans="2:13" ht="15.6">
      <c r="B314" s="396"/>
      <c r="C314" s="403" t="s">
        <v>7</v>
      </c>
      <c r="D314" s="404" t="s">
        <v>38</v>
      </c>
      <c r="E314" s="405" t="s">
        <v>39</v>
      </c>
      <c r="F314" s="406" t="s">
        <v>40</v>
      </c>
      <c r="G314" s="406" t="s">
        <v>8</v>
      </c>
      <c r="H314" s="407" t="s">
        <v>60</v>
      </c>
      <c r="I314" s="408" t="s">
        <v>40</v>
      </c>
      <c r="J314" s="407" t="s">
        <v>65</v>
      </c>
      <c r="K314" s="184"/>
      <c r="L314" s="188"/>
      <c r="M314" s="401"/>
    </row>
    <row r="315" spans="2:13" ht="15.6">
      <c r="B315" s="396"/>
      <c r="C315" s="409" t="s">
        <v>42</v>
      </c>
      <c r="D315" s="596">
        <v>1616800.4720000001</v>
      </c>
      <c r="E315" s="596">
        <v>1617423.192</v>
      </c>
      <c r="F315" s="526">
        <f t="shared" ref="F315:F320" si="90">E315-D315</f>
        <v>622.71999999997206</v>
      </c>
      <c r="G315" s="521">
        <v>6.38</v>
      </c>
      <c r="H315" s="410">
        <f>F315*G315</f>
        <v>3972.9535999998216</v>
      </c>
      <c r="I315" s="531">
        <f>F315+F319+F320</f>
        <v>855.18399999995017</v>
      </c>
      <c r="J315" s="411">
        <f>I315/I319</f>
        <v>0.46790839066484385</v>
      </c>
      <c r="K315" s="186"/>
      <c r="L315" s="359"/>
      <c r="M315" s="401"/>
    </row>
    <row r="316" spans="2:13" ht="15.6">
      <c r="B316" s="396"/>
      <c r="C316" s="412" t="s">
        <v>43</v>
      </c>
      <c r="D316" s="596">
        <v>625195.96299999999</v>
      </c>
      <c r="E316" s="596">
        <v>625463.76300000004</v>
      </c>
      <c r="F316" s="527">
        <f t="shared" si="90"/>
        <v>267.80000000004657</v>
      </c>
      <c r="G316" s="522">
        <v>6.38</v>
      </c>
      <c r="H316" s="413">
        <f>G316*F316</f>
        <v>1708.564000000297</v>
      </c>
      <c r="I316" s="532">
        <f>F316</f>
        <v>267.80000000004657</v>
      </c>
      <c r="J316" s="414">
        <f>I316/I319</f>
        <v>0.14652503674071812</v>
      </c>
      <c r="K316" s="186"/>
      <c r="L316" s="359"/>
      <c r="M316" s="401"/>
    </row>
    <row r="317" spans="2:13" ht="15.6">
      <c r="B317" s="396"/>
      <c r="C317" s="415" t="s">
        <v>44</v>
      </c>
      <c r="D317" s="597">
        <v>375800.68300000002</v>
      </c>
      <c r="E317" s="597">
        <v>376074.46299999999</v>
      </c>
      <c r="F317" s="528">
        <f t="shared" si="90"/>
        <v>273.77999999996973</v>
      </c>
      <c r="G317" s="523">
        <v>4.58</v>
      </c>
      <c r="H317" s="416">
        <f>G317*F317</f>
        <v>1253.9123999998615</v>
      </c>
      <c r="I317" s="533">
        <f>F317</f>
        <v>273.77999999996973</v>
      </c>
      <c r="J317" s="417">
        <f>I317/I319</f>
        <v>0.14979695503682747</v>
      </c>
      <c r="K317" s="186"/>
      <c r="L317" s="359"/>
      <c r="M317" s="401"/>
    </row>
    <row r="318" spans="2:13" ht="15.6">
      <c r="B318" s="397"/>
      <c r="C318" s="183" t="s">
        <v>139</v>
      </c>
      <c r="D318" s="597">
        <v>433378.67300000001</v>
      </c>
      <c r="E318" s="597">
        <v>433809.58299999998</v>
      </c>
      <c r="F318" s="529">
        <f t="shared" si="90"/>
        <v>430.90999999997439</v>
      </c>
      <c r="G318" s="524">
        <v>6.28</v>
      </c>
      <c r="H318" s="418">
        <f>G318*F318</f>
        <v>2706.1147999998393</v>
      </c>
      <c r="I318" s="534">
        <f>F318</f>
        <v>430.90999999997439</v>
      </c>
      <c r="J318" s="419">
        <f>I318/I319</f>
        <v>0.23576961755761056</v>
      </c>
      <c r="K318" s="186"/>
      <c r="L318" s="359"/>
      <c r="M318" s="401"/>
    </row>
    <row r="319" spans="2:13" ht="16.2" thickBot="1">
      <c r="B319" s="397"/>
      <c r="C319" s="420" t="s">
        <v>45</v>
      </c>
      <c r="D319" s="597">
        <v>383428.38199999998</v>
      </c>
      <c r="E319" s="597">
        <v>383532.25199999998</v>
      </c>
      <c r="F319" s="526">
        <f t="shared" si="90"/>
        <v>103.86999999999534</v>
      </c>
      <c r="G319" s="859">
        <v>6.38</v>
      </c>
      <c r="H319" s="421">
        <f>G319*F319</f>
        <v>662.69059999997023</v>
      </c>
      <c r="I319" s="535">
        <f t="shared" ref="I319:J319" si="91">SUM(I315:I318)</f>
        <v>1827.6739999999409</v>
      </c>
      <c r="J319" s="422">
        <f t="shared" si="91"/>
        <v>1</v>
      </c>
      <c r="K319" s="186"/>
      <c r="L319" s="359"/>
      <c r="M319" s="401"/>
    </row>
    <row r="320" spans="2:13" ht="15.6">
      <c r="B320" s="397"/>
      <c r="C320" s="420" t="s">
        <v>46</v>
      </c>
      <c r="D320" s="597">
        <v>344477.42700000003</v>
      </c>
      <c r="E320" s="597">
        <v>344606.02100000001</v>
      </c>
      <c r="F320" s="526">
        <f t="shared" si="90"/>
        <v>128.59399999998277</v>
      </c>
      <c r="G320" s="860"/>
      <c r="H320" s="423">
        <f>G319*F320</f>
        <v>820.42971999989004</v>
      </c>
      <c r="I320" s="424"/>
      <c r="J320" s="425"/>
      <c r="K320" s="186"/>
      <c r="L320" s="359"/>
      <c r="M320" s="401"/>
    </row>
    <row r="321" spans="2:13" ht="16.2" thickBot="1">
      <c r="B321" s="397"/>
      <c r="C321" s="426" t="s">
        <v>21</v>
      </c>
      <c r="D321" s="427"/>
      <c r="E321" s="427"/>
      <c r="F321" s="530">
        <f>F315+F316+F317+F318+F319+F320</f>
        <v>1827.6739999999409</v>
      </c>
      <c r="G321" s="525">
        <f>H321/F321</f>
        <v>6.0867885191779507</v>
      </c>
      <c r="H321" s="428">
        <f>SUM(H315:H320)</f>
        <v>11124.665119999681</v>
      </c>
      <c r="I321" s="424"/>
      <c r="J321" s="425"/>
      <c r="K321" s="186"/>
      <c r="L321" s="359"/>
      <c r="M321" s="401"/>
    </row>
    <row r="322" spans="2:13" ht="16.2" thickBot="1">
      <c r="B322" s="397"/>
      <c r="C322" s="429"/>
      <c r="D322" s="425"/>
      <c r="E322" s="425"/>
      <c r="F322" s="430"/>
      <c r="G322" s="425"/>
      <c r="H322" s="425"/>
      <c r="I322" s="431"/>
      <c r="J322" s="431"/>
      <c r="K322" s="184"/>
      <c r="L322" s="188"/>
      <c r="M322" s="401"/>
    </row>
    <row r="323" spans="2:13" ht="15.6">
      <c r="B323" s="397"/>
      <c r="C323" s="432"/>
      <c r="D323" s="433"/>
      <c r="E323" s="433" t="s">
        <v>254</v>
      </c>
      <c r="F323" s="434" t="s">
        <v>1</v>
      </c>
      <c r="G323" s="554" t="s">
        <v>65</v>
      </c>
      <c r="H323" s="861" t="s">
        <v>243</v>
      </c>
      <c r="I323" s="862"/>
      <c r="J323" s="431"/>
      <c r="K323" s="184"/>
      <c r="L323" s="188"/>
      <c r="M323" s="401"/>
    </row>
    <row r="324" spans="2:13" ht="15.6">
      <c r="B324" s="397"/>
      <c r="C324" s="437" t="s">
        <v>80</v>
      </c>
      <c r="D324" s="438"/>
      <c r="E324" s="438">
        <v>2361</v>
      </c>
      <c r="F324" s="438">
        <f>D324+E324</f>
        <v>2361</v>
      </c>
      <c r="G324" s="439">
        <f>F324/F327</f>
        <v>0.47948822095857024</v>
      </c>
      <c r="H324" s="590">
        <v>7.0000000000000001E-3</v>
      </c>
      <c r="I324" s="586">
        <f>F324*H324</f>
        <v>16.527000000000001</v>
      </c>
      <c r="J324" s="431"/>
      <c r="K324" s="184"/>
      <c r="L324" s="188"/>
      <c r="M324" s="401"/>
    </row>
    <row r="325" spans="2:13" ht="15.6">
      <c r="B325" s="397"/>
      <c r="C325" s="437" t="s">
        <v>81</v>
      </c>
      <c r="D325" s="438"/>
      <c r="E325" s="438">
        <v>1485</v>
      </c>
      <c r="F325" s="438">
        <f t="shared" ref="F325:F326" si="92">D325+E325</f>
        <v>1485</v>
      </c>
      <c r="G325" s="439">
        <f>F325/F327</f>
        <v>0.30158407798537773</v>
      </c>
      <c r="H325" s="590">
        <v>2.5000000000000001E-2</v>
      </c>
      <c r="I325" s="586">
        <f>F325*H325</f>
        <v>37.125</v>
      </c>
      <c r="J325" s="431"/>
      <c r="K325" s="184"/>
      <c r="L325" s="188"/>
      <c r="M325" s="401"/>
    </row>
    <row r="326" spans="2:13" ht="15.6">
      <c r="B326" s="397"/>
      <c r="C326" s="437" t="s">
        <v>58</v>
      </c>
      <c r="D326" s="438"/>
      <c r="E326" s="438">
        <v>1078</v>
      </c>
      <c r="F326" s="438">
        <f t="shared" si="92"/>
        <v>1078</v>
      </c>
      <c r="G326" s="439">
        <f>F326/F327</f>
        <v>0.218927701056052</v>
      </c>
      <c r="H326" s="584"/>
      <c r="I326" s="586"/>
      <c r="J326" s="431"/>
      <c r="K326" s="184"/>
      <c r="L326" s="188"/>
      <c r="M326" s="401"/>
    </row>
    <row r="327" spans="2:13" ht="16.2" thickBot="1">
      <c r="B327" s="397"/>
      <c r="C327" s="441" t="s">
        <v>1</v>
      </c>
      <c r="D327" s="442">
        <f>SUM(D324:D326)</f>
        <v>0</v>
      </c>
      <c r="E327" s="442">
        <f>SUM(E324:E326)</f>
        <v>4924</v>
      </c>
      <c r="F327" s="443">
        <f>D327+E327</f>
        <v>4924</v>
      </c>
      <c r="G327" s="444">
        <f>SUM(G324:G326)</f>
        <v>1</v>
      </c>
      <c r="H327" s="585" t="s">
        <v>21</v>
      </c>
      <c r="I327" s="591">
        <f>SUM(I324:I326)</f>
        <v>53.652000000000001</v>
      </c>
      <c r="J327" s="431"/>
      <c r="K327" s="184"/>
      <c r="L327" s="188"/>
      <c r="M327" s="401"/>
    </row>
    <row r="328" spans="2:13" ht="15" thickBot="1">
      <c r="B328" s="397"/>
      <c r="C328" s="187"/>
      <c r="D328" s="186"/>
      <c r="E328" s="186"/>
      <c r="F328" s="185"/>
      <c r="G328" s="186"/>
      <c r="H328" s="186"/>
      <c r="I328" s="184"/>
      <c r="J328" s="184"/>
      <c r="K328" s="184"/>
      <c r="L328" s="188"/>
      <c r="M328" s="401"/>
    </row>
    <row r="329" spans="2:13" ht="26.4" thickBot="1">
      <c r="B329" s="397"/>
      <c r="C329" s="876" t="s">
        <v>194</v>
      </c>
      <c r="D329" s="877"/>
      <c r="E329" s="877"/>
      <c r="F329" s="877"/>
      <c r="G329" s="877"/>
      <c r="H329" s="877"/>
      <c r="I329" s="877"/>
      <c r="J329" s="877"/>
      <c r="K329" s="877"/>
      <c r="L329" s="878"/>
      <c r="M329" s="401"/>
    </row>
    <row r="330" spans="2:13" ht="15.6">
      <c r="B330" s="396"/>
      <c r="C330" s="446"/>
      <c r="D330" s="447" t="s">
        <v>260</v>
      </c>
      <c r="E330" s="447" t="s">
        <v>68</v>
      </c>
      <c r="F330" s="447" t="s">
        <v>268</v>
      </c>
      <c r="G330" s="448" t="s">
        <v>197</v>
      </c>
      <c r="H330" s="447" t="s">
        <v>130</v>
      </c>
      <c r="I330" s="448" t="s">
        <v>64</v>
      </c>
      <c r="J330" s="447" t="s">
        <v>174</v>
      </c>
      <c r="K330" s="448" t="s">
        <v>195</v>
      </c>
      <c r="L330" s="449" t="s">
        <v>65</v>
      </c>
      <c r="M330" s="401"/>
    </row>
    <row r="331" spans="2:13" ht="15.6">
      <c r="B331" s="396"/>
      <c r="C331" s="450" t="s">
        <v>58</v>
      </c>
      <c r="D331" s="438"/>
      <c r="E331" s="438">
        <v>280</v>
      </c>
      <c r="F331" s="438">
        <v>146</v>
      </c>
      <c r="G331" s="438"/>
      <c r="H331" s="438">
        <v>602.29</v>
      </c>
      <c r="I331" s="438">
        <v>20</v>
      </c>
      <c r="J331" s="438"/>
      <c r="K331" s="550">
        <f>D331+E331+F331+G331+H331+I331+J331</f>
        <v>1048.29</v>
      </c>
      <c r="L331" s="452">
        <f>K331/K335</f>
        <v>9.4277550792818549E-2</v>
      </c>
      <c r="M331" s="401"/>
    </row>
    <row r="332" spans="2:13" ht="15.6">
      <c r="B332" s="396"/>
      <c r="C332" s="450" t="s">
        <v>148</v>
      </c>
      <c r="D332" s="438"/>
      <c r="E332" s="438">
        <v>506</v>
      </c>
      <c r="F332" s="438">
        <v>443</v>
      </c>
      <c r="G332" s="438"/>
      <c r="H332" s="438">
        <v>1404.86</v>
      </c>
      <c r="I332" s="438">
        <v>177</v>
      </c>
      <c r="J332" s="438"/>
      <c r="K332" s="550">
        <f t="shared" ref="K332:K334" si="93">D332+E332+F332+G332+H332+I332+J332</f>
        <v>2530.8599999999997</v>
      </c>
      <c r="L332" s="452">
        <f>K332/K335</f>
        <v>0.22761190338504872</v>
      </c>
      <c r="M332" s="401"/>
    </row>
    <row r="333" spans="2:13" ht="15.6">
      <c r="B333" s="396"/>
      <c r="C333" s="450" t="s">
        <v>61</v>
      </c>
      <c r="D333" s="438"/>
      <c r="E333" s="438">
        <v>1164.04</v>
      </c>
      <c r="F333" s="438">
        <v>374.71</v>
      </c>
      <c r="G333" s="438"/>
      <c r="H333" s="438">
        <v>491.3</v>
      </c>
      <c r="I333" s="438">
        <v>2364</v>
      </c>
      <c r="J333" s="438"/>
      <c r="K333" s="550">
        <f t="shared" si="93"/>
        <v>4394.05</v>
      </c>
      <c r="L333" s="452">
        <f>K333/K335</f>
        <v>0.39517716668210551</v>
      </c>
      <c r="M333" s="401"/>
    </row>
    <row r="334" spans="2:13" ht="15.6">
      <c r="B334" s="396"/>
      <c r="C334" s="450" t="s">
        <v>62</v>
      </c>
      <c r="D334" s="438"/>
      <c r="E334" s="438">
        <v>1239.29</v>
      </c>
      <c r="F334" s="438">
        <v>470.95</v>
      </c>
      <c r="G334" s="438"/>
      <c r="H334" s="438">
        <v>975.45</v>
      </c>
      <c r="I334" s="438">
        <v>460.3</v>
      </c>
      <c r="J334" s="438"/>
      <c r="K334" s="550">
        <f t="shared" si="93"/>
        <v>3145.9900000000002</v>
      </c>
      <c r="L334" s="452">
        <f>K334/K335</f>
        <v>0.28293337914002736</v>
      </c>
      <c r="M334" s="401"/>
    </row>
    <row r="335" spans="2:13" ht="15.6">
      <c r="B335" s="397"/>
      <c r="C335" s="450" t="s">
        <v>199</v>
      </c>
      <c r="D335" s="552">
        <f>SUM(D331:D334)</f>
        <v>0</v>
      </c>
      <c r="E335" s="552">
        <f t="shared" ref="E335" si="94">SUM(E331:E334)</f>
        <v>3189.33</v>
      </c>
      <c r="F335" s="552">
        <f>SUM(F331:F334)</f>
        <v>1434.66</v>
      </c>
      <c r="G335" s="552">
        <f>SUM(G331:G334)</f>
        <v>0</v>
      </c>
      <c r="H335" s="552">
        <f>SUM(H331:H334)</f>
        <v>3473.8999999999996</v>
      </c>
      <c r="I335" s="552">
        <f>SUM(I331:I334)</f>
        <v>3021.3</v>
      </c>
      <c r="J335" s="552">
        <f t="shared" ref="J335" si="95">SUM(J331:J334)</f>
        <v>0</v>
      </c>
      <c r="K335" s="550">
        <f>D335+E335+F335+G335+H335+I335+J335</f>
        <v>11119.189999999999</v>
      </c>
      <c r="L335" s="452">
        <f>SUM(L331:L334)</f>
        <v>1</v>
      </c>
      <c r="M335" s="401"/>
    </row>
    <row r="336" spans="2:13" ht="15.6">
      <c r="B336" s="397"/>
      <c r="C336" s="547" t="s">
        <v>193</v>
      </c>
      <c r="D336" s="553"/>
      <c r="E336" s="553">
        <v>3189.33</v>
      </c>
      <c r="F336" s="548">
        <v>1434.66</v>
      </c>
      <c r="G336" s="548"/>
      <c r="H336" s="548">
        <v>3473.9</v>
      </c>
      <c r="I336" s="548">
        <v>3021.3</v>
      </c>
      <c r="J336" s="548"/>
      <c r="K336" s="549">
        <f t="shared" ref="K336" si="96">D336+E336+F336+G336+H336+I336+J336</f>
        <v>11119.189999999999</v>
      </c>
      <c r="L336" s="452"/>
      <c r="M336" s="401"/>
    </row>
    <row r="337" spans="2:13" ht="15.6">
      <c r="B337" s="397"/>
      <c r="C337" s="460" t="s">
        <v>147</v>
      </c>
      <c r="D337" s="461">
        <f t="shared" ref="D337:E337" si="97">D336-D335</f>
        <v>0</v>
      </c>
      <c r="E337" s="461">
        <f t="shared" si="97"/>
        <v>0</v>
      </c>
      <c r="F337" s="461">
        <f>F336-F335</f>
        <v>0</v>
      </c>
      <c r="G337" s="461">
        <f>G336-G335</f>
        <v>0</v>
      </c>
      <c r="H337" s="461">
        <f t="shared" ref="H337:J337" si="98">H336-H335</f>
        <v>0</v>
      </c>
      <c r="I337" s="461">
        <f t="shared" si="98"/>
        <v>0</v>
      </c>
      <c r="J337" s="461">
        <f t="shared" si="98"/>
        <v>0</v>
      </c>
      <c r="K337" s="542">
        <f>D337+E337+F337+G337+H337+I337+J337</f>
        <v>0</v>
      </c>
      <c r="L337" s="452"/>
      <c r="M337" s="401"/>
    </row>
    <row r="338" spans="2:13" ht="15.6">
      <c r="B338" s="396"/>
      <c r="C338" s="402" t="s">
        <v>65</v>
      </c>
      <c r="D338" s="462">
        <f>D336/K336</f>
        <v>0</v>
      </c>
      <c r="E338" s="462">
        <f>E336/K336</f>
        <v>0.28683114507441643</v>
      </c>
      <c r="F338" s="462">
        <f>F336/K336</f>
        <v>0.12902558549678531</v>
      </c>
      <c r="G338" s="462">
        <f>G336/K336</f>
        <v>0</v>
      </c>
      <c r="H338" s="462">
        <f>H336/K336</f>
        <v>0.31242383662838752</v>
      </c>
      <c r="I338" s="462">
        <f>I336/K336</f>
        <v>0.27171943280041089</v>
      </c>
      <c r="J338" s="462">
        <f>J336/K336</f>
        <v>0</v>
      </c>
      <c r="K338" s="520">
        <f>D338+E338+F338+G338+H338+I338+J338</f>
        <v>1.0000000000000002</v>
      </c>
      <c r="L338" s="463"/>
      <c r="M338" s="401"/>
    </row>
    <row r="339" spans="2:13" ht="16.2" thickBot="1">
      <c r="B339" s="396"/>
      <c r="C339" s="394"/>
      <c r="D339" s="395"/>
      <c r="E339" s="464"/>
      <c r="F339" s="879"/>
      <c r="G339" s="879"/>
      <c r="H339" s="879"/>
      <c r="I339" s="879"/>
      <c r="J339" s="880" t="s">
        <v>196</v>
      </c>
      <c r="K339" s="880"/>
      <c r="L339" s="465">
        <f>H321-K336</f>
        <v>5.4751199996826472</v>
      </c>
      <c r="M339" s="401"/>
    </row>
    <row r="340" spans="2:13" ht="15" thickBot="1">
      <c r="B340" s="397"/>
      <c r="C340" s="393"/>
      <c r="D340" s="367"/>
      <c r="E340" s="367"/>
      <c r="F340" s="367"/>
      <c r="G340" s="367"/>
      <c r="H340" s="367"/>
      <c r="I340" s="367"/>
      <c r="J340" s="367"/>
      <c r="K340" s="367"/>
      <c r="L340" s="368"/>
      <c r="M340" s="401"/>
    </row>
    <row r="341" spans="2:13" ht="15" thickBot="1">
      <c r="B341" s="398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400"/>
    </row>
    <row r="342" spans="2:13" ht="15" thickBot="1"/>
    <row r="343" spans="2:13" ht="46.8" thickBot="1">
      <c r="B343" s="853" t="s">
        <v>216</v>
      </c>
      <c r="C343" s="854"/>
      <c r="D343" s="854"/>
      <c r="E343" s="854"/>
      <c r="F343" s="854"/>
      <c r="G343" s="854"/>
      <c r="H343" s="854"/>
      <c r="I343" s="854"/>
      <c r="J343" s="854"/>
      <c r="K343" s="854"/>
      <c r="L343" s="854"/>
      <c r="M343" s="855"/>
    </row>
    <row r="344" spans="2:13" ht="26.4" thickBot="1">
      <c r="B344" s="396"/>
      <c r="C344" s="856" t="s">
        <v>193</v>
      </c>
      <c r="D344" s="857"/>
      <c r="E344" s="857"/>
      <c r="F344" s="857"/>
      <c r="G344" s="857"/>
      <c r="H344" s="857"/>
      <c r="I344" s="857"/>
      <c r="J344" s="857"/>
      <c r="K344" s="857"/>
      <c r="L344" s="858"/>
      <c r="M344" s="401"/>
    </row>
    <row r="345" spans="2:13" ht="15.6">
      <c r="B345" s="396"/>
      <c r="C345" s="403" t="s">
        <v>7</v>
      </c>
      <c r="D345" s="404" t="s">
        <v>38</v>
      </c>
      <c r="E345" s="405" t="s">
        <v>39</v>
      </c>
      <c r="F345" s="406" t="s">
        <v>40</v>
      </c>
      <c r="G345" s="406" t="s">
        <v>8</v>
      </c>
      <c r="H345" s="407" t="s">
        <v>60</v>
      </c>
      <c r="I345" s="408" t="s">
        <v>40</v>
      </c>
      <c r="J345" s="407" t="s">
        <v>65</v>
      </c>
      <c r="K345" s="184"/>
      <c r="L345" s="188"/>
      <c r="M345" s="401"/>
    </row>
    <row r="346" spans="2:13" ht="15.6">
      <c r="B346" s="396"/>
      <c r="C346" s="409" t="s">
        <v>42</v>
      </c>
      <c r="D346" s="596">
        <v>1617423.192</v>
      </c>
      <c r="E346" s="596">
        <v>1617891.8929999999</v>
      </c>
      <c r="F346" s="526">
        <f t="shared" ref="F346:F351" si="99">E346-D346</f>
        <v>468.70099999988452</v>
      </c>
      <c r="G346" s="521">
        <v>6.38</v>
      </c>
      <c r="H346" s="410">
        <f>F346*G346</f>
        <v>2990.3123799992632</v>
      </c>
      <c r="I346" s="531">
        <f>F346+F350+F351</f>
        <v>638.82199999992736</v>
      </c>
      <c r="J346" s="411">
        <f>I346/I350</f>
        <v>0.43243093223289614</v>
      </c>
      <c r="K346" s="186"/>
      <c r="L346" s="359"/>
      <c r="M346" s="401"/>
    </row>
    <row r="347" spans="2:13" ht="15.6">
      <c r="B347" s="396"/>
      <c r="C347" s="412" t="s">
        <v>43</v>
      </c>
      <c r="D347" s="596">
        <v>625463.76300000004</v>
      </c>
      <c r="E347" s="596">
        <v>625751.29200000002</v>
      </c>
      <c r="F347" s="527">
        <f t="shared" si="99"/>
        <v>287.52899999998044</v>
      </c>
      <c r="G347" s="522">
        <v>6.38</v>
      </c>
      <c r="H347" s="413">
        <f>G347*F347</f>
        <v>1834.4350199998753</v>
      </c>
      <c r="I347" s="532">
        <f>F347</f>
        <v>287.52899999998044</v>
      </c>
      <c r="J347" s="414">
        <f>I347/I350</f>
        <v>0.1946339254346251</v>
      </c>
      <c r="K347" s="186"/>
      <c r="L347" s="359"/>
      <c r="M347" s="401"/>
    </row>
    <row r="348" spans="2:13" ht="15.6">
      <c r="B348" s="396"/>
      <c r="C348" s="415" t="s">
        <v>44</v>
      </c>
      <c r="D348" s="597">
        <v>376074.46299999999</v>
      </c>
      <c r="E348" s="597">
        <v>376285.853</v>
      </c>
      <c r="F348" s="528">
        <f t="shared" si="99"/>
        <v>211.39000000001397</v>
      </c>
      <c r="G348" s="523">
        <v>4.58</v>
      </c>
      <c r="H348" s="416">
        <f>G348*F348</f>
        <v>968.16620000006401</v>
      </c>
      <c r="I348" s="533">
        <f>F348</f>
        <v>211.39000000001397</v>
      </c>
      <c r="J348" s="417">
        <f>I348/I350</f>
        <v>0.14309396790456239</v>
      </c>
      <c r="K348" s="186"/>
      <c r="L348" s="359"/>
      <c r="M348" s="401"/>
    </row>
    <row r="349" spans="2:13" ht="15.6">
      <c r="B349" s="397"/>
      <c r="C349" s="183" t="s">
        <v>139</v>
      </c>
      <c r="D349" s="597">
        <v>433809.58299999998</v>
      </c>
      <c r="E349" s="597">
        <v>434149.12300000002</v>
      </c>
      <c r="F349" s="529">
        <f t="shared" si="99"/>
        <v>339.54000000003725</v>
      </c>
      <c r="G349" s="524">
        <v>6.28</v>
      </c>
      <c r="H349" s="418">
        <f>G349*F349</f>
        <v>2132.3112000002338</v>
      </c>
      <c r="I349" s="534">
        <f>F349</f>
        <v>339.54000000003725</v>
      </c>
      <c r="J349" s="419">
        <f>I349/I350</f>
        <v>0.22984117442791632</v>
      </c>
      <c r="K349" s="186"/>
      <c r="L349" s="359"/>
      <c r="M349" s="401"/>
    </row>
    <row r="350" spans="2:13" ht="16.2" thickBot="1">
      <c r="B350" s="397"/>
      <c r="C350" s="420" t="s">
        <v>45</v>
      </c>
      <c r="D350" s="597">
        <v>383532.25199999998</v>
      </c>
      <c r="E350" s="597">
        <v>383645.60200000001</v>
      </c>
      <c r="F350" s="526">
        <f t="shared" si="99"/>
        <v>113.35000000003492</v>
      </c>
      <c r="G350" s="859">
        <v>6.38</v>
      </c>
      <c r="H350" s="421">
        <f>G350*F350</f>
        <v>723.17300000022283</v>
      </c>
      <c r="I350" s="535">
        <f t="shared" ref="I350:J350" si="100">SUM(I346:I349)</f>
        <v>1477.280999999959</v>
      </c>
      <c r="J350" s="422">
        <f t="shared" si="100"/>
        <v>1</v>
      </c>
      <c r="K350" s="186"/>
      <c r="L350" s="359"/>
      <c r="M350" s="401"/>
    </row>
    <row r="351" spans="2:13" ht="15.6">
      <c r="B351" s="397"/>
      <c r="C351" s="420" t="s">
        <v>46</v>
      </c>
      <c r="D351" s="597">
        <v>344606.02100000001</v>
      </c>
      <c r="E351" s="597">
        <v>344662.79200000002</v>
      </c>
      <c r="F351" s="526">
        <f t="shared" si="99"/>
        <v>56.771000000007916</v>
      </c>
      <c r="G351" s="860"/>
      <c r="H351" s="423">
        <f>G350*F351</f>
        <v>362.19898000005048</v>
      </c>
      <c r="I351" s="424"/>
      <c r="J351" s="425"/>
      <c r="K351" s="186"/>
      <c r="L351" s="359"/>
      <c r="M351" s="401"/>
    </row>
    <row r="352" spans="2:13" ht="16.2" thickBot="1">
      <c r="B352" s="397"/>
      <c r="C352" s="426" t="s">
        <v>21</v>
      </c>
      <c r="D352" s="427"/>
      <c r="E352" s="427"/>
      <c r="F352" s="530">
        <f>F346+F347+F348+F349+F350+F351</f>
        <v>1477.280999999959</v>
      </c>
      <c r="G352" s="525">
        <f>H352/F352</f>
        <v>6.0994467403289958</v>
      </c>
      <c r="H352" s="428">
        <f>SUM(H346:H351)</f>
        <v>9010.5967799997088</v>
      </c>
      <c r="I352" s="424"/>
      <c r="J352" s="425"/>
      <c r="K352" s="186"/>
      <c r="L352" s="359"/>
      <c r="M352" s="401"/>
    </row>
    <row r="353" spans="2:13" ht="16.2" thickBot="1">
      <c r="B353" s="397"/>
      <c r="C353" s="429"/>
      <c r="D353" s="425"/>
      <c r="E353" s="425"/>
      <c r="F353" s="430"/>
      <c r="G353" s="425"/>
      <c r="H353" s="425"/>
      <c r="I353" s="431"/>
      <c r="J353" s="431"/>
      <c r="K353" s="184"/>
      <c r="L353" s="188"/>
      <c r="M353" s="401"/>
    </row>
    <row r="354" spans="2:13" ht="15.6">
      <c r="B354" s="397"/>
      <c r="C354" s="432"/>
      <c r="D354" s="433"/>
      <c r="E354" s="433" t="s">
        <v>254</v>
      </c>
      <c r="F354" s="434" t="s">
        <v>1</v>
      </c>
      <c r="G354" s="554" t="s">
        <v>65</v>
      </c>
      <c r="H354" s="861" t="s">
        <v>243</v>
      </c>
      <c r="I354" s="862"/>
      <c r="J354" s="431"/>
      <c r="K354" s="184"/>
      <c r="L354" s="188"/>
      <c r="M354" s="401"/>
    </row>
    <row r="355" spans="2:13" ht="15.6">
      <c r="B355" s="397"/>
      <c r="C355" s="437" t="s">
        <v>80</v>
      </c>
      <c r="D355" s="438"/>
      <c r="E355" s="438">
        <v>861</v>
      </c>
      <c r="F355" s="438">
        <f>D355+E355</f>
        <v>861</v>
      </c>
      <c r="G355" s="439">
        <f>F355/F358</f>
        <v>0.43244600703164238</v>
      </c>
      <c r="H355" s="590">
        <v>7.0000000000000001E-3</v>
      </c>
      <c r="I355" s="586">
        <f>F355*H355</f>
        <v>6.0270000000000001</v>
      </c>
      <c r="J355" s="431"/>
      <c r="K355" s="184"/>
      <c r="L355" s="188"/>
      <c r="M355" s="401"/>
    </row>
    <row r="356" spans="2:13" ht="15.6">
      <c r="B356" s="397"/>
      <c r="C356" s="437" t="s">
        <v>81</v>
      </c>
      <c r="D356" s="438"/>
      <c r="E356" s="438">
        <v>561</v>
      </c>
      <c r="F356" s="438">
        <f t="shared" ref="F356:F357" si="101">D356+E356</f>
        <v>561</v>
      </c>
      <c r="G356" s="439">
        <f>F356/F358</f>
        <v>0.28176795580110497</v>
      </c>
      <c r="H356" s="590">
        <v>2.5000000000000001E-2</v>
      </c>
      <c r="I356" s="586">
        <f>F356*H356</f>
        <v>14.025</v>
      </c>
      <c r="J356" s="431"/>
      <c r="K356" s="184"/>
      <c r="L356" s="188"/>
      <c r="M356" s="401"/>
    </row>
    <row r="357" spans="2:13" ht="15.6">
      <c r="B357" s="397"/>
      <c r="C357" s="437" t="s">
        <v>58</v>
      </c>
      <c r="D357" s="438"/>
      <c r="E357" s="438">
        <v>569</v>
      </c>
      <c r="F357" s="438">
        <f t="shared" si="101"/>
        <v>569</v>
      </c>
      <c r="G357" s="439">
        <f>F357/F358</f>
        <v>0.28578603716725265</v>
      </c>
      <c r="H357" s="584"/>
      <c r="I357" s="586"/>
      <c r="J357" s="431"/>
      <c r="K357" s="184"/>
      <c r="L357" s="188"/>
      <c r="M357" s="401"/>
    </row>
    <row r="358" spans="2:13" ht="16.2" thickBot="1">
      <c r="B358" s="397"/>
      <c r="C358" s="441" t="s">
        <v>1</v>
      </c>
      <c r="D358" s="442">
        <f>SUM(D355:D357)</f>
        <v>0</v>
      </c>
      <c r="E358" s="442">
        <f>SUM(E355:E357)</f>
        <v>1991</v>
      </c>
      <c r="F358" s="443">
        <f>D358+E358</f>
        <v>1991</v>
      </c>
      <c r="G358" s="444">
        <f>SUM(G355:G357)</f>
        <v>1</v>
      </c>
      <c r="H358" s="585" t="s">
        <v>21</v>
      </c>
      <c r="I358" s="591">
        <f>SUM(I355:I357)</f>
        <v>20.052</v>
      </c>
      <c r="J358" s="431"/>
      <c r="K358" s="184"/>
      <c r="L358" s="188"/>
      <c r="M358" s="401"/>
    </row>
    <row r="359" spans="2:13" ht="15" thickBot="1">
      <c r="B359" s="397"/>
      <c r="C359" s="187"/>
      <c r="D359" s="186"/>
      <c r="E359" s="186"/>
      <c r="F359" s="185"/>
      <c r="G359" s="186"/>
      <c r="H359" s="186"/>
      <c r="I359" s="184"/>
      <c r="J359" s="184"/>
      <c r="K359" s="184"/>
      <c r="L359" s="188"/>
      <c r="M359" s="401"/>
    </row>
    <row r="360" spans="2:13" ht="26.4" thickBot="1">
      <c r="B360" s="397"/>
      <c r="C360" s="876" t="s">
        <v>194</v>
      </c>
      <c r="D360" s="877"/>
      <c r="E360" s="877"/>
      <c r="F360" s="877"/>
      <c r="G360" s="877"/>
      <c r="H360" s="877"/>
      <c r="I360" s="877"/>
      <c r="J360" s="877"/>
      <c r="K360" s="877"/>
      <c r="L360" s="878"/>
      <c r="M360" s="401"/>
    </row>
    <row r="361" spans="2:13" ht="15.6">
      <c r="B361" s="396"/>
      <c r="C361" s="446"/>
      <c r="D361" s="447" t="s">
        <v>260</v>
      </c>
      <c r="E361" s="447" t="s">
        <v>68</v>
      </c>
      <c r="F361" s="447" t="s">
        <v>268</v>
      </c>
      <c r="G361" s="448" t="s">
        <v>197</v>
      </c>
      <c r="H361" s="447" t="s">
        <v>130</v>
      </c>
      <c r="I361" s="448" t="s">
        <v>64</v>
      </c>
      <c r="J361" s="447" t="s">
        <v>174</v>
      </c>
      <c r="K361" s="448" t="s">
        <v>195</v>
      </c>
      <c r="L361" s="449" t="s">
        <v>65</v>
      </c>
      <c r="M361" s="401"/>
    </row>
    <row r="362" spans="2:13" ht="15.6">
      <c r="B362" s="396"/>
      <c r="C362" s="450" t="s">
        <v>58</v>
      </c>
      <c r="D362" s="438">
        <v>284</v>
      </c>
      <c r="E362" s="438">
        <v>280</v>
      </c>
      <c r="F362" s="438">
        <v>166</v>
      </c>
      <c r="G362" s="438"/>
      <c r="H362" s="438"/>
      <c r="I362" s="438">
        <v>150</v>
      </c>
      <c r="J362" s="438"/>
      <c r="K362" s="550">
        <f>D362+E362+F362+G362+H362+I362+J362</f>
        <v>880</v>
      </c>
      <c r="L362" s="452">
        <f>K362/K366</f>
        <v>9.7714263506498533E-2</v>
      </c>
      <c r="M362" s="401"/>
    </row>
    <row r="363" spans="2:13" ht="15.6">
      <c r="B363" s="396"/>
      <c r="C363" s="450" t="s">
        <v>148</v>
      </c>
      <c r="D363" s="438">
        <v>1090.1300000000001</v>
      </c>
      <c r="E363" s="438">
        <v>332</v>
      </c>
      <c r="F363" s="438">
        <v>170</v>
      </c>
      <c r="G363" s="438"/>
      <c r="H363" s="438">
        <v>5</v>
      </c>
      <c r="I363" s="438">
        <v>256</v>
      </c>
      <c r="J363" s="438"/>
      <c r="K363" s="550">
        <f t="shared" ref="K363:K365" si="102">D363+E363+F363+G363+H363+I363+J363</f>
        <v>1853.13</v>
      </c>
      <c r="L363" s="452">
        <f>K363/K366</f>
        <v>0.20576958310431548</v>
      </c>
      <c r="M363" s="401"/>
    </row>
    <row r="364" spans="2:13" ht="15.6">
      <c r="B364" s="396"/>
      <c r="C364" s="450" t="s">
        <v>61</v>
      </c>
      <c r="D364" s="438">
        <v>554.29999999999995</v>
      </c>
      <c r="E364" s="438">
        <v>2600.84</v>
      </c>
      <c r="F364" s="438">
        <v>100.1</v>
      </c>
      <c r="G364" s="438"/>
      <c r="H364" s="438"/>
      <c r="I364" s="438">
        <v>45</v>
      </c>
      <c r="J364" s="438"/>
      <c r="K364" s="550">
        <f t="shared" si="102"/>
        <v>3300.2400000000002</v>
      </c>
      <c r="L364" s="452">
        <f>K364/K366</f>
        <v>0.36645513749396219</v>
      </c>
      <c r="M364" s="401"/>
    </row>
    <row r="365" spans="2:13" ht="15.6">
      <c r="B365" s="396"/>
      <c r="C365" s="450" t="s">
        <v>62</v>
      </c>
      <c r="D365" s="438">
        <v>758.9</v>
      </c>
      <c r="E365" s="438">
        <v>1218.0999999999999</v>
      </c>
      <c r="F365" s="438">
        <v>420.09</v>
      </c>
      <c r="G365" s="438"/>
      <c r="H365" s="438">
        <v>173.39</v>
      </c>
      <c r="I365" s="438">
        <v>402</v>
      </c>
      <c r="J365" s="438"/>
      <c r="K365" s="550">
        <f t="shared" si="102"/>
        <v>2972.48</v>
      </c>
      <c r="L365" s="452">
        <f>K365/K366</f>
        <v>0.33006101589522358</v>
      </c>
      <c r="M365" s="401"/>
    </row>
    <row r="366" spans="2:13" ht="15.6">
      <c r="B366" s="397"/>
      <c r="C366" s="450" t="s">
        <v>199</v>
      </c>
      <c r="D366" s="552">
        <f>SUM(D362:D365)</f>
        <v>2687.33</v>
      </c>
      <c r="E366" s="552">
        <f t="shared" ref="E366" si="103">SUM(E362:E365)</f>
        <v>4430.9400000000005</v>
      </c>
      <c r="F366" s="552">
        <f>SUM(F362:F365)</f>
        <v>856.19</v>
      </c>
      <c r="G366" s="552">
        <f>SUM(G362:G365)</f>
        <v>0</v>
      </c>
      <c r="H366" s="552">
        <f>SUM(H362:H365)</f>
        <v>178.39</v>
      </c>
      <c r="I366" s="552">
        <f>SUM(I362:I365)</f>
        <v>853</v>
      </c>
      <c r="J366" s="552">
        <f t="shared" ref="J366" si="104">SUM(J362:J365)</f>
        <v>0</v>
      </c>
      <c r="K366" s="550">
        <f>D366+E366+F366+G366+H366+I366+J366</f>
        <v>9005.8500000000022</v>
      </c>
      <c r="L366" s="452">
        <f>SUM(L362:L365)</f>
        <v>0.99999999999999978</v>
      </c>
      <c r="M366" s="401"/>
    </row>
    <row r="367" spans="2:13" ht="15.6">
      <c r="B367" s="397"/>
      <c r="C367" s="547" t="s">
        <v>193</v>
      </c>
      <c r="D367" s="553">
        <v>2687.33</v>
      </c>
      <c r="E367" s="553">
        <v>4430.9399999999996</v>
      </c>
      <c r="F367" s="548">
        <v>856.19</v>
      </c>
      <c r="G367" s="548"/>
      <c r="H367" s="548">
        <v>178.39</v>
      </c>
      <c r="I367" s="548">
        <v>853</v>
      </c>
      <c r="J367" s="548"/>
      <c r="K367" s="549">
        <f t="shared" ref="K367" si="105">D367+E367+F367+G367+H367+I367+J367</f>
        <v>9005.8499999999985</v>
      </c>
      <c r="L367" s="452"/>
      <c r="M367" s="401"/>
    </row>
    <row r="368" spans="2:13" ht="15.6">
      <c r="B368" s="397"/>
      <c r="C368" s="460" t="s">
        <v>147</v>
      </c>
      <c r="D368" s="461">
        <f t="shared" ref="D368:E368" si="106">D367-D366</f>
        <v>0</v>
      </c>
      <c r="E368" s="461">
        <f t="shared" si="106"/>
        <v>0</v>
      </c>
      <c r="F368" s="461">
        <f>F367-F366</f>
        <v>0</v>
      </c>
      <c r="G368" s="461">
        <f>G367-G366</f>
        <v>0</v>
      </c>
      <c r="H368" s="461">
        <f t="shared" ref="H368:J368" si="107">H367-H366</f>
        <v>0</v>
      </c>
      <c r="I368" s="461">
        <f t="shared" si="107"/>
        <v>0</v>
      </c>
      <c r="J368" s="461">
        <f t="shared" si="107"/>
        <v>0</v>
      </c>
      <c r="K368" s="542">
        <f>D368+E368+F368+G368+H368+I368+J368</f>
        <v>0</v>
      </c>
      <c r="L368" s="452"/>
      <c r="M368" s="401"/>
    </row>
    <row r="369" spans="2:13" ht="15.6">
      <c r="B369" s="396"/>
      <c r="C369" s="402" t="s">
        <v>65</v>
      </c>
      <c r="D369" s="462">
        <f>D367/K367</f>
        <v>0.29839826335104408</v>
      </c>
      <c r="E369" s="462">
        <f>E367/K367</f>
        <v>0.49200686220623263</v>
      </c>
      <c r="F369" s="462">
        <f>F367/K367</f>
        <v>9.5070426445032968E-2</v>
      </c>
      <c r="G369" s="462">
        <f>G367/K367</f>
        <v>0</v>
      </c>
      <c r="H369" s="462">
        <f>H367/K367</f>
        <v>1.9808235757868498E-2</v>
      </c>
      <c r="I369" s="462">
        <f>I367/K367</f>
        <v>9.4716212239821906E-2</v>
      </c>
      <c r="J369" s="462">
        <f>J367/K367</f>
        <v>0</v>
      </c>
      <c r="K369" s="520">
        <f>D369+E369+F369+G369+H369+I369+J369</f>
        <v>1</v>
      </c>
      <c r="L369" s="463"/>
      <c r="M369" s="401"/>
    </row>
    <row r="370" spans="2:13" ht="16.2" thickBot="1">
      <c r="B370" s="396"/>
      <c r="C370" s="394"/>
      <c r="D370" s="395"/>
      <c r="E370" s="464"/>
      <c r="F370" s="879"/>
      <c r="G370" s="879"/>
      <c r="H370" s="879"/>
      <c r="I370" s="879"/>
      <c r="J370" s="880" t="s">
        <v>196</v>
      </c>
      <c r="K370" s="880"/>
      <c r="L370" s="465">
        <f>H352-K367</f>
        <v>4.7467799997102702</v>
      </c>
      <c r="M370" s="401"/>
    </row>
    <row r="371" spans="2:13" ht="15" thickBot="1">
      <c r="B371" s="397"/>
      <c r="C371" s="393"/>
      <c r="D371" s="367"/>
      <c r="E371" s="367"/>
      <c r="F371" s="367"/>
      <c r="G371" s="367"/>
      <c r="H371" s="367"/>
      <c r="I371" s="367"/>
      <c r="J371" s="367"/>
      <c r="K371" s="367"/>
      <c r="L371" s="368"/>
      <c r="M371" s="401"/>
    </row>
    <row r="372" spans="2:13" ht="15" thickBot="1">
      <c r="B372" s="398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400"/>
    </row>
    <row r="373" spans="2:13" ht="15" thickBot="1"/>
    <row r="374" spans="2:13" ht="46.8" thickBot="1">
      <c r="B374" s="853" t="s">
        <v>217</v>
      </c>
      <c r="C374" s="854"/>
      <c r="D374" s="854"/>
      <c r="E374" s="854"/>
      <c r="F374" s="854"/>
      <c r="G374" s="854"/>
      <c r="H374" s="854"/>
      <c r="I374" s="854"/>
      <c r="J374" s="854"/>
      <c r="K374" s="854"/>
      <c r="L374" s="854"/>
      <c r="M374" s="855"/>
    </row>
    <row r="375" spans="2:13" ht="26.4" thickBot="1">
      <c r="B375" s="396"/>
      <c r="C375" s="856" t="s">
        <v>193</v>
      </c>
      <c r="D375" s="857"/>
      <c r="E375" s="857"/>
      <c r="F375" s="857"/>
      <c r="G375" s="857"/>
      <c r="H375" s="857"/>
      <c r="I375" s="857"/>
      <c r="J375" s="857"/>
      <c r="K375" s="857"/>
      <c r="L375" s="858"/>
      <c r="M375" s="401"/>
    </row>
    <row r="376" spans="2:13" ht="15.6">
      <c r="B376" s="396"/>
      <c r="C376" s="403" t="s">
        <v>7</v>
      </c>
      <c r="D376" s="404" t="s">
        <v>38</v>
      </c>
      <c r="E376" s="405" t="s">
        <v>39</v>
      </c>
      <c r="F376" s="406" t="s">
        <v>40</v>
      </c>
      <c r="G376" s="406" t="s">
        <v>8</v>
      </c>
      <c r="H376" s="407" t="s">
        <v>60</v>
      </c>
      <c r="I376" s="408" t="s">
        <v>40</v>
      </c>
      <c r="J376" s="407" t="s">
        <v>65</v>
      </c>
      <c r="K376" s="184"/>
      <c r="L376" s="188"/>
      <c r="M376" s="401"/>
    </row>
    <row r="377" spans="2:13" ht="15.6">
      <c r="B377" s="396"/>
      <c r="C377" s="409" t="s">
        <v>42</v>
      </c>
      <c r="D377" s="596">
        <v>1617891.8929999999</v>
      </c>
      <c r="E377" s="596">
        <v>1618505.2220000001</v>
      </c>
      <c r="F377" s="526">
        <f t="shared" ref="F377:F382" si="108">E377-D377</f>
        <v>613.32900000014342</v>
      </c>
      <c r="G377" s="521">
        <v>6.38</v>
      </c>
      <c r="H377" s="410">
        <f>F377*G377</f>
        <v>3913.0390200009151</v>
      </c>
      <c r="I377" s="531">
        <f>F377+F381+F382</f>
        <v>728.52900000009686</v>
      </c>
      <c r="J377" s="411">
        <f>I377/I381</f>
        <v>0.43252390957557646</v>
      </c>
      <c r="K377" s="186"/>
      <c r="L377" s="359"/>
      <c r="M377" s="401"/>
    </row>
    <row r="378" spans="2:13" ht="15.6">
      <c r="B378" s="396"/>
      <c r="C378" s="412" t="s">
        <v>43</v>
      </c>
      <c r="D378" s="596">
        <v>625751.29200000002</v>
      </c>
      <c r="E378" s="596">
        <v>626020.201</v>
      </c>
      <c r="F378" s="527">
        <f t="shared" si="108"/>
        <v>268.9089999999851</v>
      </c>
      <c r="G378" s="522">
        <v>6.38</v>
      </c>
      <c r="H378" s="413">
        <f>G378*F378</f>
        <v>1715.6394199999049</v>
      </c>
      <c r="I378" s="532">
        <f>F378</f>
        <v>268.9089999999851</v>
      </c>
      <c r="J378" s="414">
        <f>I378/I381</f>
        <v>0.15964988627774154</v>
      </c>
      <c r="K378" s="186"/>
      <c r="L378" s="359"/>
      <c r="M378" s="401"/>
    </row>
    <row r="379" spans="2:13" ht="15.6">
      <c r="B379" s="396"/>
      <c r="C379" s="415" t="s">
        <v>44</v>
      </c>
      <c r="D379" s="597">
        <v>376285.853</v>
      </c>
      <c r="E379" s="597">
        <v>376509.84299999999</v>
      </c>
      <c r="F379" s="528">
        <f t="shared" si="108"/>
        <v>223.98999999999069</v>
      </c>
      <c r="G379" s="523">
        <v>4.58</v>
      </c>
      <c r="H379" s="416">
        <f>G379*F379</f>
        <v>1025.8741999999575</v>
      </c>
      <c r="I379" s="533">
        <f>F379</f>
        <v>223.98999999999069</v>
      </c>
      <c r="J379" s="417">
        <f>I379/I381</f>
        <v>0.13298170766821424</v>
      </c>
      <c r="K379" s="186"/>
      <c r="L379" s="359"/>
      <c r="M379" s="401"/>
    </row>
    <row r="380" spans="2:13" ht="15.6">
      <c r="B380" s="397"/>
      <c r="C380" s="183" t="s">
        <v>139</v>
      </c>
      <c r="D380" s="597">
        <v>434149.12300000002</v>
      </c>
      <c r="E380" s="597">
        <v>434612.06199999998</v>
      </c>
      <c r="F380" s="529">
        <f t="shared" si="108"/>
        <v>462.93899999995483</v>
      </c>
      <c r="G380" s="524">
        <v>6.28</v>
      </c>
      <c r="H380" s="418">
        <f>G380*F380</f>
        <v>2907.2569199997165</v>
      </c>
      <c r="I380" s="534">
        <f>F380</f>
        <v>462.93899999995483</v>
      </c>
      <c r="J380" s="419">
        <f>I380/I381</f>
        <v>0.27484449647846776</v>
      </c>
      <c r="K380" s="186"/>
      <c r="L380" s="359"/>
      <c r="M380" s="401"/>
    </row>
    <row r="381" spans="2:13" ht="16.2" thickBot="1">
      <c r="B381" s="397"/>
      <c r="C381" s="420" t="s">
        <v>45</v>
      </c>
      <c r="D381" s="597">
        <v>383645.60200000001</v>
      </c>
      <c r="E381" s="597">
        <v>383714.092</v>
      </c>
      <c r="F381" s="526">
        <f t="shared" si="108"/>
        <v>68.489999999990687</v>
      </c>
      <c r="G381" s="859">
        <v>6.38</v>
      </c>
      <c r="H381" s="421">
        <f>G381*F381</f>
        <v>436.96619999994056</v>
      </c>
      <c r="I381" s="535">
        <f t="shared" ref="I381:J381" si="109">SUM(I377:I380)</f>
        <v>1684.3670000000275</v>
      </c>
      <c r="J381" s="422">
        <f t="shared" si="109"/>
        <v>1</v>
      </c>
      <c r="K381" s="186"/>
      <c r="L381" s="359"/>
      <c r="M381" s="401"/>
    </row>
    <row r="382" spans="2:13" ht="15.6">
      <c r="B382" s="397"/>
      <c r="C382" s="420" t="s">
        <v>46</v>
      </c>
      <c r="D382" s="597">
        <v>344662.79200000002</v>
      </c>
      <c r="E382" s="597">
        <v>344709.50199999998</v>
      </c>
      <c r="F382" s="526">
        <f t="shared" si="108"/>
        <v>46.709999999962747</v>
      </c>
      <c r="G382" s="860"/>
      <c r="H382" s="423">
        <f>G381*F382</f>
        <v>298.00979999976232</v>
      </c>
      <c r="I382" s="424"/>
      <c r="J382" s="425"/>
      <c r="K382" s="186"/>
      <c r="L382" s="359"/>
      <c r="M382" s="401"/>
    </row>
    <row r="383" spans="2:13" ht="16.2" thickBot="1">
      <c r="B383" s="397"/>
      <c r="C383" s="426" t="s">
        <v>21</v>
      </c>
      <c r="D383" s="427"/>
      <c r="E383" s="427"/>
      <c r="F383" s="530">
        <f>F377+F378+F379+F380+F381+F382</f>
        <v>1684.3670000000275</v>
      </c>
      <c r="G383" s="525">
        <f>H383/F383</f>
        <v>6.1131484765493678</v>
      </c>
      <c r="H383" s="428">
        <f>SUM(H377:H382)</f>
        <v>10296.785560000197</v>
      </c>
      <c r="I383" s="424"/>
      <c r="J383" s="425"/>
      <c r="K383" s="186"/>
      <c r="L383" s="359"/>
      <c r="M383" s="401"/>
    </row>
    <row r="384" spans="2:13" ht="16.2" thickBot="1">
      <c r="B384" s="397"/>
      <c r="C384" s="429"/>
      <c r="D384" s="425"/>
      <c r="E384" s="425"/>
      <c r="F384" s="430"/>
      <c r="G384" s="425"/>
      <c r="H384" s="425"/>
      <c r="I384" s="431"/>
      <c r="J384" s="431"/>
      <c r="K384" s="184"/>
      <c r="L384" s="188"/>
      <c r="M384" s="401"/>
    </row>
    <row r="385" spans="2:13" ht="15.6">
      <c r="B385" s="397"/>
      <c r="C385" s="432"/>
      <c r="D385" s="433"/>
      <c r="E385" s="433" t="s">
        <v>254</v>
      </c>
      <c r="F385" s="434" t="s">
        <v>1</v>
      </c>
      <c r="G385" s="554" t="s">
        <v>65</v>
      </c>
      <c r="H385" s="861" t="s">
        <v>243</v>
      </c>
      <c r="I385" s="862"/>
      <c r="J385" s="431"/>
      <c r="K385" s="184"/>
      <c r="L385" s="188"/>
      <c r="M385" s="401"/>
    </row>
    <row r="386" spans="2:13" ht="15.6">
      <c r="B386" s="397"/>
      <c r="C386" s="437" t="s">
        <v>80</v>
      </c>
      <c r="D386" s="438"/>
      <c r="E386" s="438">
        <v>688</v>
      </c>
      <c r="F386" s="438">
        <f>D386+E386</f>
        <v>688</v>
      </c>
      <c r="G386" s="439">
        <f>F386/F389</f>
        <v>0.20642064206420643</v>
      </c>
      <c r="H386" s="590">
        <v>7.0000000000000001E-3</v>
      </c>
      <c r="I386" s="586">
        <f>F386*H386</f>
        <v>4.8159999999999998</v>
      </c>
      <c r="J386" s="431"/>
      <c r="K386" s="184"/>
      <c r="L386" s="188"/>
      <c r="M386" s="401"/>
    </row>
    <row r="387" spans="2:13" ht="15.6">
      <c r="B387" s="397"/>
      <c r="C387" s="437" t="s">
        <v>81</v>
      </c>
      <c r="D387" s="438"/>
      <c r="E387" s="438">
        <v>1325</v>
      </c>
      <c r="F387" s="438">
        <f t="shared" ref="F387:F388" si="110">D387+E387</f>
        <v>1325</v>
      </c>
      <c r="G387" s="439">
        <f>F387/F389</f>
        <v>0.39753975397539754</v>
      </c>
      <c r="H387" s="590">
        <v>2.5000000000000001E-2</v>
      </c>
      <c r="I387" s="586">
        <f>F387*H387</f>
        <v>33.125</v>
      </c>
      <c r="J387" s="431"/>
      <c r="K387" s="184"/>
      <c r="L387" s="188"/>
      <c r="M387" s="401"/>
    </row>
    <row r="388" spans="2:13" ht="15.6">
      <c r="B388" s="397"/>
      <c r="C388" s="437" t="s">
        <v>58</v>
      </c>
      <c r="D388" s="438"/>
      <c r="E388" s="438">
        <v>1320</v>
      </c>
      <c r="F388" s="438">
        <f t="shared" si="110"/>
        <v>1320</v>
      </c>
      <c r="G388" s="439">
        <f>F388/F389</f>
        <v>0.39603960396039606</v>
      </c>
      <c r="H388" s="584"/>
      <c r="I388" s="586"/>
      <c r="J388" s="431"/>
      <c r="K388" s="184"/>
      <c r="L388" s="188"/>
      <c r="M388" s="401"/>
    </row>
    <row r="389" spans="2:13" ht="16.2" thickBot="1">
      <c r="B389" s="397"/>
      <c r="C389" s="441" t="s">
        <v>1</v>
      </c>
      <c r="D389" s="442">
        <f>SUM(D386:D388)</f>
        <v>0</v>
      </c>
      <c r="E389" s="442">
        <f>SUM(E386:E388)</f>
        <v>3333</v>
      </c>
      <c r="F389" s="443">
        <f>D389+E389</f>
        <v>3333</v>
      </c>
      <c r="G389" s="444">
        <f>SUM(G386:G388)</f>
        <v>1</v>
      </c>
      <c r="H389" s="585" t="s">
        <v>21</v>
      </c>
      <c r="I389" s="591">
        <f>SUM(I386:I388)</f>
        <v>37.941000000000003</v>
      </c>
      <c r="J389" s="431"/>
      <c r="K389" s="184"/>
      <c r="L389" s="188"/>
      <c r="M389" s="401"/>
    </row>
    <row r="390" spans="2:13" ht="15" thickBot="1">
      <c r="B390" s="397"/>
      <c r="C390" s="187"/>
      <c r="D390" s="186"/>
      <c r="E390" s="186"/>
      <c r="F390" s="185"/>
      <c r="G390" s="186"/>
      <c r="H390" s="186"/>
      <c r="I390" s="184"/>
      <c r="J390" s="184"/>
      <c r="K390" s="184"/>
      <c r="L390" s="188"/>
      <c r="M390" s="401"/>
    </row>
    <row r="391" spans="2:13" ht="26.4" thickBot="1">
      <c r="B391" s="397"/>
      <c r="C391" s="876" t="s">
        <v>194</v>
      </c>
      <c r="D391" s="877"/>
      <c r="E391" s="877"/>
      <c r="F391" s="877"/>
      <c r="G391" s="877"/>
      <c r="H391" s="877"/>
      <c r="I391" s="877"/>
      <c r="J391" s="877"/>
      <c r="K391" s="877"/>
      <c r="L391" s="878"/>
      <c r="M391" s="401"/>
    </row>
    <row r="392" spans="2:13" ht="15.6">
      <c r="B392" s="396"/>
      <c r="C392" s="446"/>
      <c r="D392" s="447" t="s">
        <v>260</v>
      </c>
      <c r="E392" s="447" t="s">
        <v>68</v>
      </c>
      <c r="F392" s="447" t="s">
        <v>268</v>
      </c>
      <c r="G392" s="448" t="s">
        <v>197</v>
      </c>
      <c r="H392" s="447" t="s">
        <v>130</v>
      </c>
      <c r="I392" s="448" t="s">
        <v>64</v>
      </c>
      <c r="J392" s="447" t="s">
        <v>174</v>
      </c>
      <c r="K392" s="448" t="s">
        <v>195</v>
      </c>
      <c r="L392" s="449" t="s">
        <v>65</v>
      </c>
      <c r="M392" s="401"/>
    </row>
    <row r="393" spans="2:13" ht="15.6">
      <c r="B393" s="396"/>
      <c r="C393" s="450" t="s">
        <v>58</v>
      </c>
      <c r="D393" s="438">
        <v>403</v>
      </c>
      <c r="E393" s="438"/>
      <c r="F393" s="438">
        <v>343.02</v>
      </c>
      <c r="G393" s="438">
        <v>437</v>
      </c>
      <c r="H393" s="438"/>
      <c r="I393" s="438">
        <v>117</v>
      </c>
      <c r="J393" s="438"/>
      <c r="K393" s="550">
        <f>D393+E393+F393+G393+H393+I393+J393</f>
        <v>1300.02</v>
      </c>
      <c r="L393" s="452">
        <f>K393/K397</f>
        <v>0.12651979566394134</v>
      </c>
      <c r="M393" s="401"/>
    </row>
    <row r="394" spans="2:13" ht="15.6">
      <c r="B394" s="396"/>
      <c r="C394" s="450" t="s">
        <v>148</v>
      </c>
      <c r="D394" s="438">
        <v>1167.5899999999999</v>
      </c>
      <c r="E394" s="438"/>
      <c r="F394" s="438">
        <v>332.55</v>
      </c>
      <c r="G394" s="438">
        <v>330</v>
      </c>
      <c r="H394" s="438">
        <v>44</v>
      </c>
      <c r="I394" s="438">
        <v>160</v>
      </c>
      <c r="J394" s="438"/>
      <c r="K394" s="550">
        <f t="shared" ref="K394:K396" si="111">D394+E394+F394+G394+H394+I394+J394</f>
        <v>2034.1399999999999</v>
      </c>
      <c r="L394" s="452">
        <f>K394/K397</f>
        <v>0.1979653983414483</v>
      </c>
      <c r="M394" s="401"/>
    </row>
    <row r="395" spans="2:13" ht="15.6">
      <c r="B395" s="396"/>
      <c r="C395" s="450" t="s">
        <v>61</v>
      </c>
      <c r="D395" s="438">
        <v>1727.68</v>
      </c>
      <c r="E395" s="438"/>
      <c r="F395" s="438">
        <v>917.94</v>
      </c>
      <c r="G395" s="438">
        <v>2265.8000000000002</v>
      </c>
      <c r="H395" s="438"/>
      <c r="I395" s="438">
        <v>218</v>
      </c>
      <c r="J395" s="438"/>
      <c r="K395" s="550">
        <f t="shared" si="111"/>
        <v>5129.42</v>
      </c>
      <c r="L395" s="452">
        <f>K395/K397</f>
        <v>0.49920245094270399</v>
      </c>
      <c r="M395" s="401"/>
    </row>
    <row r="396" spans="2:13" ht="15.6">
      <c r="B396" s="396"/>
      <c r="C396" s="450" t="s">
        <v>62</v>
      </c>
      <c r="D396" s="438">
        <v>670</v>
      </c>
      <c r="E396" s="438"/>
      <c r="F396" s="438">
        <v>517.87</v>
      </c>
      <c r="G396" s="438">
        <v>188</v>
      </c>
      <c r="H396" s="438">
        <v>217.39</v>
      </c>
      <c r="I396" s="438">
        <v>218.39</v>
      </c>
      <c r="J396" s="438"/>
      <c r="K396" s="550">
        <f t="shared" si="111"/>
        <v>1811.6499999999996</v>
      </c>
      <c r="L396" s="452">
        <f>K396/K397</f>
        <v>0.17631235505190634</v>
      </c>
      <c r="M396" s="401"/>
    </row>
    <row r="397" spans="2:13" ht="15.6">
      <c r="B397" s="397"/>
      <c r="C397" s="450" t="s">
        <v>199</v>
      </c>
      <c r="D397" s="552">
        <f>SUM(D393:D396)</f>
        <v>3968.27</v>
      </c>
      <c r="E397" s="552">
        <f t="shared" ref="E397" si="112">SUM(E393:E396)</f>
        <v>0</v>
      </c>
      <c r="F397" s="552">
        <f>SUM(F393:F396)</f>
        <v>2111.38</v>
      </c>
      <c r="G397" s="552">
        <f>SUM(G393:G396)</f>
        <v>3220.8</v>
      </c>
      <c r="H397" s="552">
        <f>SUM(H393:H396)</f>
        <v>261.39</v>
      </c>
      <c r="I397" s="552">
        <f>SUM(I393:I396)</f>
        <v>713.39</v>
      </c>
      <c r="J397" s="552">
        <f t="shared" ref="J397" si="113">SUM(J393:J396)</f>
        <v>0</v>
      </c>
      <c r="K397" s="550">
        <f>D397+E397+F397+G397+H397+I397+J397</f>
        <v>10275.23</v>
      </c>
      <c r="L397" s="452">
        <f>SUM(L393:L396)</f>
        <v>1</v>
      </c>
      <c r="M397" s="401"/>
    </row>
    <row r="398" spans="2:13" ht="15.6">
      <c r="B398" s="397"/>
      <c r="C398" s="547" t="s">
        <v>193</v>
      </c>
      <c r="D398" s="553">
        <v>3973.48</v>
      </c>
      <c r="E398" s="553"/>
      <c r="F398" s="548">
        <v>2111.38</v>
      </c>
      <c r="G398" s="548">
        <v>3232.45</v>
      </c>
      <c r="H398" s="548">
        <v>261.39</v>
      </c>
      <c r="I398" s="548">
        <v>713.39</v>
      </c>
      <c r="J398" s="548"/>
      <c r="K398" s="549">
        <f t="shared" ref="K398" si="114">D398+E398+F398+G398+H398+I398+J398</f>
        <v>10292.09</v>
      </c>
      <c r="L398" s="452"/>
      <c r="M398" s="401"/>
    </row>
    <row r="399" spans="2:13" ht="15.6">
      <c r="B399" s="397"/>
      <c r="C399" s="460" t="s">
        <v>147</v>
      </c>
      <c r="D399" s="461">
        <f t="shared" ref="D399:E399" si="115">D398-D397</f>
        <v>5.2100000000000364</v>
      </c>
      <c r="E399" s="461">
        <f t="shared" si="115"/>
        <v>0</v>
      </c>
      <c r="F399" s="461">
        <f>F398-F397</f>
        <v>0</v>
      </c>
      <c r="G399" s="461">
        <f>G398-G397</f>
        <v>11.649999999999636</v>
      </c>
      <c r="H399" s="461">
        <f t="shared" ref="H399:J399" si="116">H398-H397</f>
        <v>0</v>
      </c>
      <c r="I399" s="461">
        <f t="shared" si="116"/>
        <v>0</v>
      </c>
      <c r="J399" s="461">
        <f t="shared" si="116"/>
        <v>0</v>
      </c>
      <c r="K399" s="542">
        <f>D399+E399+F399+G399+H399+I399+J399</f>
        <v>16.859999999999673</v>
      </c>
      <c r="L399" s="452"/>
      <c r="M399" s="401"/>
    </row>
    <row r="400" spans="2:13" ht="15.6">
      <c r="B400" s="396"/>
      <c r="C400" s="402" t="s">
        <v>65</v>
      </c>
      <c r="D400" s="462">
        <f>D398/K398</f>
        <v>0.38607124500465889</v>
      </c>
      <c r="E400" s="462">
        <f>E398/K398</f>
        <v>0</v>
      </c>
      <c r="F400" s="462">
        <f>F398/K398</f>
        <v>0.2051458935940125</v>
      </c>
      <c r="G400" s="462">
        <f>G398/K398</f>
        <v>0.31407129164241665</v>
      </c>
      <c r="H400" s="462">
        <f>H398/K398</f>
        <v>2.5397173946205286E-2</v>
      </c>
      <c r="I400" s="462">
        <f>I398/K398</f>
        <v>6.9314395812706653E-2</v>
      </c>
      <c r="J400" s="462">
        <f>J398/K398</f>
        <v>0</v>
      </c>
      <c r="K400" s="520">
        <f>D400+E400+F400+G400+H400+I400+J400</f>
        <v>1</v>
      </c>
      <c r="L400" s="463"/>
      <c r="M400" s="401"/>
    </row>
    <row r="401" spans="2:13" ht="16.2" thickBot="1">
      <c r="B401" s="396"/>
      <c r="C401" s="394"/>
      <c r="D401" s="395"/>
      <c r="E401" s="464"/>
      <c r="F401" s="879"/>
      <c r="G401" s="879"/>
      <c r="H401" s="879"/>
      <c r="I401" s="879"/>
      <c r="J401" s="880" t="s">
        <v>196</v>
      </c>
      <c r="K401" s="880"/>
      <c r="L401" s="465">
        <f>H383-K398</f>
        <v>4.6955600001965649</v>
      </c>
      <c r="M401" s="401"/>
    </row>
    <row r="402" spans="2:13" ht="15" thickBot="1">
      <c r="B402" s="397"/>
      <c r="C402" s="393"/>
      <c r="D402" s="367"/>
      <c r="E402" s="367"/>
      <c r="F402" s="367"/>
      <c r="G402" s="367"/>
      <c r="H402" s="367"/>
      <c r="I402" s="367"/>
      <c r="J402" s="367"/>
      <c r="K402" s="367"/>
      <c r="L402" s="368"/>
      <c r="M402" s="401"/>
    </row>
    <row r="403" spans="2:13" ht="15" thickBot="1">
      <c r="B403" s="398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400"/>
    </row>
    <row r="404" spans="2:13" ht="15" thickBot="1"/>
    <row r="405" spans="2:13" ht="46.8" thickBot="1">
      <c r="B405" s="853" t="s">
        <v>218</v>
      </c>
      <c r="C405" s="854"/>
      <c r="D405" s="854"/>
      <c r="E405" s="854"/>
      <c r="F405" s="854"/>
      <c r="G405" s="854"/>
      <c r="H405" s="854"/>
      <c r="I405" s="854"/>
      <c r="J405" s="854"/>
      <c r="K405" s="854"/>
      <c r="L405" s="854"/>
      <c r="M405" s="855"/>
    </row>
    <row r="406" spans="2:13" ht="26.4" thickBot="1">
      <c r="B406" s="396"/>
      <c r="C406" s="856" t="s">
        <v>193</v>
      </c>
      <c r="D406" s="857"/>
      <c r="E406" s="857"/>
      <c r="F406" s="857"/>
      <c r="G406" s="857"/>
      <c r="H406" s="857"/>
      <c r="I406" s="857"/>
      <c r="J406" s="857"/>
      <c r="K406" s="857"/>
      <c r="L406" s="858"/>
      <c r="M406" s="401"/>
    </row>
    <row r="407" spans="2:13" ht="15.6">
      <c r="B407" s="396"/>
      <c r="C407" s="403" t="s">
        <v>7</v>
      </c>
      <c r="D407" s="404" t="s">
        <v>38</v>
      </c>
      <c r="E407" s="405" t="s">
        <v>39</v>
      </c>
      <c r="F407" s="406" t="s">
        <v>40</v>
      </c>
      <c r="G407" s="406" t="s">
        <v>8</v>
      </c>
      <c r="H407" s="407" t="s">
        <v>60</v>
      </c>
      <c r="I407" s="408" t="s">
        <v>40</v>
      </c>
      <c r="J407" s="407" t="s">
        <v>65</v>
      </c>
      <c r="K407" s="184"/>
      <c r="L407" s="188"/>
      <c r="M407" s="401"/>
    </row>
    <row r="408" spans="2:13" ht="15.6">
      <c r="B408" s="396"/>
      <c r="C408" s="409" t="s">
        <v>42</v>
      </c>
      <c r="D408" s="596">
        <v>1618505.2220000001</v>
      </c>
      <c r="E408" s="596">
        <v>1618985.253</v>
      </c>
      <c r="F408" s="526">
        <f t="shared" ref="F408:F413" si="117">E408-D408</f>
        <v>480.03099999995902</v>
      </c>
      <c r="G408" s="521">
        <v>6.38</v>
      </c>
      <c r="H408" s="410">
        <f>F408*G408</f>
        <v>3062.5977799997386</v>
      </c>
      <c r="I408" s="531">
        <f>F408+F412+F413</f>
        <v>685.68199999997159</v>
      </c>
      <c r="J408" s="411">
        <f>I408/I412</f>
        <v>0.58108447090006698</v>
      </c>
      <c r="K408" s="186"/>
      <c r="L408" s="359"/>
      <c r="M408" s="401"/>
    </row>
    <row r="409" spans="2:13" ht="15.6">
      <c r="B409" s="396"/>
      <c r="C409" s="412" t="s">
        <v>43</v>
      </c>
      <c r="D409" s="596">
        <v>626020.201</v>
      </c>
      <c r="E409" s="596">
        <v>626253.91200000001</v>
      </c>
      <c r="F409" s="527">
        <f t="shared" si="117"/>
        <v>233.71100000001024</v>
      </c>
      <c r="G409" s="522">
        <v>6.38</v>
      </c>
      <c r="H409" s="413">
        <f>G409*F409</f>
        <v>1491.0761800000653</v>
      </c>
      <c r="I409" s="532">
        <f>F409</f>
        <v>233.71100000001024</v>
      </c>
      <c r="J409" s="414">
        <f>I409/I412</f>
        <v>0.19805949810340237</v>
      </c>
      <c r="K409" s="186"/>
      <c r="L409" s="359"/>
      <c r="M409" s="401"/>
    </row>
    <row r="410" spans="2:13" ht="15.6">
      <c r="B410" s="396"/>
      <c r="C410" s="415" t="s">
        <v>44</v>
      </c>
      <c r="D410" s="597">
        <v>376509.84299999999</v>
      </c>
      <c r="E410" s="597">
        <v>376721.533</v>
      </c>
      <c r="F410" s="528">
        <f t="shared" si="117"/>
        <v>211.69000000000233</v>
      </c>
      <c r="G410" s="523">
        <v>4.58</v>
      </c>
      <c r="H410" s="416">
        <f>G410*F410</f>
        <v>969.54020000001071</v>
      </c>
      <c r="I410" s="533">
        <f>F410</f>
        <v>211.69000000000233</v>
      </c>
      <c r="J410" s="417">
        <f>I410/I412</f>
        <v>0.17939769695695912</v>
      </c>
      <c r="K410" s="186"/>
      <c r="L410" s="359"/>
      <c r="M410" s="401"/>
    </row>
    <row r="411" spans="2:13" ht="15.6">
      <c r="B411" s="397"/>
      <c r="C411" s="183" t="s">
        <v>139</v>
      </c>
      <c r="D411" s="597">
        <v>434612.06199999998</v>
      </c>
      <c r="E411" s="597">
        <v>434660.98300000001</v>
      </c>
      <c r="F411" s="529">
        <f t="shared" si="117"/>
        <v>48.921000000031199</v>
      </c>
      <c r="G411" s="524">
        <v>6.28</v>
      </c>
      <c r="H411" s="418">
        <f>G411*F411</f>
        <v>307.22388000019595</v>
      </c>
      <c r="I411" s="534">
        <f>F411</f>
        <v>48.921000000031199</v>
      </c>
      <c r="J411" s="419">
        <f>I411/I412</f>
        <v>4.1458334039571526E-2</v>
      </c>
      <c r="K411" s="186"/>
      <c r="L411" s="359"/>
      <c r="M411" s="401"/>
    </row>
    <row r="412" spans="2:13" ht="16.2" thickBot="1">
      <c r="B412" s="397"/>
      <c r="C412" s="420" t="s">
        <v>45</v>
      </c>
      <c r="D412" s="597">
        <v>383714.092</v>
      </c>
      <c r="E412" s="597">
        <v>383876.56300000002</v>
      </c>
      <c r="F412" s="526">
        <f t="shared" si="117"/>
        <v>162.47100000001956</v>
      </c>
      <c r="G412" s="859">
        <v>6.38</v>
      </c>
      <c r="H412" s="421">
        <f>G412*F412</f>
        <v>1036.5649800001247</v>
      </c>
      <c r="I412" s="535">
        <f t="shared" ref="I412:J412" si="118">SUM(I408:I411)</f>
        <v>1180.0040000000154</v>
      </c>
      <c r="J412" s="422">
        <f t="shared" si="118"/>
        <v>1</v>
      </c>
      <c r="K412" s="186"/>
      <c r="L412" s="359"/>
      <c r="M412" s="401"/>
    </row>
    <row r="413" spans="2:13" ht="15.6">
      <c r="B413" s="397"/>
      <c r="C413" s="420" t="s">
        <v>46</v>
      </c>
      <c r="D413" s="597">
        <v>344709.50199999998</v>
      </c>
      <c r="E413" s="597">
        <v>344752.68199999997</v>
      </c>
      <c r="F413" s="526">
        <f t="shared" si="117"/>
        <v>43.179999999993015</v>
      </c>
      <c r="G413" s="860"/>
      <c r="H413" s="423">
        <f>G412*F413</f>
        <v>275.48839999995545</v>
      </c>
      <c r="I413" s="424"/>
      <c r="J413" s="425"/>
      <c r="K413" s="186"/>
      <c r="L413" s="359"/>
      <c r="M413" s="401"/>
    </row>
    <row r="414" spans="2:13" ht="16.2" thickBot="1">
      <c r="B414" s="397"/>
      <c r="C414" s="426" t="s">
        <v>21</v>
      </c>
      <c r="D414" s="427"/>
      <c r="E414" s="427"/>
      <c r="F414" s="530">
        <f>F408+F409+F410+F411+F412+F413</f>
        <v>1180.0040000000154</v>
      </c>
      <c r="G414" s="525">
        <f>H414/F414</f>
        <v>6.0529383120735165</v>
      </c>
      <c r="H414" s="428">
        <f>SUM(H408:H413)</f>
        <v>7142.4914200000903</v>
      </c>
      <c r="I414" s="424"/>
      <c r="J414" s="425"/>
      <c r="K414" s="186"/>
      <c r="L414" s="359"/>
      <c r="M414" s="401"/>
    </row>
    <row r="415" spans="2:13" ht="16.2" thickBot="1">
      <c r="B415" s="397"/>
      <c r="C415" s="429"/>
      <c r="D415" s="425"/>
      <c r="E415" s="425"/>
      <c r="F415" s="430"/>
      <c r="G415" s="425"/>
      <c r="H415" s="425"/>
      <c r="I415" s="431"/>
      <c r="J415" s="431"/>
      <c r="K415" s="184"/>
      <c r="L415" s="188"/>
      <c r="M415" s="401"/>
    </row>
    <row r="416" spans="2:13" ht="15.6">
      <c r="B416" s="397"/>
      <c r="C416" s="432"/>
      <c r="D416" s="433"/>
      <c r="E416" s="433" t="s">
        <v>254</v>
      </c>
      <c r="F416" s="434" t="s">
        <v>1</v>
      </c>
      <c r="G416" s="554" t="s">
        <v>65</v>
      </c>
      <c r="H416" s="861" t="s">
        <v>243</v>
      </c>
      <c r="I416" s="862"/>
      <c r="J416" s="431"/>
      <c r="K416" s="184"/>
      <c r="L416" s="188"/>
      <c r="M416" s="401"/>
    </row>
    <row r="417" spans="2:13" ht="15.6">
      <c r="B417" s="397"/>
      <c r="C417" s="437" t="s">
        <v>80</v>
      </c>
      <c r="D417" s="438"/>
      <c r="E417" s="438">
        <v>1404</v>
      </c>
      <c r="F417" s="438">
        <f>D417+E417</f>
        <v>1404</v>
      </c>
      <c r="G417" s="439">
        <f>F417/F420</f>
        <v>0.34743875278396436</v>
      </c>
      <c r="H417" s="590">
        <v>7.0000000000000001E-3</v>
      </c>
      <c r="I417" s="586">
        <f>F417*H417</f>
        <v>9.8279999999999994</v>
      </c>
      <c r="J417" s="431"/>
      <c r="K417" s="184"/>
      <c r="L417" s="188"/>
      <c r="M417" s="401"/>
    </row>
    <row r="418" spans="2:13" ht="15.6">
      <c r="B418" s="397"/>
      <c r="C418" s="437" t="s">
        <v>81</v>
      </c>
      <c r="D418" s="438"/>
      <c r="E418" s="438">
        <v>840</v>
      </c>
      <c r="F418" s="438">
        <f t="shared" ref="F418:F419" si="119">D418+E418</f>
        <v>840</v>
      </c>
      <c r="G418" s="439">
        <f>F418/F420</f>
        <v>0.20786933927245732</v>
      </c>
      <c r="H418" s="590">
        <v>2.5000000000000001E-2</v>
      </c>
      <c r="I418" s="586">
        <f>F418*H418</f>
        <v>21</v>
      </c>
      <c r="J418" s="431"/>
      <c r="K418" s="184"/>
      <c r="L418" s="188"/>
      <c r="M418" s="401"/>
    </row>
    <row r="419" spans="2:13" ht="15.6">
      <c r="B419" s="397"/>
      <c r="C419" s="437" t="s">
        <v>58</v>
      </c>
      <c r="D419" s="438"/>
      <c r="E419" s="438">
        <v>1797</v>
      </c>
      <c r="F419" s="438">
        <f t="shared" si="119"/>
        <v>1797</v>
      </c>
      <c r="G419" s="439">
        <f>F419/F420</f>
        <v>0.44469190794357832</v>
      </c>
      <c r="H419" s="584"/>
      <c r="I419" s="586"/>
      <c r="J419" s="431"/>
      <c r="K419" s="184"/>
      <c r="L419" s="188"/>
      <c r="M419" s="401"/>
    </row>
    <row r="420" spans="2:13" ht="16.2" thickBot="1">
      <c r="B420" s="397"/>
      <c r="C420" s="441" t="s">
        <v>1</v>
      </c>
      <c r="D420" s="442">
        <f>SUM(D417:D419)</f>
        <v>0</v>
      </c>
      <c r="E420" s="442">
        <f>SUM(E417:E419)</f>
        <v>4041</v>
      </c>
      <c r="F420" s="443">
        <f>D420+E420</f>
        <v>4041</v>
      </c>
      <c r="G420" s="444">
        <f>SUM(G417:G419)</f>
        <v>1</v>
      </c>
      <c r="H420" s="585" t="s">
        <v>21</v>
      </c>
      <c r="I420" s="591">
        <f>SUM(I417:I419)</f>
        <v>30.827999999999999</v>
      </c>
      <c r="J420" s="431"/>
      <c r="K420" s="184"/>
      <c r="L420" s="188"/>
      <c r="M420" s="401"/>
    </row>
    <row r="421" spans="2:13" ht="15" thickBot="1">
      <c r="B421" s="397"/>
      <c r="C421" s="187"/>
      <c r="D421" s="186"/>
      <c r="E421" s="186"/>
      <c r="F421" s="185"/>
      <c r="G421" s="186"/>
      <c r="H421" s="186"/>
      <c r="I421" s="184"/>
      <c r="J421" s="184"/>
      <c r="K421" s="184"/>
      <c r="L421" s="188"/>
      <c r="M421" s="401"/>
    </row>
    <row r="422" spans="2:13" ht="26.4" thickBot="1">
      <c r="B422" s="397"/>
      <c r="C422" s="876" t="s">
        <v>194</v>
      </c>
      <c r="D422" s="877"/>
      <c r="E422" s="877"/>
      <c r="F422" s="877"/>
      <c r="G422" s="877"/>
      <c r="H422" s="877"/>
      <c r="I422" s="877"/>
      <c r="J422" s="877"/>
      <c r="K422" s="877"/>
      <c r="L422" s="878"/>
      <c r="M422" s="401"/>
    </row>
    <row r="423" spans="2:13" ht="15.6">
      <c r="B423" s="396"/>
      <c r="C423" s="446"/>
      <c r="D423" s="447" t="s">
        <v>260</v>
      </c>
      <c r="E423" s="447" t="s">
        <v>68</v>
      </c>
      <c r="F423" s="447" t="s">
        <v>268</v>
      </c>
      <c r="G423" s="448" t="s">
        <v>197</v>
      </c>
      <c r="H423" s="447" t="s">
        <v>130</v>
      </c>
      <c r="I423" s="448" t="s">
        <v>64</v>
      </c>
      <c r="J423" s="447" t="s">
        <v>174</v>
      </c>
      <c r="K423" s="448" t="s">
        <v>195</v>
      </c>
      <c r="L423" s="449" t="s">
        <v>65</v>
      </c>
      <c r="M423" s="401"/>
    </row>
    <row r="424" spans="2:13" ht="15.6">
      <c r="B424" s="396"/>
      <c r="C424" s="450" t="s">
        <v>58</v>
      </c>
      <c r="D424" s="438">
        <v>498.7</v>
      </c>
      <c r="E424" s="438">
        <v>475</v>
      </c>
      <c r="F424" s="438"/>
      <c r="G424" s="438">
        <v>292</v>
      </c>
      <c r="H424" s="438"/>
      <c r="I424" s="438">
        <v>186</v>
      </c>
      <c r="J424" s="438"/>
      <c r="K424" s="550">
        <f>D424+E424+F424+G424+H424+I424+J424</f>
        <v>1451.7</v>
      </c>
      <c r="L424" s="452">
        <f>K424/K428</f>
        <v>0.20336404503511277</v>
      </c>
      <c r="M424" s="401"/>
    </row>
    <row r="425" spans="2:13" ht="15.6">
      <c r="B425" s="396"/>
      <c r="C425" s="450" t="s">
        <v>148</v>
      </c>
      <c r="D425" s="438">
        <v>907.47</v>
      </c>
      <c r="E425" s="438">
        <v>463</v>
      </c>
      <c r="F425" s="438"/>
      <c r="G425" s="438">
        <v>534</v>
      </c>
      <c r="H425" s="438">
        <v>50</v>
      </c>
      <c r="I425" s="438">
        <v>290</v>
      </c>
      <c r="J425" s="438"/>
      <c r="K425" s="550">
        <f t="shared" ref="K425:K427" si="120">D425+E425+F425+G425+H425+I425+J425</f>
        <v>2244.4700000000003</v>
      </c>
      <c r="L425" s="452">
        <f>K425/K428</f>
        <v>0.31442067793618489</v>
      </c>
      <c r="M425" s="401"/>
    </row>
    <row r="426" spans="2:13" ht="15.6">
      <c r="B426" s="396"/>
      <c r="C426" s="450" t="s">
        <v>61</v>
      </c>
      <c r="D426" s="438">
        <v>230.03</v>
      </c>
      <c r="E426" s="438">
        <v>670.24</v>
      </c>
      <c r="F426" s="438"/>
      <c r="G426" s="438">
        <v>113.8</v>
      </c>
      <c r="H426" s="438"/>
      <c r="I426" s="438">
        <v>14</v>
      </c>
      <c r="J426" s="438"/>
      <c r="K426" s="550">
        <f t="shared" si="120"/>
        <v>1028.07</v>
      </c>
      <c r="L426" s="452">
        <f>K426/K428</f>
        <v>0.14401906301525685</v>
      </c>
      <c r="M426" s="401"/>
    </row>
    <row r="427" spans="2:13" ht="15.6">
      <c r="B427" s="396"/>
      <c r="C427" s="450" t="s">
        <v>62</v>
      </c>
      <c r="D427" s="438">
        <v>845.49</v>
      </c>
      <c r="E427" s="438">
        <v>636.86</v>
      </c>
      <c r="F427" s="438"/>
      <c r="G427" s="438">
        <v>469.77</v>
      </c>
      <c r="H427" s="438">
        <v>30.14</v>
      </c>
      <c r="I427" s="438">
        <v>394.87</v>
      </c>
      <c r="J427" s="438">
        <v>37.06</v>
      </c>
      <c r="K427" s="550">
        <f t="shared" si="120"/>
        <v>2414.19</v>
      </c>
      <c r="L427" s="452">
        <f>K427/K428</f>
        <v>0.33819621401344552</v>
      </c>
      <c r="M427" s="401"/>
    </row>
    <row r="428" spans="2:13" ht="15.6">
      <c r="B428" s="397"/>
      <c r="C428" s="450" t="s">
        <v>199</v>
      </c>
      <c r="D428" s="552">
        <f>SUM(D424:D427)</f>
        <v>2481.69</v>
      </c>
      <c r="E428" s="552">
        <f t="shared" ref="E428" si="121">SUM(E424:E427)</f>
        <v>2245.1</v>
      </c>
      <c r="F428" s="552">
        <f>SUM(F424:F427)</f>
        <v>0</v>
      </c>
      <c r="G428" s="552">
        <f>SUM(G424:G427)</f>
        <v>1409.57</v>
      </c>
      <c r="H428" s="552">
        <f>SUM(H424:H427)</f>
        <v>80.14</v>
      </c>
      <c r="I428" s="552">
        <f>SUM(I424:I427)</f>
        <v>884.87</v>
      </c>
      <c r="J428" s="552">
        <f t="shared" ref="J428" si="122">SUM(J424:J427)</f>
        <v>37.06</v>
      </c>
      <c r="K428" s="550">
        <f>D428+E428+F428+G428+H428+I428+J428</f>
        <v>7138.43</v>
      </c>
      <c r="L428" s="452">
        <f>SUM(L424:L427)</f>
        <v>1</v>
      </c>
      <c r="M428" s="401"/>
    </row>
    <row r="429" spans="2:13" ht="15.6">
      <c r="B429" s="397"/>
      <c r="C429" s="547" t="s">
        <v>193</v>
      </c>
      <c r="D429" s="553">
        <v>2481.69</v>
      </c>
      <c r="E429" s="553">
        <v>2245.1</v>
      </c>
      <c r="F429" s="548"/>
      <c r="G429" s="548">
        <v>1409.57</v>
      </c>
      <c r="H429" s="548">
        <v>80.14</v>
      </c>
      <c r="I429" s="548">
        <v>884.87</v>
      </c>
      <c r="J429" s="548">
        <v>37.06</v>
      </c>
      <c r="K429" s="549">
        <f t="shared" ref="K429" si="123">D429+E429+F429+G429+H429+I429+J429</f>
        <v>7138.43</v>
      </c>
      <c r="L429" s="452"/>
      <c r="M429" s="401"/>
    </row>
    <row r="430" spans="2:13" ht="15.6">
      <c r="B430" s="397"/>
      <c r="C430" s="460" t="s">
        <v>147</v>
      </c>
      <c r="D430" s="461">
        <f t="shared" ref="D430:E430" si="124">D429-D428</f>
        <v>0</v>
      </c>
      <c r="E430" s="461">
        <f t="shared" si="124"/>
        <v>0</v>
      </c>
      <c r="F430" s="461">
        <f>F429-F428</f>
        <v>0</v>
      </c>
      <c r="G430" s="461">
        <f>G429-G428</f>
        <v>0</v>
      </c>
      <c r="H430" s="461">
        <f t="shared" ref="H430:J430" si="125">H429-H428</f>
        <v>0</v>
      </c>
      <c r="I430" s="461">
        <f t="shared" si="125"/>
        <v>0</v>
      </c>
      <c r="J430" s="461">
        <f t="shared" si="125"/>
        <v>0</v>
      </c>
      <c r="K430" s="542">
        <f>D430+E430+F430+G430+H430+I430+J430</f>
        <v>0</v>
      </c>
      <c r="L430" s="452"/>
      <c r="M430" s="401"/>
    </row>
    <row r="431" spans="2:13" ht="15.6">
      <c r="B431" s="396"/>
      <c r="C431" s="402" t="s">
        <v>65</v>
      </c>
      <c r="D431" s="462">
        <f>D429/K429</f>
        <v>0.34765207475593374</v>
      </c>
      <c r="E431" s="462">
        <f>E429/K429</f>
        <v>0.31450893263644802</v>
      </c>
      <c r="F431" s="462">
        <f>F429/K429</f>
        <v>0</v>
      </c>
      <c r="G431" s="462">
        <f>G429/K429</f>
        <v>0.19746218706354196</v>
      </c>
      <c r="H431" s="462">
        <f>H429/K429</f>
        <v>1.1226558220785242E-2</v>
      </c>
      <c r="I431" s="462">
        <f>I429/K429</f>
        <v>0.12395862955860042</v>
      </c>
      <c r="J431" s="462">
        <f>J429/K429</f>
        <v>5.1916177646905556E-3</v>
      </c>
      <c r="K431" s="520">
        <f>D431+E431+F431+G431+H431+I431+J431</f>
        <v>1</v>
      </c>
      <c r="L431" s="463"/>
      <c r="M431" s="401"/>
    </row>
    <row r="432" spans="2:13" ht="16.2" thickBot="1">
      <c r="B432" s="396"/>
      <c r="C432" s="394"/>
      <c r="D432" s="395"/>
      <c r="E432" s="464"/>
      <c r="F432" s="879"/>
      <c r="G432" s="879"/>
      <c r="H432" s="879"/>
      <c r="I432" s="879"/>
      <c r="J432" s="880" t="s">
        <v>196</v>
      </c>
      <c r="K432" s="880"/>
      <c r="L432" s="465">
        <f>H414-K429</f>
        <v>4.0614200000900382</v>
      </c>
      <c r="M432" s="401"/>
    </row>
    <row r="433" spans="2:13" ht="15" thickBot="1">
      <c r="B433" s="397"/>
      <c r="C433" s="393"/>
      <c r="D433" s="367"/>
      <c r="E433" s="367"/>
      <c r="F433" s="367"/>
      <c r="G433" s="367"/>
      <c r="H433" s="367"/>
      <c r="I433" s="367"/>
      <c r="J433" s="367"/>
      <c r="K433" s="367"/>
      <c r="L433" s="368"/>
      <c r="M433" s="401"/>
    </row>
    <row r="434" spans="2:13" ht="15" thickBot="1">
      <c r="B434" s="398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400"/>
    </row>
    <row r="435" spans="2:13" ht="15" thickBot="1"/>
    <row r="436" spans="2:13" ht="46.8" thickBot="1">
      <c r="B436" s="853" t="s">
        <v>219</v>
      </c>
      <c r="C436" s="854"/>
      <c r="D436" s="854"/>
      <c r="E436" s="854"/>
      <c r="F436" s="854"/>
      <c r="G436" s="854"/>
      <c r="H436" s="854"/>
      <c r="I436" s="854"/>
      <c r="J436" s="854"/>
      <c r="K436" s="854"/>
      <c r="L436" s="854"/>
      <c r="M436" s="855"/>
    </row>
    <row r="437" spans="2:13" ht="26.4" thickBot="1">
      <c r="B437" s="396"/>
      <c r="C437" s="856" t="s">
        <v>193</v>
      </c>
      <c r="D437" s="857"/>
      <c r="E437" s="857"/>
      <c r="F437" s="857"/>
      <c r="G437" s="857"/>
      <c r="H437" s="857"/>
      <c r="I437" s="857"/>
      <c r="J437" s="857"/>
      <c r="K437" s="857"/>
      <c r="L437" s="858"/>
      <c r="M437" s="401"/>
    </row>
    <row r="438" spans="2:13" ht="15.6">
      <c r="B438" s="396"/>
      <c r="C438" s="403" t="s">
        <v>7</v>
      </c>
      <c r="D438" s="404" t="s">
        <v>38</v>
      </c>
      <c r="E438" s="405" t="s">
        <v>39</v>
      </c>
      <c r="F438" s="406" t="s">
        <v>40</v>
      </c>
      <c r="G438" s="406" t="s">
        <v>8</v>
      </c>
      <c r="H438" s="407" t="s">
        <v>60</v>
      </c>
      <c r="I438" s="408" t="s">
        <v>40</v>
      </c>
      <c r="J438" s="407" t="s">
        <v>65</v>
      </c>
      <c r="K438" s="184"/>
      <c r="L438" s="188"/>
      <c r="M438" s="401"/>
    </row>
    <row r="439" spans="2:13" ht="15.6">
      <c r="B439" s="396"/>
      <c r="C439" s="409" t="s">
        <v>42</v>
      </c>
      <c r="D439" s="596">
        <v>1618985.253</v>
      </c>
      <c r="E439" s="596">
        <v>1619575.973</v>
      </c>
      <c r="F439" s="526">
        <f t="shared" ref="F439:F444" si="126">E439-D439</f>
        <v>590.71999999997206</v>
      </c>
      <c r="G439" s="521">
        <v>6.38</v>
      </c>
      <c r="H439" s="410">
        <f>F439*G439</f>
        <v>3768.7935999998217</v>
      </c>
      <c r="I439" s="531">
        <f>F439+F443+F444</f>
        <v>715.38899999996647</v>
      </c>
      <c r="J439" s="411">
        <f>I439/I443</f>
        <v>0.46439386710235592</v>
      </c>
      <c r="K439" s="186"/>
      <c r="L439" s="359"/>
      <c r="M439" s="401"/>
    </row>
    <row r="440" spans="2:13" ht="15.6">
      <c r="B440" s="396"/>
      <c r="C440" s="412" t="s">
        <v>43</v>
      </c>
      <c r="D440" s="596">
        <v>626253.91200000001</v>
      </c>
      <c r="E440" s="596">
        <v>626517.82200000004</v>
      </c>
      <c r="F440" s="527">
        <f t="shared" si="126"/>
        <v>263.9100000000326</v>
      </c>
      <c r="G440" s="522">
        <v>6.38</v>
      </c>
      <c r="H440" s="413">
        <f>G440*F440</f>
        <v>1683.745800000208</v>
      </c>
      <c r="I440" s="532">
        <f>F440</f>
        <v>263.9100000000326</v>
      </c>
      <c r="J440" s="414">
        <f>I440/I443</f>
        <v>0.17131684365709235</v>
      </c>
      <c r="K440" s="186"/>
      <c r="L440" s="359"/>
      <c r="M440" s="401"/>
    </row>
    <row r="441" spans="2:13" ht="15.6">
      <c r="B441" s="396"/>
      <c r="C441" s="415" t="s">
        <v>44</v>
      </c>
      <c r="D441" s="597">
        <v>376721.533</v>
      </c>
      <c r="E441" s="597">
        <v>377012.27299999999</v>
      </c>
      <c r="F441" s="528">
        <f t="shared" si="126"/>
        <v>290.73999999999069</v>
      </c>
      <c r="G441" s="523">
        <v>4.58</v>
      </c>
      <c r="H441" s="416">
        <f>G441*F441</f>
        <v>1331.5891999999574</v>
      </c>
      <c r="I441" s="533">
        <f>F441</f>
        <v>290.73999999999069</v>
      </c>
      <c r="J441" s="417">
        <f>I441/I443</f>
        <v>0.18873350431910607</v>
      </c>
      <c r="K441" s="186"/>
      <c r="L441" s="359"/>
      <c r="M441" s="401"/>
    </row>
    <row r="442" spans="2:13" ht="15.6">
      <c r="B442" s="397"/>
      <c r="C442" s="183" t="s">
        <v>139</v>
      </c>
      <c r="D442" s="597">
        <v>434660.98300000001</v>
      </c>
      <c r="E442" s="597">
        <v>434931.42300000001</v>
      </c>
      <c r="F442" s="529">
        <f t="shared" si="126"/>
        <v>270.44000000000233</v>
      </c>
      <c r="G442" s="524">
        <v>6.28</v>
      </c>
      <c r="H442" s="418">
        <f>G442*F442</f>
        <v>1698.3632000000148</v>
      </c>
      <c r="I442" s="534">
        <f>F442</f>
        <v>270.44000000000233</v>
      </c>
      <c r="J442" s="419">
        <f>I442/I443</f>
        <v>0.17555578492144569</v>
      </c>
      <c r="K442" s="186"/>
      <c r="L442" s="359"/>
      <c r="M442" s="401"/>
    </row>
    <row r="443" spans="2:13" ht="16.2" thickBot="1">
      <c r="B443" s="397"/>
      <c r="C443" s="420" t="s">
        <v>45</v>
      </c>
      <c r="D443" s="597">
        <v>383876.56300000002</v>
      </c>
      <c r="E443" s="597">
        <v>383962.39199999999</v>
      </c>
      <c r="F443" s="526">
        <f t="shared" si="126"/>
        <v>85.828999999968801</v>
      </c>
      <c r="G443" s="859">
        <v>6.38</v>
      </c>
      <c r="H443" s="421">
        <f>G443*F443</f>
        <v>547.58901999980094</v>
      </c>
      <c r="I443" s="535">
        <f t="shared" ref="I443:J443" si="127">SUM(I439:I442)</f>
        <v>1540.4789999999921</v>
      </c>
      <c r="J443" s="422">
        <f t="shared" si="127"/>
        <v>1</v>
      </c>
      <c r="K443" s="186"/>
      <c r="L443" s="359"/>
      <c r="M443" s="401"/>
    </row>
    <row r="444" spans="2:13" ht="15.6">
      <c r="B444" s="397"/>
      <c r="C444" s="420" t="s">
        <v>46</v>
      </c>
      <c r="D444" s="597">
        <v>344752.68199999997</v>
      </c>
      <c r="E444" s="597">
        <v>344791.522</v>
      </c>
      <c r="F444" s="526">
        <f t="shared" si="126"/>
        <v>38.840000000025611</v>
      </c>
      <c r="G444" s="860"/>
      <c r="H444" s="423">
        <f>G443*F444</f>
        <v>247.79920000016341</v>
      </c>
      <c r="I444" s="424"/>
      <c r="J444" s="425"/>
      <c r="K444" s="186"/>
      <c r="L444" s="359"/>
      <c r="M444" s="401"/>
    </row>
    <row r="445" spans="2:13" ht="16.2" thickBot="1">
      <c r="B445" s="397"/>
      <c r="C445" s="426" t="s">
        <v>21</v>
      </c>
      <c r="D445" s="427"/>
      <c r="E445" s="427"/>
      <c r="F445" s="530">
        <f>F439+F440+F441+F442+F443+F444</f>
        <v>1540.4789999999921</v>
      </c>
      <c r="G445" s="525">
        <f>H445/F445</f>
        <v>6.0227241137334646</v>
      </c>
      <c r="H445" s="428">
        <f>SUM(H439:H444)</f>
        <v>9277.880019999966</v>
      </c>
      <c r="I445" s="424"/>
      <c r="J445" s="425"/>
      <c r="K445" s="186"/>
      <c r="L445" s="359"/>
      <c r="M445" s="401"/>
    </row>
    <row r="446" spans="2:13" ht="16.2" thickBot="1">
      <c r="B446" s="397"/>
      <c r="C446" s="429"/>
      <c r="D446" s="425"/>
      <c r="E446" s="425"/>
      <c r="F446" s="430"/>
      <c r="G446" s="425"/>
      <c r="H446" s="425"/>
      <c r="I446" s="431"/>
      <c r="J446" s="431"/>
      <c r="K446" s="184"/>
      <c r="L446" s="188"/>
      <c r="M446" s="401"/>
    </row>
    <row r="447" spans="2:13" ht="15.6">
      <c r="B447" s="397"/>
      <c r="C447" s="432"/>
      <c r="D447" s="433"/>
      <c r="E447" s="433" t="s">
        <v>254</v>
      </c>
      <c r="F447" s="434" t="s">
        <v>1</v>
      </c>
      <c r="G447" s="554" t="s">
        <v>65</v>
      </c>
      <c r="H447" s="861" t="s">
        <v>243</v>
      </c>
      <c r="I447" s="862"/>
      <c r="J447" s="431"/>
      <c r="K447" s="184"/>
      <c r="L447" s="188"/>
      <c r="M447" s="401"/>
    </row>
    <row r="448" spans="2:13" ht="15.6">
      <c r="B448" s="397"/>
      <c r="C448" s="437" t="s">
        <v>80</v>
      </c>
      <c r="D448" s="438"/>
      <c r="E448" s="438">
        <v>1020</v>
      </c>
      <c r="F448" s="438">
        <f>D448+E448</f>
        <v>1020</v>
      </c>
      <c r="G448" s="439">
        <f>F448/F451</f>
        <v>0.30538922155688625</v>
      </c>
      <c r="H448" s="590">
        <v>7.0000000000000001E-3</v>
      </c>
      <c r="I448" s="586">
        <f>F448*H448</f>
        <v>7.1400000000000006</v>
      </c>
      <c r="J448" s="431"/>
      <c r="K448" s="184"/>
      <c r="L448" s="188"/>
      <c r="M448" s="401"/>
    </row>
    <row r="449" spans="2:13" ht="15.6">
      <c r="B449" s="397"/>
      <c r="C449" s="437" t="s">
        <v>81</v>
      </c>
      <c r="D449" s="438"/>
      <c r="E449" s="438">
        <v>866</v>
      </c>
      <c r="F449" s="438">
        <f t="shared" ref="F449:F450" si="128">D449+E449</f>
        <v>866</v>
      </c>
      <c r="G449" s="439">
        <f>F449/F451</f>
        <v>0.25928143712574853</v>
      </c>
      <c r="H449" s="590">
        <v>2.5000000000000001E-2</v>
      </c>
      <c r="I449" s="586">
        <f>F449*H449</f>
        <v>21.650000000000002</v>
      </c>
      <c r="J449" s="431"/>
      <c r="K449" s="184"/>
      <c r="L449" s="188"/>
      <c r="M449" s="401"/>
    </row>
    <row r="450" spans="2:13" ht="15.6">
      <c r="B450" s="397"/>
      <c r="C450" s="437" t="s">
        <v>58</v>
      </c>
      <c r="D450" s="438"/>
      <c r="E450" s="438">
        <v>1454</v>
      </c>
      <c r="F450" s="438">
        <f t="shared" si="128"/>
        <v>1454</v>
      </c>
      <c r="G450" s="439">
        <f>F450/F451</f>
        <v>0.43532934131736528</v>
      </c>
      <c r="H450" s="584"/>
      <c r="I450" s="586"/>
      <c r="J450" s="431"/>
      <c r="K450" s="184"/>
      <c r="L450" s="188"/>
      <c r="M450" s="401"/>
    </row>
    <row r="451" spans="2:13" ht="16.2" thickBot="1">
      <c r="B451" s="397"/>
      <c r="C451" s="441" t="s">
        <v>1</v>
      </c>
      <c r="D451" s="442">
        <f>SUM(D448:D450)</f>
        <v>0</v>
      </c>
      <c r="E451" s="442">
        <f>SUM(E448:E450)</f>
        <v>3340</v>
      </c>
      <c r="F451" s="443">
        <f>D451+E451</f>
        <v>3340</v>
      </c>
      <c r="G451" s="444">
        <f>SUM(G448:G450)</f>
        <v>1</v>
      </c>
      <c r="H451" s="585" t="s">
        <v>21</v>
      </c>
      <c r="I451" s="591">
        <f>SUM(I448:I450)</f>
        <v>28.790000000000003</v>
      </c>
      <c r="J451" s="431"/>
      <c r="K451" s="184"/>
      <c r="L451" s="188"/>
      <c r="M451" s="401"/>
    </row>
    <row r="452" spans="2:13" ht="15" thickBot="1">
      <c r="B452" s="397"/>
      <c r="C452" s="187"/>
      <c r="D452" s="186"/>
      <c r="E452" s="186"/>
      <c r="F452" s="185"/>
      <c r="G452" s="186"/>
      <c r="H452" s="186"/>
      <c r="I452" s="184"/>
      <c r="J452" s="184"/>
      <c r="K452" s="184"/>
      <c r="L452" s="188"/>
      <c r="M452" s="401"/>
    </row>
    <row r="453" spans="2:13" ht="26.4" thickBot="1">
      <c r="B453" s="397"/>
      <c r="C453" s="876" t="s">
        <v>194</v>
      </c>
      <c r="D453" s="877"/>
      <c r="E453" s="877"/>
      <c r="F453" s="877"/>
      <c r="G453" s="877"/>
      <c r="H453" s="877"/>
      <c r="I453" s="877"/>
      <c r="J453" s="877"/>
      <c r="K453" s="877"/>
      <c r="L453" s="878"/>
      <c r="M453" s="401"/>
    </row>
    <row r="454" spans="2:13" ht="15.6">
      <c r="B454" s="396"/>
      <c r="C454" s="446"/>
      <c r="D454" s="447" t="s">
        <v>260</v>
      </c>
      <c r="E454" s="447" t="s">
        <v>68</v>
      </c>
      <c r="F454" s="447" t="s">
        <v>268</v>
      </c>
      <c r="G454" s="448" t="s">
        <v>197</v>
      </c>
      <c r="H454" s="447" t="s">
        <v>130</v>
      </c>
      <c r="I454" s="448" t="s">
        <v>64</v>
      </c>
      <c r="J454" s="447" t="s">
        <v>174</v>
      </c>
      <c r="K454" s="448" t="s">
        <v>195</v>
      </c>
      <c r="L454" s="449" t="s">
        <v>65</v>
      </c>
      <c r="M454" s="401"/>
    </row>
    <row r="455" spans="2:13" ht="15.6">
      <c r="B455" s="396"/>
      <c r="C455" s="450" t="s">
        <v>58</v>
      </c>
      <c r="D455" s="438">
        <v>256</v>
      </c>
      <c r="E455" s="438">
        <v>823</v>
      </c>
      <c r="F455" s="438">
        <v>212</v>
      </c>
      <c r="G455" s="438">
        <v>90</v>
      </c>
      <c r="H455" s="438"/>
      <c r="I455" s="438"/>
      <c r="J455" s="438"/>
      <c r="K455" s="550">
        <f>D455+E455+F455+G455+H455+I455+J455</f>
        <v>1381</v>
      </c>
      <c r="L455" s="452">
        <f>K455/K459</f>
        <v>0.14891286063654047</v>
      </c>
      <c r="M455" s="401"/>
    </row>
    <row r="456" spans="2:13" ht="15.6">
      <c r="B456" s="396"/>
      <c r="C456" s="450" t="s">
        <v>148</v>
      </c>
      <c r="D456" s="438">
        <v>436.88</v>
      </c>
      <c r="E456" s="438">
        <v>450</v>
      </c>
      <c r="F456" s="438">
        <v>397.13</v>
      </c>
      <c r="G456" s="438">
        <v>335</v>
      </c>
      <c r="H456" s="438">
        <v>187</v>
      </c>
      <c r="I456" s="438"/>
      <c r="J456" s="438"/>
      <c r="K456" s="550">
        <f t="shared" ref="K456:K458" si="129">D456+E456+F456+G456+H456+I456+J456</f>
        <v>1806.01</v>
      </c>
      <c r="L456" s="452">
        <f>K456/K459</f>
        <v>0.19474157526299671</v>
      </c>
      <c r="M456" s="401"/>
    </row>
    <row r="457" spans="2:13" ht="15.6">
      <c r="B457" s="396"/>
      <c r="C457" s="450" t="s">
        <v>61</v>
      </c>
      <c r="D457" s="438">
        <v>723.88</v>
      </c>
      <c r="E457" s="438">
        <v>1791.8</v>
      </c>
      <c r="F457" s="438">
        <v>63.8</v>
      </c>
      <c r="G457" s="438">
        <v>523</v>
      </c>
      <c r="H457" s="438">
        <v>204</v>
      </c>
      <c r="I457" s="438"/>
      <c r="J457" s="438"/>
      <c r="K457" s="550">
        <f t="shared" si="129"/>
        <v>3306.48</v>
      </c>
      <c r="L457" s="452">
        <f>K457/K459</f>
        <v>0.35653685404598717</v>
      </c>
      <c r="M457" s="401"/>
    </row>
    <row r="458" spans="2:13" ht="15.6">
      <c r="B458" s="396"/>
      <c r="C458" s="450" t="s">
        <v>62</v>
      </c>
      <c r="D458" s="438">
        <v>638.12</v>
      </c>
      <c r="E458" s="438">
        <v>903.63</v>
      </c>
      <c r="F458" s="438">
        <v>780.7</v>
      </c>
      <c r="G458" s="438">
        <v>382.69</v>
      </c>
      <c r="H458" s="438">
        <v>75.25</v>
      </c>
      <c r="I458" s="438"/>
      <c r="J458" s="438"/>
      <c r="K458" s="550">
        <f t="shared" si="129"/>
        <v>2780.39</v>
      </c>
      <c r="L458" s="452">
        <f>K458/K459</f>
        <v>0.29980871005447551</v>
      </c>
      <c r="M458" s="401"/>
    </row>
    <row r="459" spans="2:13" ht="15.6">
      <c r="B459" s="397"/>
      <c r="C459" s="450" t="s">
        <v>199</v>
      </c>
      <c r="D459" s="552">
        <f>SUM(D455:D458)</f>
        <v>2054.88</v>
      </c>
      <c r="E459" s="552">
        <f t="shared" ref="E459" si="130">SUM(E455:E458)</f>
        <v>3968.4300000000003</v>
      </c>
      <c r="F459" s="552">
        <f>SUM(F455:F458)</f>
        <v>1453.63</v>
      </c>
      <c r="G459" s="552">
        <f>SUM(G455:G458)</f>
        <v>1330.69</v>
      </c>
      <c r="H459" s="552">
        <f>SUM(H455:H458)</f>
        <v>466.25</v>
      </c>
      <c r="I459" s="552">
        <f>SUM(I455:I458)</f>
        <v>0</v>
      </c>
      <c r="J459" s="552">
        <f t="shared" ref="J459" si="131">SUM(J455:J458)</f>
        <v>0</v>
      </c>
      <c r="K459" s="550">
        <f>D459+E459+F459+G459+H459+I459+J459</f>
        <v>9273.880000000001</v>
      </c>
      <c r="L459" s="452">
        <f>SUM(L455:L458)</f>
        <v>0.99999999999999978</v>
      </c>
      <c r="M459" s="401"/>
    </row>
    <row r="460" spans="2:13" ht="15.6">
      <c r="B460" s="397"/>
      <c r="C460" s="547" t="s">
        <v>193</v>
      </c>
      <c r="D460" s="553">
        <v>2054.88</v>
      </c>
      <c r="E460" s="553">
        <v>3968.43</v>
      </c>
      <c r="F460" s="548">
        <v>1453.63</v>
      </c>
      <c r="G460" s="548">
        <v>1330.69</v>
      </c>
      <c r="H460" s="548">
        <v>466.25</v>
      </c>
      <c r="I460" s="548"/>
      <c r="J460" s="548"/>
      <c r="K460" s="549">
        <f t="shared" ref="K460" si="132">D460+E460+F460+G460+H460+I460+J460</f>
        <v>9273.8799999999992</v>
      </c>
      <c r="L460" s="452"/>
      <c r="M460" s="401"/>
    </row>
    <row r="461" spans="2:13" ht="15.6">
      <c r="B461" s="397"/>
      <c r="C461" s="460" t="s">
        <v>147</v>
      </c>
      <c r="D461" s="461">
        <f t="shared" ref="D461:E461" si="133">D460-D459</f>
        <v>0</v>
      </c>
      <c r="E461" s="461">
        <f t="shared" si="133"/>
        <v>0</v>
      </c>
      <c r="F461" s="461">
        <f>F460-F459</f>
        <v>0</v>
      </c>
      <c r="G461" s="461">
        <f>G460-G459</f>
        <v>0</v>
      </c>
      <c r="H461" s="461">
        <f t="shared" ref="H461:J461" si="134">H460-H459</f>
        <v>0</v>
      </c>
      <c r="I461" s="461">
        <f t="shared" si="134"/>
        <v>0</v>
      </c>
      <c r="J461" s="461">
        <f t="shared" si="134"/>
        <v>0</v>
      </c>
      <c r="K461" s="542">
        <f>D461+E461+F461+G461+H461+I461+J461</f>
        <v>0</v>
      </c>
      <c r="L461" s="452"/>
      <c r="M461" s="401"/>
    </row>
    <row r="462" spans="2:13" ht="15.6">
      <c r="B462" s="396"/>
      <c r="C462" s="402" t="s">
        <v>65</v>
      </c>
      <c r="D462" s="462">
        <f>D460/K460</f>
        <v>0.22157716080001039</v>
      </c>
      <c r="E462" s="462">
        <f>E460/K460</f>
        <v>0.42791474550026526</v>
      </c>
      <c r="F462" s="462">
        <f>F460/K460</f>
        <v>0.15674453411085762</v>
      </c>
      <c r="G462" s="462">
        <f>G460/K460</f>
        <v>0.1434879467924968</v>
      </c>
      <c r="H462" s="462">
        <f>H460/K460</f>
        <v>5.0275612796370023E-2</v>
      </c>
      <c r="I462" s="462">
        <f>I460/K460</f>
        <v>0</v>
      </c>
      <c r="J462" s="462">
        <f>J460/K460</f>
        <v>0</v>
      </c>
      <c r="K462" s="520">
        <f>D462+E462+F462+G462+H462+I462+J462</f>
        <v>1</v>
      </c>
      <c r="L462" s="463"/>
      <c r="M462" s="401"/>
    </row>
    <row r="463" spans="2:13" ht="16.2" thickBot="1">
      <c r="B463" s="396"/>
      <c r="C463" s="394"/>
      <c r="D463" s="395"/>
      <c r="E463" s="464"/>
      <c r="F463" s="879"/>
      <c r="G463" s="879"/>
      <c r="H463" s="879"/>
      <c r="I463" s="879"/>
      <c r="J463" s="880" t="s">
        <v>196</v>
      </c>
      <c r="K463" s="880"/>
      <c r="L463" s="465">
        <f>H445-K460</f>
        <v>4.0000199999667529</v>
      </c>
      <c r="M463" s="401"/>
    </row>
    <row r="464" spans="2:13" ht="15" thickBot="1">
      <c r="B464" s="397"/>
      <c r="C464" s="393"/>
      <c r="D464" s="367"/>
      <c r="E464" s="367"/>
      <c r="F464" s="367"/>
      <c r="G464" s="367"/>
      <c r="H464" s="367"/>
      <c r="I464" s="367"/>
      <c r="J464" s="367"/>
      <c r="K464" s="367"/>
      <c r="L464" s="368"/>
      <c r="M464" s="401"/>
    </row>
    <row r="465" spans="2:13" ht="15" thickBot="1">
      <c r="B465" s="398"/>
      <c r="C465" s="399"/>
      <c r="D465" s="399"/>
      <c r="E465" s="399"/>
      <c r="F465" s="399"/>
      <c r="G465" s="399"/>
      <c r="H465" s="399"/>
      <c r="I465" s="399"/>
      <c r="J465" s="399"/>
      <c r="K465" s="399"/>
      <c r="L465" s="399"/>
      <c r="M465" s="400"/>
    </row>
    <row r="466" spans="2:13" ht="15" thickBot="1"/>
    <row r="467" spans="2:13" ht="46.8" thickBot="1">
      <c r="B467" s="881" t="s">
        <v>221</v>
      </c>
      <c r="C467" s="882"/>
      <c r="D467" s="882"/>
      <c r="E467" s="882"/>
      <c r="F467" s="882"/>
      <c r="G467" s="882"/>
      <c r="H467" s="882"/>
      <c r="I467" s="882"/>
      <c r="J467" s="882"/>
      <c r="K467" s="882"/>
      <c r="L467" s="882"/>
      <c r="M467" s="883"/>
    </row>
    <row r="468" spans="2:13" ht="26.4" thickBot="1">
      <c r="B468" s="543"/>
      <c r="C468" s="856" t="s">
        <v>193</v>
      </c>
      <c r="D468" s="857"/>
      <c r="E468" s="857"/>
      <c r="F468" s="857"/>
      <c r="G468" s="857"/>
      <c r="H468" s="857"/>
      <c r="I468" s="857"/>
      <c r="J468" s="857"/>
      <c r="K468" s="857"/>
      <c r="L468" s="858"/>
      <c r="M468" s="148"/>
    </row>
    <row r="469" spans="2:13" ht="15.6">
      <c r="B469" s="543"/>
      <c r="C469" s="403" t="s">
        <v>7</v>
      </c>
      <c r="D469" s="404" t="s">
        <v>38</v>
      </c>
      <c r="E469" s="405" t="s">
        <v>39</v>
      </c>
      <c r="F469" s="406" t="s">
        <v>40</v>
      </c>
      <c r="G469" s="406" t="s">
        <v>8</v>
      </c>
      <c r="H469" s="407" t="s">
        <v>60</v>
      </c>
      <c r="I469" s="408" t="s">
        <v>40</v>
      </c>
      <c r="J469" s="407" t="s">
        <v>65</v>
      </c>
      <c r="K469" s="184"/>
      <c r="L469" s="188"/>
      <c r="M469" s="148"/>
    </row>
    <row r="470" spans="2:13" ht="15.6">
      <c r="B470" s="543"/>
      <c r="C470" s="409" t="s">
        <v>42</v>
      </c>
      <c r="D470" s="596">
        <v>1611459.112</v>
      </c>
      <c r="E470" s="596">
        <v>1619575.973</v>
      </c>
      <c r="F470" s="526">
        <f t="shared" ref="F470:F475" si="135">E470-D470</f>
        <v>8116.8610000000335</v>
      </c>
      <c r="G470" s="521">
        <v>6.48</v>
      </c>
      <c r="H470" s="410">
        <f>F470*G470</f>
        <v>52597.259280000224</v>
      </c>
      <c r="I470" s="531">
        <f>F470+F474+F475</f>
        <v>10994.760999999999</v>
      </c>
      <c r="J470" s="411">
        <f>I470/I474</f>
        <v>0.49592066504158733</v>
      </c>
      <c r="K470" s="186"/>
      <c r="L470" s="359"/>
      <c r="M470" s="148"/>
    </row>
    <row r="471" spans="2:13" ht="15.6">
      <c r="B471" s="543"/>
      <c r="C471" s="412" t="s">
        <v>43</v>
      </c>
      <c r="D471" s="596">
        <v>622472.21200000006</v>
      </c>
      <c r="E471" s="596">
        <v>626517.82200000004</v>
      </c>
      <c r="F471" s="527">
        <f t="shared" si="135"/>
        <v>4045.609999999986</v>
      </c>
      <c r="G471" s="522">
        <v>6.48</v>
      </c>
      <c r="H471" s="413">
        <f>G471*F471</f>
        <v>26215.55279999991</v>
      </c>
      <c r="I471" s="532">
        <f>F471</f>
        <v>4045.609999999986</v>
      </c>
      <c r="J471" s="414">
        <f>I471/I474</f>
        <v>0.18247796397746976</v>
      </c>
      <c r="K471" s="186"/>
      <c r="L471" s="359"/>
      <c r="M471" s="148"/>
    </row>
    <row r="472" spans="2:13" ht="15.6">
      <c r="B472" s="543"/>
      <c r="C472" s="415" t="s">
        <v>44</v>
      </c>
      <c r="D472" s="597">
        <v>373311.152</v>
      </c>
      <c r="E472" s="597">
        <v>377012.27299999999</v>
      </c>
      <c r="F472" s="528">
        <f t="shared" si="135"/>
        <v>3701.1209999999846</v>
      </c>
      <c r="G472" s="523">
        <v>4.58</v>
      </c>
      <c r="H472" s="416">
        <f>G472*F472</f>
        <v>16951.134179999928</v>
      </c>
      <c r="I472" s="533">
        <f>F472</f>
        <v>3701.1209999999846</v>
      </c>
      <c r="J472" s="417">
        <f>I472/I474</f>
        <v>0.16693972590394437</v>
      </c>
      <c r="K472" s="186"/>
      <c r="L472" s="359"/>
      <c r="M472" s="148"/>
    </row>
    <row r="473" spans="2:13" ht="15.6">
      <c r="B473" s="544"/>
      <c r="C473" s="183" t="s">
        <v>139</v>
      </c>
      <c r="D473" s="597">
        <v>431502.51199999999</v>
      </c>
      <c r="E473" s="597">
        <v>434931.42300000001</v>
      </c>
      <c r="F473" s="529">
        <f t="shared" si="135"/>
        <v>3428.9110000000219</v>
      </c>
      <c r="G473" s="524">
        <v>6.28</v>
      </c>
      <c r="H473" s="418">
        <f>G473*F473</f>
        <v>21533.561080000138</v>
      </c>
      <c r="I473" s="534">
        <f>F473</f>
        <v>3428.9110000000219</v>
      </c>
      <c r="J473" s="419">
        <f>I473/I474</f>
        <v>0.15466164507699853</v>
      </c>
      <c r="K473" s="186"/>
      <c r="L473" s="359"/>
      <c r="M473" s="148"/>
    </row>
    <row r="474" spans="2:13" ht="16.2" thickBot="1">
      <c r="B474" s="544"/>
      <c r="C474" s="420" t="s">
        <v>45</v>
      </c>
      <c r="D474" s="597">
        <v>382784.23200000002</v>
      </c>
      <c r="E474" s="597">
        <v>383962.39199999999</v>
      </c>
      <c r="F474" s="526">
        <f t="shared" si="135"/>
        <v>1178.1599999999744</v>
      </c>
      <c r="G474" s="859">
        <v>6.48</v>
      </c>
      <c r="H474" s="421">
        <f>G474*F474</f>
        <v>7634.4767999998348</v>
      </c>
      <c r="I474" s="535">
        <f t="shared" ref="I474" si="136">SUM(I470:I473)</f>
        <v>22170.402999999991</v>
      </c>
      <c r="J474" s="422">
        <f t="shared" ref="J474" si="137">SUM(J470:J473)</f>
        <v>1</v>
      </c>
      <c r="K474" s="186"/>
      <c r="L474" s="359"/>
      <c r="M474" s="148"/>
    </row>
    <row r="475" spans="2:13" ht="15.6">
      <c r="B475" s="544"/>
      <c r="C475" s="420" t="s">
        <v>46</v>
      </c>
      <c r="D475" s="597">
        <v>343091.78200000001</v>
      </c>
      <c r="E475" s="597">
        <v>344791.522</v>
      </c>
      <c r="F475" s="526">
        <f t="shared" si="135"/>
        <v>1699.7399999999907</v>
      </c>
      <c r="G475" s="860"/>
      <c r="H475" s="423">
        <f>G474*F475</f>
        <v>11014.315199999941</v>
      </c>
      <c r="I475" s="424"/>
      <c r="J475" s="425"/>
      <c r="K475" s="186"/>
      <c r="L475" s="359"/>
      <c r="M475" s="148"/>
    </row>
    <row r="476" spans="2:13" ht="16.2" thickBot="1">
      <c r="B476" s="544"/>
      <c r="C476" s="426" t="s">
        <v>21</v>
      </c>
      <c r="D476" s="427"/>
      <c r="E476" s="427"/>
      <c r="F476" s="530">
        <f>F470+F471+F472+F473+F474+F475</f>
        <v>22170.402999999991</v>
      </c>
      <c r="G476" s="525">
        <f>H476/F476</f>
        <v>6.1318821917671062</v>
      </c>
      <c r="H476" s="428">
        <f>SUM(H470:H475)</f>
        <v>135946.29933999997</v>
      </c>
      <c r="I476" s="424"/>
      <c r="J476" s="425"/>
      <c r="K476" s="186"/>
      <c r="L476" s="359"/>
      <c r="M476" s="148"/>
    </row>
    <row r="477" spans="2:13" ht="16.2" thickBot="1">
      <c r="B477" s="544"/>
      <c r="C477" s="429"/>
      <c r="D477" s="425"/>
      <c r="E477" s="425"/>
      <c r="F477" s="430"/>
      <c r="G477" s="425"/>
      <c r="H477" s="425"/>
      <c r="I477" s="431"/>
      <c r="J477" s="431"/>
      <c r="K477" s="184"/>
      <c r="L477" s="188"/>
      <c r="M477" s="148"/>
    </row>
    <row r="478" spans="2:13" ht="15.6">
      <c r="B478" s="544"/>
      <c r="C478" s="432"/>
      <c r="D478" s="433" t="s">
        <v>254</v>
      </c>
      <c r="E478" s="433"/>
      <c r="F478" s="434" t="s">
        <v>1</v>
      </c>
      <c r="G478" s="435" t="s">
        <v>65</v>
      </c>
      <c r="H478" s="861" t="s">
        <v>138</v>
      </c>
      <c r="I478" s="862"/>
      <c r="J478" s="431"/>
      <c r="K478" s="184"/>
      <c r="L478" s="188"/>
      <c r="M478" s="148"/>
    </row>
    <row r="479" spans="2:13" ht="15.6">
      <c r="B479" s="544"/>
      <c r="C479" s="437" t="s">
        <v>80</v>
      </c>
      <c r="D479" s="438">
        <f>D14+D45+D76+D107+D138+D169+D200+D231+D262+D293+D324+D355+D386+D417+D448</f>
        <v>0</v>
      </c>
      <c r="E479" s="438">
        <f>E14+E45+E76+E107+E138+E169+E200+E231+E262+E293+E324+E355+E386+E417+E448</f>
        <v>20105</v>
      </c>
      <c r="F479" s="438">
        <f>D479+E479</f>
        <v>20105</v>
      </c>
      <c r="G479" s="439">
        <f>F479/F482</f>
        <v>0.3873945046051871</v>
      </c>
      <c r="H479" s="590">
        <v>7.0000000000000001E-3</v>
      </c>
      <c r="I479" s="586">
        <f>F479*H479</f>
        <v>140.73500000000001</v>
      </c>
      <c r="J479" s="431"/>
      <c r="K479" s="184"/>
      <c r="L479" s="188"/>
      <c r="M479" s="148"/>
    </row>
    <row r="480" spans="2:13" ht="15.6">
      <c r="B480" s="544"/>
      <c r="C480" s="437" t="s">
        <v>81</v>
      </c>
      <c r="D480" s="438">
        <f t="shared" ref="D480:E481" si="138">D15+D46+D77+D108+D139+D170+D201+D232+D263+D294+D325+D356+D387+D418+D449</f>
        <v>0</v>
      </c>
      <c r="E480" s="438">
        <f t="shared" si="138"/>
        <v>15094</v>
      </c>
      <c r="F480" s="438">
        <f t="shared" ref="F480:F481" si="139">D480+E480</f>
        <v>15094</v>
      </c>
      <c r="G480" s="439">
        <f>F480/F482</f>
        <v>0.29083972407414543</v>
      </c>
      <c r="H480" s="590">
        <v>2.5000000000000001E-2</v>
      </c>
      <c r="I480" s="586">
        <f>F480*H480</f>
        <v>377.35</v>
      </c>
      <c r="J480" s="431"/>
      <c r="K480" s="184"/>
      <c r="L480" s="188"/>
      <c r="M480" s="148"/>
    </row>
    <row r="481" spans="2:13" ht="15.6">
      <c r="B481" s="544"/>
      <c r="C481" s="437" t="s">
        <v>58</v>
      </c>
      <c r="D481" s="438">
        <f t="shared" si="138"/>
        <v>0</v>
      </c>
      <c r="E481" s="438">
        <f t="shared" si="138"/>
        <v>16699</v>
      </c>
      <c r="F481" s="438">
        <f t="shared" si="139"/>
        <v>16699</v>
      </c>
      <c r="G481" s="439">
        <f>F481/F482</f>
        <v>0.32176577132066747</v>
      </c>
      <c r="H481" s="584"/>
      <c r="I481" s="586"/>
      <c r="J481" s="431"/>
      <c r="K481" s="184"/>
      <c r="L481" s="188"/>
      <c r="M481" s="148"/>
    </row>
    <row r="482" spans="2:13" ht="16.2" thickBot="1">
      <c r="B482" s="544"/>
      <c r="C482" s="441" t="s">
        <v>1</v>
      </c>
      <c r="D482" s="442">
        <f>SUM(D479:D481)</f>
        <v>0</v>
      </c>
      <c r="E482" s="442">
        <f>SUM(E479:E481)</f>
        <v>51898</v>
      </c>
      <c r="F482" s="443">
        <f>D482+E482</f>
        <v>51898</v>
      </c>
      <c r="G482" s="444">
        <f>SUM(G479:G481)</f>
        <v>1</v>
      </c>
      <c r="H482" s="585" t="s">
        <v>21</v>
      </c>
      <c r="I482" s="591">
        <f>SUM(I479:I481)</f>
        <v>518.08500000000004</v>
      </c>
      <c r="J482" s="431"/>
      <c r="K482" s="184"/>
      <c r="L482" s="188"/>
      <c r="M482" s="148"/>
    </row>
    <row r="483" spans="2:13" ht="30" customHeight="1" thickBot="1">
      <c r="B483" s="544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148"/>
    </row>
    <row r="484" spans="2:13" ht="26.4" thickBot="1">
      <c r="B484" s="544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148"/>
    </row>
    <row r="485" spans="2:13" ht="15.6">
      <c r="B485" s="543"/>
      <c r="C485" s="446"/>
      <c r="D485" s="447" t="s">
        <v>260</v>
      </c>
      <c r="E485" s="447" t="s">
        <v>68</v>
      </c>
      <c r="F485" s="447" t="s">
        <v>249</v>
      </c>
      <c r="G485" s="448" t="s">
        <v>197</v>
      </c>
      <c r="H485" s="447" t="s">
        <v>130</v>
      </c>
      <c r="I485" s="448" t="s">
        <v>64</v>
      </c>
      <c r="J485" s="447" t="s">
        <v>270</v>
      </c>
      <c r="K485" s="448" t="s">
        <v>195</v>
      </c>
      <c r="L485" s="449" t="s">
        <v>65</v>
      </c>
      <c r="M485" s="148"/>
    </row>
    <row r="486" spans="2:13" ht="15.6">
      <c r="B486" s="543"/>
      <c r="C486" s="450" t="s">
        <v>58</v>
      </c>
      <c r="D486" s="438">
        <f>D21+D52+D83+D114+D145+D176+D207+D238+D269+D300+D331+D362+D393+D424+D455</f>
        <v>3680.37</v>
      </c>
      <c r="E486" s="438">
        <f t="shared" ref="E486:J486" si="140">E21+E52+E83+E114+E145+E176+E207+E238+E269+E300+E331+E362+E393+E424+E455</f>
        <v>4908</v>
      </c>
      <c r="F486" s="438">
        <f t="shared" si="140"/>
        <v>1913.02</v>
      </c>
      <c r="G486" s="438">
        <f t="shared" si="140"/>
        <v>2166</v>
      </c>
      <c r="H486" s="438">
        <f t="shared" si="140"/>
        <v>838.29</v>
      </c>
      <c r="I486" s="438">
        <f t="shared" si="140"/>
        <v>1581</v>
      </c>
      <c r="J486" s="438">
        <f t="shared" si="140"/>
        <v>0</v>
      </c>
      <c r="K486" s="451">
        <f>D486+E486+F486+G486+H486+I486+J486</f>
        <v>15086.68</v>
      </c>
      <c r="L486" s="452">
        <f>K486/K490</f>
        <v>0.11238434063706251</v>
      </c>
      <c r="M486" s="148"/>
    </row>
    <row r="487" spans="2:13" ht="15.6">
      <c r="B487" s="543"/>
      <c r="C487" s="450" t="s">
        <v>148</v>
      </c>
      <c r="D487" s="438">
        <f t="shared" ref="D487:J490" si="141">D22+D53+D84+D115+D146+D177+D208+D239+D270+D301+D332+D363+D394+D425+D456</f>
        <v>10603.550999999999</v>
      </c>
      <c r="E487" s="438">
        <f t="shared" si="141"/>
        <v>8037</v>
      </c>
      <c r="F487" s="438">
        <f t="shared" si="141"/>
        <v>3241.67</v>
      </c>
      <c r="G487" s="438">
        <f t="shared" si="141"/>
        <v>4605.13</v>
      </c>
      <c r="H487" s="438">
        <f t="shared" si="141"/>
        <v>3167.42</v>
      </c>
      <c r="I487" s="438">
        <f t="shared" si="141"/>
        <v>4512</v>
      </c>
      <c r="J487" s="438">
        <f t="shared" si="141"/>
        <v>0</v>
      </c>
      <c r="K487" s="451">
        <f t="shared" ref="K487:K489" si="142">D487+E487+F487+G487+H487+I487+J487</f>
        <v>34166.771000000001</v>
      </c>
      <c r="L487" s="452">
        <f>K487/K490</f>
        <v>0.2545165689556953</v>
      </c>
      <c r="M487" s="148"/>
    </row>
    <row r="488" spans="2:13" ht="15.6">
      <c r="B488" s="543"/>
      <c r="C488" s="450" t="s">
        <v>61</v>
      </c>
      <c r="D488" s="438">
        <f t="shared" si="141"/>
        <v>13744.213</v>
      </c>
      <c r="E488" s="438">
        <f t="shared" si="141"/>
        <v>15210.38</v>
      </c>
      <c r="F488" s="438">
        <f t="shared" si="141"/>
        <v>3418.55</v>
      </c>
      <c r="G488" s="438">
        <f t="shared" si="141"/>
        <v>4421.9400000000005</v>
      </c>
      <c r="H488" s="438">
        <f t="shared" si="141"/>
        <v>1075.3</v>
      </c>
      <c r="I488" s="438">
        <f t="shared" si="141"/>
        <v>4253</v>
      </c>
      <c r="J488" s="438">
        <f t="shared" si="141"/>
        <v>302.79999999999995</v>
      </c>
      <c r="K488" s="451">
        <f t="shared" si="142"/>
        <v>42426.183000000005</v>
      </c>
      <c r="L488" s="452">
        <f>K488/K490</f>
        <v>0.31604293338245071</v>
      </c>
      <c r="M488" s="148"/>
    </row>
    <row r="489" spans="2:13" ht="15.6">
      <c r="B489" s="543"/>
      <c r="C489" s="450" t="s">
        <v>62</v>
      </c>
      <c r="D489" s="438">
        <f t="shared" si="141"/>
        <v>8220.2999999999993</v>
      </c>
      <c r="E489" s="438">
        <f t="shared" si="141"/>
        <v>11577.34</v>
      </c>
      <c r="F489" s="438">
        <f t="shared" si="141"/>
        <v>6127.9199999999992</v>
      </c>
      <c r="G489" s="438">
        <f t="shared" si="141"/>
        <v>7385.2999999999984</v>
      </c>
      <c r="H489" s="438">
        <f t="shared" si="141"/>
        <v>2379.8399999999997</v>
      </c>
      <c r="I489" s="438">
        <f t="shared" si="141"/>
        <v>5353.5</v>
      </c>
      <c r="J489" s="438">
        <f t="shared" si="141"/>
        <v>1518</v>
      </c>
      <c r="K489" s="451">
        <f t="shared" si="142"/>
        <v>42562.19999999999</v>
      </c>
      <c r="L489" s="452">
        <f>K489/K490</f>
        <v>0.31705615702479145</v>
      </c>
      <c r="M489" s="148"/>
    </row>
    <row r="490" spans="2:13" ht="15.6">
      <c r="B490" s="544"/>
      <c r="C490" s="546" t="s">
        <v>199</v>
      </c>
      <c r="D490" s="551">
        <f>D25+D56+D87+D118+D149+D180+D211+D242+D273+D304+D335+D366+D397+D428+D459</f>
        <v>36248.433999999994</v>
      </c>
      <c r="E490" s="551">
        <f t="shared" si="141"/>
        <v>39732.720000000001</v>
      </c>
      <c r="F490" s="551">
        <f t="shared" si="141"/>
        <v>14701.16</v>
      </c>
      <c r="G490" s="551">
        <f t="shared" si="141"/>
        <v>18578.369999999995</v>
      </c>
      <c r="H490" s="551">
        <f t="shared" si="141"/>
        <v>7460.8500000000013</v>
      </c>
      <c r="I490" s="551">
        <f t="shared" si="141"/>
        <v>15699.500000000002</v>
      </c>
      <c r="J490" s="551">
        <f t="shared" si="141"/>
        <v>1820.8</v>
      </c>
      <c r="K490" s="550">
        <f>D490+E490+F490+G490+H490+I490+J490</f>
        <v>134241.834</v>
      </c>
      <c r="L490" s="452">
        <f>SUM(L486:L489)</f>
        <v>1</v>
      </c>
      <c r="M490" s="148"/>
    </row>
    <row r="491" spans="2:13" ht="15.6">
      <c r="B491" s="544"/>
      <c r="C491" s="547" t="s">
        <v>193</v>
      </c>
      <c r="D491" s="548">
        <f t="shared" ref="D491:J491" si="143">D26+D57+D88+D119+D150+D181+D212+D243+D274+D305+D336+D367+D398+D429+D460</f>
        <v>36259.709999999992</v>
      </c>
      <c r="E491" s="548">
        <f t="shared" si="143"/>
        <v>39738.608000000007</v>
      </c>
      <c r="F491" s="548">
        <f t="shared" si="143"/>
        <v>14709.75</v>
      </c>
      <c r="G491" s="548">
        <f t="shared" si="143"/>
        <v>18662.269999999997</v>
      </c>
      <c r="H491" s="548">
        <f t="shared" si="143"/>
        <v>7464.2200000000012</v>
      </c>
      <c r="I491" s="548">
        <f t="shared" si="143"/>
        <v>15699.500000000002</v>
      </c>
      <c r="J491" s="548">
        <f t="shared" si="143"/>
        <v>1820.8</v>
      </c>
      <c r="K491" s="549">
        <f t="shared" ref="K491" si="144">D491+E491+F491+G491+H491+I491+J491</f>
        <v>134354.85799999998</v>
      </c>
      <c r="L491" s="452"/>
      <c r="M491" s="148"/>
    </row>
    <row r="492" spans="2:13" ht="15.6">
      <c r="B492" s="544"/>
      <c r="C492" s="460" t="s">
        <v>147</v>
      </c>
      <c r="D492" s="461">
        <f t="shared" ref="D492" si="145">D491-D490</f>
        <v>11.275999999998021</v>
      </c>
      <c r="E492" s="461">
        <f>E491-E490</f>
        <v>5.8880000000062864</v>
      </c>
      <c r="F492" s="461">
        <f t="shared" ref="F492:H492" si="146">F491-F490</f>
        <v>8.5900000000001455</v>
      </c>
      <c r="G492" s="461">
        <f t="shared" si="146"/>
        <v>83.900000000001455</v>
      </c>
      <c r="H492" s="461">
        <f t="shared" si="146"/>
        <v>3.3699999999998909</v>
      </c>
      <c r="I492" s="461">
        <f>I491-I490</f>
        <v>0</v>
      </c>
      <c r="J492" s="461">
        <f t="shared" ref="J492" si="147">J491-J490</f>
        <v>0</v>
      </c>
      <c r="K492" s="542">
        <f>D492+E492+F492+G492+H492+I492+J492</f>
        <v>113.0240000000058</v>
      </c>
      <c r="L492" s="452"/>
      <c r="M492" s="148"/>
    </row>
    <row r="493" spans="2:13" ht="15.6">
      <c r="B493" s="543"/>
      <c r="C493" s="402" t="s">
        <v>65</v>
      </c>
      <c r="D493" s="462">
        <f>D491/K491</f>
        <v>0.26988015572909169</v>
      </c>
      <c r="E493" s="462">
        <f>E491/K491</f>
        <v>0.29577351047477579</v>
      </c>
      <c r="F493" s="462">
        <f>F491/K491</f>
        <v>0.1094843180140163</v>
      </c>
      <c r="G493" s="462">
        <f>G491/K491</f>
        <v>0.13890282999666451</v>
      </c>
      <c r="H493" s="462">
        <f>H491/K491</f>
        <v>5.5556011231093723E-2</v>
      </c>
      <c r="I493" s="462">
        <f>I491/K491</f>
        <v>0.11685100363099639</v>
      </c>
      <c r="J493" s="462">
        <f>J491/K491</f>
        <v>1.3552170923361776E-2</v>
      </c>
      <c r="K493" s="520">
        <f>D493+E493+F493+G493+H493+I493+J493</f>
        <v>1.0000000000000002</v>
      </c>
      <c r="L493" s="463"/>
      <c r="M493" s="148"/>
    </row>
    <row r="494" spans="2:13" ht="16.2" thickBot="1">
      <c r="B494" s="543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H476-K491</f>
        <v>1591.4413399999903</v>
      </c>
      <c r="M494" s="148"/>
    </row>
    <row r="495" spans="2:13" ht="15" thickBot="1">
      <c r="B495" s="544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148"/>
    </row>
    <row r="496" spans="2:13" ht="15" thickBot="1">
      <c r="B496" s="545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0"/>
    </row>
    <row r="499" spans="2:13" ht="15" thickBot="1"/>
    <row r="500" spans="2:13" ht="46.8" thickBot="1">
      <c r="B500" s="853" t="s">
        <v>220</v>
      </c>
      <c r="C500" s="854"/>
      <c r="D500" s="854"/>
      <c r="E500" s="854"/>
      <c r="F500" s="854"/>
      <c r="G500" s="854"/>
      <c r="H500" s="854"/>
      <c r="I500" s="854"/>
      <c r="J500" s="854"/>
      <c r="K500" s="854"/>
      <c r="L500" s="854"/>
      <c r="M500" s="855"/>
    </row>
    <row r="501" spans="2:13" ht="26.4" thickBot="1">
      <c r="B501" s="396"/>
      <c r="C501" s="856" t="s">
        <v>193</v>
      </c>
      <c r="D501" s="857"/>
      <c r="E501" s="857"/>
      <c r="F501" s="857"/>
      <c r="G501" s="857"/>
      <c r="H501" s="857"/>
      <c r="I501" s="857"/>
      <c r="J501" s="857"/>
      <c r="K501" s="857"/>
      <c r="L501" s="858"/>
      <c r="M501" s="401"/>
    </row>
    <row r="502" spans="2:13" ht="15.6">
      <c r="B502" s="396"/>
      <c r="C502" s="403" t="s">
        <v>7</v>
      </c>
      <c r="D502" s="404" t="s">
        <v>38</v>
      </c>
      <c r="E502" s="405" t="s">
        <v>39</v>
      </c>
      <c r="F502" s="406" t="s">
        <v>40</v>
      </c>
      <c r="G502" s="406" t="s">
        <v>8</v>
      </c>
      <c r="H502" s="407" t="s">
        <v>60</v>
      </c>
      <c r="I502" s="408" t="s">
        <v>40</v>
      </c>
      <c r="J502" s="407" t="s">
        <v>65</v>
      </c>
      <c r="K502" s="184"/>
      <c r="L502" s="188"/>
      <c r="M502" s="401"/>
    </row>
    <row r="503" spans="2:13" ht="15.6">
      <c r="B503" s="396"/>
      <c r="C503" s="409" t="s">
        <v>42</v>
      </c>
      <c r="D503" s="596">
        <v>1619575.973</v>
      </c>
      <c r="E503" s="596">
        <v>1620238.84</v>
      </c>
      <c r="F503" s="526">
        <f t="shared" ref="F503:F508" si="148">E503-D503</f>
        <v>662.86700000008568</v>
      </c>
      <c r="G503" s="521">
        <v>6.38</v>
      </c>
      <c r="H503" s="410">
        <f>F503*G503</f>
        <v>4229.0914600005462</v>
      </c>
      <c r="I503" s="531">
        <f>F503+F507+F508</f>
        <v>926.47300000005635</v>
      </c>
      <c r="J503" s="411">
        <f>I503/I507</f>
        <v>0.50732146719567495</v>
      </c>
      <c r="K503" s="186"/>
      <c r="L503" s="359"/>
      <c r="M503" s="401"/>
    </row>
    <row r="504" spans="2:13" ht="15.6">
      <c r="B504" s="396"/>
      <c r="C504" s="412" t="s">
        <v>43</v>
      </c>
      <c r="D504" s="596">
        <v>626517.82200000004</v>
      </c>
      <c r="E504" s="596">
        <v>626773.44999999995</v>
      </c>
      <c r="F504" s="527">
        <f t="shared" si="148"/>
        <v>255.62799999990966</v>
      </c>
      <c r="G504" s="522">
        <v>6.38</v>
      </c>
      <c r="H504" s="413">
        <f>G504*F504</f>
        <v>1630.9066399994235</v>
      </c>
      <c r="I504" s="532">
        <f>F504</f>
        <v>255.62799999990966</v>
      </c>
      <c r="J504" s="414">
        <f>I504/I507</f>
        <v>0.13997771334538867</v>
      </c>
      <c r="K504" s="186"/>
      <c r="L504" s="359"/>
      <c r="M504" s="401"/>
    </row>
    <row r="505" spans="2:13" ht="15.6">
      <c r="B505" s="396"/>
      <c r="C505" s="415" t="s">
        <v>44</v>
      </c>
      <c r="D505" s="597">
        <v>377012.27299999999</v>
      </c>
      <c r="E505" s="597">
        <v>377321.74</v>
      </c>
      <c r="F505" s="528">
        <f t="shared" si="148"/>
        <v>309.46700000000419</v>
      </c>
      <c r="G505" s="523">
        <v>4.58</v>
      </c>
      <c r="H505" s="416">
        <f>G505*F505</f>
        <v>1417.3588600000191</v>
      </c>
      <c r="I505" s="533">
        <f>F505</f>
        <v>309.46700000000419</v>
      </c>
      <c r="J505" s="417">
        <f>I505/I507</f>
        <v>0.16945906949110931</v>
      </c>
      <c r="K505" s="186"/>
      <c r="L505" s="359"/>
      <c r="M505" s="401"/>
    </row>
    <row r="506" spans="2:13" ht="15.6">
      <c r="B506" s="397"/>
      <c r="C506" s="183" t="s">
        <v>139</v>
      </c>
      <c r="D506" s="597">
        <v>434931.42300000001</v>
      </c>
      <c r="E506" s="597">
        <v>435266.06</v>
      </c>
      <c r="F506" s="529">
        <f t="shared" si="148"/>
        <v>334.63699999998789</v>
      </c>
      <c r="G506" s="524">
        <v>6.28</v>
      </c>
      <c r="H506" s="418">
        <f>G506*F506</f>
        <v>2101.520359999924</v>
      </c>
      <c r="I506" s="534">
        <f>F506</f>
        <v>334.63699999998789</v>
      </c>
      <c r="J506" s="419">
        <f>I506/I507</f>
        <v>0.18324174996782702</v>
      </c>
      <c r="K506" s="186"/>
      <c r="L506" s="359"/>
      <c r="M506" s="401"/>
    </row>
    <row r="507" spans="2:13" ht="16.2" thickBot="1">
      <c r="B507" s="397"/>
      <c r="C507" s="420" t="s">
        <v>45</v>
      </c>
      <c r="D507" s="597">
        <v>383962.39199999999</v>
      </c>
      <c r="E507" s="597">
        <v>384200.92</v>
      </c>
      <c r="F507" s="526">
        <f t="shared" si="148"/>
        <v>238.52799999999115</v>
      </c>
      <c r="G507" s="859">
        <v>6.38</v>
      </c>
      <c r="H507" s="421">
        <f>G507*F507</f>
        <v>1521.8086399999436</v>
      </c>
      <c r="I507" s="535">
        <f t="shared" ref="I507:J507" si="149">SUM(I503:I506)</f>
        <v>1826.2049999999581</v>
      </c>
      <c r="J507" s="422">
        <f t="shared" si="149"/>
        <v>1</v>
      </c>
      <c r="K507" s="186"/>
      <c r="L507" s="359"/>
      <c r="M507" s="401"/>
    </row>
    <row r="508" spans="2:13" ht="15.6">
      <c r="B508" s="397"/>
      <c r="C508" s="420" t="s">
        <v>46</v>
      </c>
      <c r="D508" s="597">
        <v>344791.522</v>
      </c>
      <c r="E508" s="597">
        <v>344816.6</v>
      </c>
      <c r="F508" s="526">
        <f t="shared" si="148"/>
        <v>25.077999999979511</v>
      </c>
      <c r="G508" s="860"/>
      <c r="H508" s="423">
        <f>G507*F508</f>
        <v>159.99763999986928</v>
      </c>
      <c r="I508" s="424"/>
      <c r="J508" s="425"/>
      <c r="K508" s="186"/>
      <c r="L508" s="359"/>
      <c r="M508" s="401"/>
    </row>
    <row r="509" spans="2:13" ht="16.2" thickBot="1">
      <c r="B509" s="397"/>
      <c r="C509" s="426" t="s">
        <v>21</v>
      </c>
      <c r="D509" s="427"/>
      <c r="E509" s="427"/>
      <c r="F509" s="530">
        <f>F503+F504+F505+F506+F507+F508</f>
        <v>1826.2049999999581</v>
      </c>
      <c r="G509" s="525">
        <f>H509/F509</f>
        <v>6.0566494999192191</v>
      </c>
      <c r="H509" s="428">
        <f>SUM(H503:H508)</f>
        <v>11060.683599999724</v>
      </c>
      <c r="I509" s="424"/>
      <c r="J509" s="425"/>
      <c r="K509" s="186"/>
      <c r="L509" s="359"/>
      <c r="M509" s="401"/>
    </row>
    <row r="510" spans="2:13" ht="16.2" thickBot="1">
      <c r="B510" s="397"/>
      <c r="C510" s="429"/>
      <c r="D510" s="425"/>
      <c r="E510" s="425"/>
      <c r="F510" s="430"/>
      <c r="G510" s="425"/>
      <c r="H510" s="425"/>
      <c r="I510" s="431"/>
      <c r="J510" s="431"/>
      <c r="K510" s="184"/>
      <c r="L510" s="188"/>
      <c r="M510" s="401"/>
    </row>
    <row r="511" spans="2:13" ht="15.6">
      <c r="B511" s="397"/>
      <c r="C511" s="432"/>
      <c r="D511" s="433"/>
      <c r="E511" s="433" t="s">
        <v>254</v>
      </c>
      <c r="F511" s="434" t="s">
        <v>1</v>
      </c>
      <c r="G511" s="554" t="s">
        <v>65</v>
      </c>
      <c r="H511" s="861" t="s">
        <v>243</v>
      </c>
      <c r="I511" s="862"/>
      <c r="J511" s="431"/>
      <c r="K511" s="184"/>
      <c r="L511" s="188"/>
      <c r="M511" s="401"/>
    </row>
    <row r="512" spans="2:13" ht="15.6">
      <c r="B512" s="397"/>
      <c r="C512" s="437" t="s">
        <v>80</v>
      </c>
      <c r="D512" s="438"/>
      <c r="E512" s="438">
        <v>1438</v>
      </c>
      <c r="F512" s="438">
        <f>D512+E512</f>
        <v>1438</v>
      </c>
      <c r="G512" s="439">
        <f>F512/F515</f>
        <v>0.41120960823563052</v>
      </c>
      <c r="H512" s="590">
        <v>7.0000000000000001E-3</v>
      </c>
      <c r="I512" s="586">
        <f>F512*H512</f>
        <v>10.066000000000001</v>
      </c>
      <c r="J512" s="431"/>
      <c r="K512" s="184"/>
      <c r="L512" s="188"/>
      <c r="M512" s="401"/>
    </row>
    <row r="513" spans="2:13" ht="15.6">
      <c r="B513" s="397"/>
      <c r="C513" s="437" t="s">
        <v>81</v>
      </c>
      <c r="D513" s="438"/>
      <c r="E513" s="438">
        <v>926</v>
      </c>
      <c r="F513" s="438">
        <f t="shared" ref="F513:F514" si="150">D513+E513</f>
        <v>926</v>
      </c>
      <c r="G513" s="439">
        <f>F513/F515</f>
        <v>0.2647983986273949</v>
      </c>
      <c r="H513" s="590">
        <v>2.5000000000000001E-2</v>
      </c>
      <c r="I513" s="586">
        <f>F513*H513</f>
        <v>23.150000000000002</v>
      </c>
      <c r="J513" s="431"/>
      <c r="K513" s="184"/>
      <c r="L513" s="188"/>
      <c r="M513" s="401"/>
    </row>
    <row r="514" spans="2:13" ht="15.6">
      <c r="B514" s="397"/>
      <c r="C514" s="437" t="s">
        <v>58</v>
      </c>
      <c r="D514" s="438"/>
      <c r="E514" s="438">
        <v>1133</v>
      </c>
      <c r="F514" s="438">
        <f t="shared" si="150"/>
        <v>1133</v>
      </c>
      <c r="G514" s="439">
        <f>F514/F515</f>
        <v>0.32399199313697458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SUM(D512:D514)</f>
        <v>0</v>
      </c>
      <c r="E515" s="442">
        <f>SUM(E512:E514)</f>
        <v>3497</v>
      </c>
      <c r="F515" s="443">
        <f>D515+E515</f>
        <v>3497</v>
      </c>
      <c r="G515" s="444">
        <f>SUM(G512:G514)</f>
        <v>1</v>
      </c>
      <c r="H515" s="585" t="s">
        <v>21</v>
      </c>
      <c r="I515" s="591">
        <f>SUM(I512:I514)</f>
        <v>33.216000000000001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260</v>
      </c>
      <c r="E518" s="447" t="s">
        <v>68</v>
      </c>
      <c r="F518" s="447" t="s">
        <v>268</v>
      </c>
      <c r="G518" s="448" t="s">
        <v>197</v>
      </c>
      <c r="H518" s="447" t="s">
        <v>130</v>
      </c>
      <c r="I518" s="448" t="s">
        <v>64</v>
      </c>
      <c r="J518" s="447" t="s">
        <v>270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>
        <v>313.49</v>
      </c>
      <c r="E519" s="438">
        <v>552</v>
      </c>
      <c r="F519" s="438">
        <v>318.29000000000002</v>
      </c>
      <c r="G519" s="438"/>
      <c r="H519" s="438"/>
      <c r="I519" s="438">
        <v>50</v>
      </c>
      <c r="J519" s="438"/>
      <c r="K519" s="550">
        <f>D519+E519+F519+G519+H519+I519+J519</f>
        <v>1233.78</v>
      </c>
      <c r="L519" s="452">
        <f>K519/K523</f>
        <v>0.11160147730983433</v>
      </c>
      <c r="M519" s="401"/>
    </row>
    <row r="520" spans="2:13" ht="15.6">
      <c r="B520" s="396"/>
      <c r="C520" s="450" t="s">
        <v>148</v>
      </c>
      <c r="D520" s="438">
        <v>1018.7</v>
      </c>
      <c r="E520" s="438">
        <v>855</v>
      </c>
      <c r="F520" s="438">
        <v>394</v>
      </c>
      <c r="G520" s="438"/>
      <c r="H520" s="438"/>
      <c r="I520" s="438">
        <v>97</v>
      </c>
      <c r="J520" s="438"/>
      <c r="K520" s="550">
        <f t="shared" ref="K520:K522" si="151">D520+E520+F520+G520+H520+I520+J520</f>
        <v>2364.6999999999998</v>
      </c>
      <c r="L520" s="452">
        <f>K520/K523</f>
        <v>0.21389876103889285</v>
      </c>
      <c r="M520" s="401"/>
    </row>
    <row r="521" spans="2:13" ht="15.6">
      <c r="B521" s="396"/>
      <c r="C521" s="450" t="s">
        <v>61</v>
      </c>
      <c r="D521" s="438">
        <v>273.8</v>
      </c>
      <c r="E521" s="438">
        <v>2484.08</v>
      </c>
      <c r="F521" s="438">
        <v>157</v>
      </c>
      <c r="G521" s="438"/>
      <c r="H521" s="438"/>
      <c r="I521" s="438">
        <v>22</v>
      </c>
      <c r="J521" s="438"/>
      <c r="K521" s="550">
        <f t="shared" si="151"/>
        <v>2936.88</v>
      </c>
      <c r="L521" s="452">
        <f>K521/K523</f>
        <v>0.26565525999911349</v>
      </c>
      <c r="M521" s="401"/>
    </row>
    <row r="522" spans="2:13" ht="15.6">
      <c r="B522" s="396"/>
      <c r="C522" s="450" t="s">
        <v>62</v>
      </c>
      <c r="D522" s="438">
        <v>1093.96</v>
      </c>
      <c r="E522" s="438">
        <v>805.79</v>
      </c>
      <c r="F522" s="438">
        <v>740.5</v>
      </c>
      <c r="G522" s="438">
        <v>20.03</v>
      </c>
      <c r="H522" s="438"/>
      <c r="I522" s="438">
        <v>729.69</v>
      </c>
      <c r="J522" s="438">
        <v>1129.9000000000001</v>
      </c>
      <c r="K522" s="550">
        <f t="shared" si="151"/>
        <v>4519.8700000000008</v>
      </c>
      <c r="L522" s="452">
        <f>K522/K523</f>
        <v>0.40884450165215924</v>
      </c>
      <c r="M522" s="401"/>
    </row>
    <row r="523" spans="2:13" ht="15.6">
      <c r="B523" s="397"/>
      <c r="C523" s="450" t="s">
        <v>199</v>
      </c>
      <c r="D523" s="552">
        <f>SUM(D519:D522)</f>
        <v>2699.95</v>
      </c>
      <c r="E523" s="552">
        <f t="shared" ref="E523" si="152">SUM(E519:E522)</f>
        <v>4696.87</v>
      </c>
      <c r="F523" s="552">
        <f>SUM(F519:F522)</f>
        <v>1609.79</v>
      </c>
      <c r="G523" s="552">
        <f>SUM(G519:G522)</f>
        <v>20.03</v>
      </c>
      <c r="H523" s="552">
        <f>SUM(H519:H522)</f>
        <v>0</v>
      </c>
      <c r="I523" s="552">
        <f>SUM(I519:I522)</f>
        <v>898.69</v>
      </c>
      <c r="J523" s="552">
        <f t="shared" ref="J523" si="153">SUM(J519:J522)</f>
        <v>1129.9000000000001</v>
      </c>
      <c r="K523" s="550">
        <f>D523+E523+F523+G523+H523+I523+J523</f>
        <v>11055.230000000001</v>
      </c>
      <c r="L523" s="452">
        <f>SUM(L519:L522)</f>
        <v>0.99999999999999989</v>
      </c>
      <c r="M523" s="401"/>
    </row>
    <row r="524" spans="2:13" ht="15.6">
      <c r="B524" s="397"/>
      <c r="C524" s="547" t="s">
        <v>193</v>
      </c>
      <c r="D524" s="553">
        <v>2699.95</v>
      </c>
      <c r="E524" s="553">
        <v>4696.87</v>
      </c>
      <c r="F524" s="548">
        <v>1609.79</v>
      </c>
      <c r="G524" s="548">
        <v>20.03</v>
      </c>
      <c r="H524" s="548"/>
      <c r="I524" s="548">
        <v>898.69</v>
      </c>
      <c r="J524" s="548">
        <v>1129.9000000000001</v>
      </c>
      <c r="K524" s="549">
        <f t="shared" ref="K524" si="154">D524+E524+F524+G524+H524+I524+J524</f>
        <v>11055.230000000001</v>
      </c>
      <c r="L524" s="452"/>
      <c r="M524" s="401"/>
    </row>
    <row r="525" spans="2:13" ht="15.6">
      <c r="B525" s="397"/>
      <c r="C525" s="460" t="s">
        <v>147</v>
      </c>
      <c r="D525" s="461">
        <f t="shared" ref="D525:E525" si="155">D524-D523</f>
        <v>0</v>
      </c>
      <c r="E525" s="461">
        <f t="shared" si="155"/>
        <v>0</v>
      </c>
      <c r="F525" s="461">
        <f>F524-F523</f>
        <v>0</v>
      </c>
      <c r="G525" s="461">
        <f>G524-G523</f>
        <v>0</v>
      </c>
      <c r="H525" s="461">
        <f t="shared" ref="H525:J525" si="156">H524-H523</f>
        <v>0</v>
      </c>
      <c r="I525" s="461">
        <f t="shared" si="156"/>
        <v>0</v>
      </c>
      <c r="J525" s="461">
        <f t="shared" si="156"/>
        <v>0</v>
      </c>
      <c r="K525" s="542">
        <f>D525+E525+F525+G525+H525+I525+J525</f>
        <v>0</v>
      </c>
      <c r="L525" s="452"/>
      <c r="M525" s="401"/>
    </row>
    <row r="526" spans="2:13" ht="15.6">
      <c r="B526" s="396"/>
      <c r="C526" s="402" t="s">
        <v>65</v>
      </c>
      <c r="D526" s="462">
        <f>D524/K524</f>
        <v>0.24422377462974534</v>
      </c>
      <c r="E526" s="462">
        <f>E524/K524</f>
        <v>0.42485502336902981</v>
      </c>
      <c r="F526" s="462">
        <f>F524/K524</f>
        <v>0.14561343364181475</v>
      </c>
      <c r="G526" s="462">
        <f>G524/K524</f>
        <v>1.8118121468300523E-3</v>
      </c>
      <c r="H526" s="462">
        <f>H524/K524</f>
        <v>0</v>
      </c>
      <c r="I526" s="462">
        <f>I524/K524</f>
        <v>8.1290936506974526E-2</v>
      </c>
      <c r="J526" s="462">
        <f>J524/K524</f>
        <v>0.1022050197056054</v>
      </c>
      <c r="K526" s="520">
        <f>D526+E526+F526+G526+H526+I526+J526</f>
        <v>0.99999999999999978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H509-K524</f>
        <v>5.453599999722428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1620238.84</v>
      </c>
      <c r="E534" s="596">
        <v>1620660.0096199999</v>
      </c>
      <c r="F534" s="526">
        <f t="shared" ref="F534:F539" si="157">E534-D534</f>
        <v>421.16961999982595</v>
      </c>
      <c r="G534" s="521">
        <v>6.38</v>
      </c>
      <c r="H534" s="410">
        <f>F534*G534</f>
        <v>2687.0621755988896</v>
      </c>
      <c r="I534" s="531">
        <f>F534+F538+F539</f>
        <v>554.47361999982968</v>
      </c>
      <c r="J534" s="411">
        <f>I534/I538</f>
        <v>0.54740032106324754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626773.44999999995</v>
      </c>
      <c r="E535" s="596">
        <v>627108.59199999995</v>
      </c>
      <c r="F535" s="527">
        <f t="shared" si="157"/>
        <v>335.14199999999255</v>
      </c>
      <c r="G535" s="522">
        <v>6.38</v>
      </c>
      <c r="H535" s="413">
        <f>G535*F535</f>
        <v>2138.2059599999525</v>
      </c>
      <c r="I535" s="532">
        <f>F535</f>
        <v>335.14199999999255</v>
      </c>
      <c r="J535" s="414">
        <f>I535/I538</f>
        <v>0.33086666666275516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377321.74</v>
      </c>
      <c r="E536" s="597">
        <v>377428.62300000002</v>
      </c>
      <c r="F536" s="528">
        <f t="shared" si="157"/>
        <v>106.88300000003073</v>
      </c>
      <c r="G536" s="523">
        <v>4.58</v>
      </c>
      <c r="H536" s="416">
        <f>G536*F536</f>
        <v>489.52414000014079</v>
      </c>
      <c r="I536" s="533">
        <f>F536</f>
        <v>106.88300000003073</v>
      </c>
      <c r="J536" s="417">
        <f>I536/I538</f>
        <v>0.10551951690007882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435266.06</v>
      </c>
      <c r="E537" s="597">
        <v>435282.48300000001</v>
      </c>
      <c r="F537" s="529">
        <f t="shared" si="157"/>
        <v>16.423000000009779</v>
      </c>
      <c r="G537" s="524">
        <v>6.28</v>
      </c>
      <c r="H537" s="418">
        <f>G537*F537</f>
        <v>103.13644000006141</v>
      </c>
      <c r="I537" s="534">
        <f>F537</f>
        <v>16.423000000009779</v>
      </c>
      <c r="J537" s="419">
        <f>I537/I538</f>
        <v>1.621349537391847E-2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384200.92</v>
      </c>
      <c r="E538" s="597">
        <v>384293.51199999999</v>
      </c>
      <c r="F538" s="526">
        <f t="shared" si="157"/>
        <v>92.592000000004191</v>
      </c>
      <c r="G538" s="859">
        <v>6.38</v>
      </c>
      <c r="H538" s="421">
        <f>G538*F538</f>
        <v>590.73696000002678</v>
      </c>
      <c r="I538" s="535">
        <f t="shared" ref="I538:J538" si="158">SUM(I534:I537)</f>
        <v>1012.9216199998627</v>
      </c>
      <c r="J538" s="422">
        <f t="shared" si="158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344816.6</v>
      </c>
      <c r="E539" s="597">
        <v>344857.31199999998</v>
      </c>
      <c r="F539" s="526">
        <f t="shared" si="157"/>
        <v>40.711999999999534</v>
      </c>
      <c r="G539" s="860"/>
      <c r="H539" s="423">
        <f>G538*F539</f>
        <v>259.74255999999701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1012.9216199998627</v>
      </c>
      <c r="G540" s="525">
        <f>H540/F540</f>
        <v>6.1884435200424663</v>
      </c>
      <c r="H540" s="428">
        <f>SUM(H534:H539)</f>
        <v>6268.4082355990677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/>
      <c r="E542" s="433" t="s">
        <v>254</v>
      </c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/>
      <c r="E543" s="438">
        <v>600</v>
      </c>
      <c r="F543" s="438">
        <f>D543+E543</f>
        <v>600</v>
      </c>
      <c r="G543" s="439">
        <f>F543/F546</f>
        <v>0.2208317997791682</v>
      </c>
      <c r="H543" s="590">
        <v>7.0000000000000001E-3</v>
      </c>
      <c r="I543" s="586">
        <f>F543*H543</f>
        <v>4.2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/>
      <c r="E544" s="438">
        <v>814</v>
      </c>
      <c r="F544" s="438">
        <f t="shared" ref="F544:F545" si="159">D544+E544</f>
        <v>814</v>
      </c>
      <c r="G544" s="439">
        <f>F544/F546</f>
        <v>0.29959514170040485</v>
      </c>
      <c r="H544" s="590">
        <v>2.5000000000000001E-2</v>
      </c>
      <c r="I544" s="586">
        <f>F544*H544</f>
        <v>20.350000000000001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/>
      <c r="E545" s="438">
        <v>1303</v>
      </c>
      <c r="F545" s="438">
        <f t="shared" si="159"/>
        <v>1303</v>
      </c>
      <c r="G545" s="439">
        <f>F545/F546</f>
        <v>0.47957305852042692</v>
      </c>
      <c r="H545" s="584"/>
      <c r="I545" s="586"/>
      <c r="J545" s="431"/>
      <c r="K545" s="184"/>
      <c r="L545" s="188"/>
      <c r="M545" s="401"/>
    </row>
    <row r="546" spans="2:13" ht="16.2" thickBot="1">
      <c r="B546" s="397"/>
      <c r="C546" s="441" t="s">
        <v>1</v>
      </c>
      <c r="D546" s="442">
        <f>SUM(D543:D545)</f>
        <v>0</v>
      </c>
      <c r="E546" s="442">
        <f>SUM(E543:E545)</f>
        <v>2717</v>
      </c>
      <c r="F546" s="443">
        <f>D546+E546</f>
        <v>2717</v>
      </c>
      <c r="G546" s="444">
        <f>SUM(G543:G545)</f>
        <v>1</v>
      </c>
      <c r="H546" s="585" t="s">
        <v>21</v>
      </c>
      <c r="I546" s="591">
        <f>SUM(I543:I545)</f>
        <v>24.55</v>
      </c>
      <c r="J546" s="431"/>
      <c r="K546" s="184"/>
      <c r="L546" s="188"/>
      <c r="M546" s="401"/>
    </row>
    <row r="547" spans="2:13" ht="15" thickBot="1">
      <c r="B547" s="397"/>
      <c r="C547" s="187"/>
      <c r="D547" s="186"/>
      <c r="E547" s="186"/>
      <c r="F547" s="185"/>
      <c r="G547" s="186"/>
      <c r="H547" s="186"/>
      <c r="I547" s="184"/>
      <c r="J547" s="184"/>
      <c r="K547" s="184"/>
      <c r="L547" s="188"/>
      <c r="M547" s="401"/>
    </row>
    <row r="548" spans="2:13" ht="26.4" thickBot="1">
      <c r="B548" s="397"/>
      <c r="C548" s="876" t="s">
        <v>194</v>
      </c>
      <c r="D548" s="877"/>
      <c r="E548" s="877"/>
      <c r="F548" s="877"/>
      <c r="G548" s="877"/>
      <c r="H548" s="877"/>
      <c r="I548" s="877"/>
      <c r="J548" s="877"/>
      <c r="K548" s="877"/>
      <c r="L548" s="878"/>
      <c r="M548" s="401"/>
    </row>
    <row r="549" spans="2:13" ht="15.6">
      <c r="B549" s="396"/>
      <c r="C549" s="446"/>
      <c r="D549" s="447" t="s">
        <v>260</v>
      </c>
      <c r="E549" s="447" t="s">
        <v>68</v>
      </c>
      <c r="F549" s="447" t="s">
        <v>268</v>
      </c>
      <c r="G549" s="448" t="s">
        <v>197</v>
      </c>
      <c r="H549" s="447" t="s">
        <v>130</v>
      </c>
      <c r="I549" s="448" t="s">
        <v>64</v>
      </c>
      <c r="J549" s="447" t="s">
        <v>269</v>
      </c>
      <c r="K549" s="448" t="s">
        <v>195</v>
      </c>
      <c r="L549" s="449" t="s">
        <v>65</v>
      </c>
      <c r="M549" s="401"/>
    </row>
    <row r="550" spans="2:13" ht="15.6">
      <c r="B550" s="396"/>
      <c r="C550" s="450" t="s">
        <v>58</v>
      </c>
      <c r="D550" s="438">
        <v>165</v>
      </c>
      <c r="E550" s="438">
        <v>973</v>
      </c>
      <c r="F550" s="438"/>
      <c r="G550" s="438">
        <v>310</v>
      </c>
      <c r="H550" s="438"/>
      <c r="I550" s="438">
        <v>120</v>
      </c>
      <c r="J550" s="438"/>
      <c r="K550" s="550">
        <f>D550+E550+F550+G550+H550+I550+J550</f>
        <v>1568</v>
      </c>
      <c r="L550" s="452">
        <f>K550/K554</f>
        <v>0.25014317825413462</v>
      </c>
      <c r="M550" s="401"/>
    </row>
    <row r="551" spans="2:13" ht="15.6">
      <c r="B551" s="396"/>
      <c r="C551" s="450" t="s">
        <v>148</v>
      </c>
      <c r="D551" s="438">
        <v>229.04</v>
      </c>
      <c r="E551" s="438">
        <v>410</v>
      </c>
      <c r="F551" s="438"/>
      <c r="G551" s="438">
        <v>80</v>
      </c>
      <c r="H551" s="438">
        <v>255</v>
      </c>
      <c r="I551" s="438">
        <v>565</v>
      </c>
      <c r="J551" s="438"/>
      <c r="K551" s="550">
        <f t="shared" ref="K551:K553" si="160">D551+E551+F551+G551+H551+I551+J551</f>
        <v>1539.04</v>
      </c>
      <c r="L551" s="452">
        <f>K551/K554</f>
        <v>0.24552318690066541</v>
      </c>
      <c r="M551" s="401"/>
    </row>
    <row r="552" spans="2:13" ht="15.6">
      <c r="B552" s="396"/>
      <c r="C552" s="450" t="s">
        <v>61</v>
      </c>
      <c r="D552" s="438">
        <v>68.7</v>
      </c>
      <c r="E552" s="438">
        <v>259.14</v>
      </c>
      <c r="F552" s="438"/>
      <c r="G552" s="438">
        <v>63.8</v>
      </c>
      <c r="H552" s="438"/>
      <c r="I552" s="438">
        <v>470</v>
      </c>
      <c r="J552" s="438"/>
      <c r="K552" s="550">
        <f t="shared" si="160"/>
        <v>861.64</v>
      </c>
      <c r="L552" s="452">
        <f>K552/K554</f>
        <v>0.13745750517276312</v>
      </c>
      <c r="M552" s="401"/>
    </row>
    <row r="553" spans="2:13" ht="15.6">
      <c r="B553" s="396"/>
      <c r="C553" s="450" t="s">
        <v>62</v>
      </c>
      <c r="D553" s="438">
        <v>633.63</v>
      </c>
      <c r="E553" s="438">
        <v>314.77</v>
      </c>
      <c r="F553" s="438"/>
      <c r="G553" s="438">
        <v>325.94</v>
      </c>
      <c r="H553" s="438">
        <v>140.51</v>
      </c>
      <c r="I553" s="438">
        <v>884.88</v>
      </c>
      <c r="J553" s="438"/>
      <c r="K553" s="550">
        <f t="shared" si="160"/>
        <v>2299.73</v>
      </c>
      <c r="L553" s="452">
        <f>K553/K554</f>
        <v>0.36687612967243688</v>
      </c>
      <c r="M553" s="401"/>
    </row>
    <row r="554" spans="2:13" ht="15.6">
      <c r="B554" s="397"/>
      <c r="C554" s="450" t="s">
        <v>199</v>
      </c>
      <c r="D554" s="552">
        <f>SUM(D550:D553)</f>
        <v>1096.3699999999999</v>
      </c>
      <c r="E554" s="552">
        <f t="shared" ref="E554" si="161">SUM(E550:E553)</f>
        <v>1956.9099999999999</v>
      </c>
      <c r="F554" s="552">
        <f>SUM(F550:F553)</f>
        <v>0</v>
      </c>
      <c r="G554" s="552">
        <f>SUM(G550:G553)</f>
        <v>779.74</v>
      </c>
      <c r="H554" s="552">
        <f>SUM(H550:H553)</f>
        <v>395.51</v>
      </c>
      <c r="I554" s="552">
        <f>SUM(I550:I553)</f>
        <v>2039.88</v>
      </c>
      <c r="J554" s="552">
        <f t="shared" ref="J554" si="162">SUM(J550:J553)</f>
        <v>0</v>
      </c>
      <c r="K554" s="550">
        <f>D554+E554+F554+G554+H554+I554+J554</f>
        <v>6268.41</v>
      </c>
      <c r="L554" s="452">
        <f>SUM(L550:L553)</f>
        <v>1</v>
      </c>
      <c r="M554" s="401"/>
    </row>
    <row r="555" spans="2:13" ht="15.6">
      <c r="B555" s="397"/>
      <c r="C555" s="547" t="s">
        <v>193</v>
      </c>
      <c r="D555" s="553">
        <v>1096.3699999999999</v>
      </c>
      <c r="E555" s="553">
        <v>1956.91</v>
      </c>
      <c r="F555" s="548"/>
      <c r="G555" s="548">
        <v>779.74</v>
      </c>
      <c r="H555" s="548">
        <v>395.51</v>
      </c>
      <c r="I555" s="548">
        <v>2039.88</v>
      </c>
      <c r="J555" s="548"/>
      <c r="K555" s="549">
        <f t="shared" ref="K555" si="163">D555+E555+F555+G555+H555+I555+J555</f>
        <v>6268.41</v>
      </c>
      <c r="L555" s="452"/>
      <c r="M555" s="401"/>
    </row>
    <row r="556" spans="2:13" ht="15.6">
      <c r="B556" s="397"/>
      <c r="C556" s="460" t="s">
        <v>147</v>
      </c>
      <c r="D556" s="461">
        <f t="shared" ref="D556:E556" si="164">D555-D554</f>
        <v>0</v>
      </c>
      <c r="E556" s="461">
        <f t="shared" si="164"/>
        <v>0</v>
      </c>
      <c r="F556" s="461">
        <f>F555-F554</f>
        <v>0</v>
      </c>
      <c r="G556" s="461">
        <f>G555-G554</f>
        <v>0</v>
      </c>
      <c r="H556" s="461">
        <f t="shared" ref="H556:J556" si="165">H555-H554</f>
        <v>0</v>
      </c>
      <c r="I556" s="461">
        <f t="shared" si="165"/>
        <v>0</v>
      </c>
      <c r="J556" s="461">
        <f t="shared" si="165"/>
        <v>0</v>
      </c>
      <c r="K556" s="542">
        <f>D556+E556+F556+G556+H556+I556+J556</f>
        <v>0</v>
      </c>
      <c r="L556" s="452"/>
      <c r="M556" s="401"/>
    </row>
    <row r="557" spans="2:13" ht="15.6">
      <c r="B557" s="396"/>
      <c r="C557" s="402" t="s">
        <v>65</v>
      </c>
      <c r="D557" s="462">
        <f>D555/K555</f>
        <v>0.17490400276944232</v>
      </c>
      <c r="E557" s="462">
        <f>E555/K555</f>
        <v>0.31218602484521596</v>
      </c>
      <c r="F557" s="462">
        <f>F555/K555</f>
        <v>0</v>
      </c>
      <c r="G557" s="462">
        <f>G555/K555</f>
        <v>0.12439199095145341</v>
      </c>
      <c r="H557" s="462">
        <f>H555/K555</f>
        <v>6.3095745173018358E-2</v>
      </c>
      <c r="I557" s="462">
        <f>I555/K555</f>
        <v>0.32542223626087002</v>
      </c>
      <c r="J557" s="462">
        <f>J555/K555</f>
        <v>0</v>
      </c>
      <c r="K557" s="520">
        <f>D557+E557+F557+G557+H557+I557+J557</f>
        <v>1</v>
      </c>
      <c r="L557" s="463"/>
      <c r="M557" s="401"/>
    </row>
    <row r="558" spans="2:13" ht="16.2" thickBot="1">
      <c r="B558" s="396"/>
      <c r="C558" s="394"/>
      <c r="D558" s="395"/>
      <c r="E558" s="464"/>
      <c r="F558" s="879"/>
      <c r="G558" s="879"/>
      <c r="H558" s="879"/>
      <c r="I558" s="879"/>
      <c r="J558" s="880" t="s">
        <v>196</v>
      </c>
      <c r="K558" s="880"/>
      <c r="L558" s="465">
        <f>H540-K555</f>
        <v>-1.7644009321884369E-3</v>
      </c>
      <c r="M558" s="401"/>
    </row>
    <row r="559" spans="2:13" ht="15" thickBot="1">
      <c r="B559" s="397"/>
      <c r="C559" s="393"/>
      <c r="D559" s="367"/>
      <c r="E559" s="367"/>
      <c r="F559" s="367"/>
      <c r="G559" s="367"/>
      <c r="H559" s="367"/>
      <c r="I559" s="367"/>
      <c r="J559" s="367"/>
      <c r="K559" s="367"/>
      <c r="L559" s="368"/>
      <c r="M559" s="401"/>
    </row>
    <row r="560" spans="2:13" ht="15" thickBot="1">
      <c r="B560" s="398"/>
      <c r="C560" s="399"/>
      <c r="D560" s="399"/>
      <c r="E560" s="399"/>
      <c r="F560" s="399"/>
      <c r="G560" s="399"/>
      <c r="H560" s="399"/>
      <c r="I560" s="399"/>
      <c r="J560" s="399"/>
      <c r="K560" s="399"/>
      <c r="L560" s="399"/>
      <c r="M560" s="400"/>
    </row>
    <row r="561" spans="2:13" ht="15" thickBot="1"/>
    <row r="562" spans="2:13" ht="46.8" thickBot="1">
      <c r="B562" s="853" t="s">
        <v>224</v>
      </c>
      <c r="C562" s="854"/>
      <c r="D562" s="854"/>
      <c r="E562" s="854"/>
      <c r="F562" s="854"/>
      <c r="G562" s="854"/>
      <c r="H562" s="854"/>
      <c r="I562" s="854"/>
      <c r="J562" s="854"/>
      <c r="K562" s="854"/>
      <c r="L562" s="854"/>
      <c r="M562" s="855"/>
    </row>
    <row r="563" spans="2:13" ht="26.4" thickBot="1">
      <c r="B563" s="396"/>
      <c r="C563" s="856" t="s">
        <v>193</v>
      </c>
      <c r="D563" s="857"/>
      <c r="E563" s="857"/>
      <c r="F563" s="857"/>
      <c r="G563" s="857"/>
      <c r="H563" s="857"/>
      <c r="I563" s="857"/>
      <c r="J563" s="857"/>
      <c r="K563" s="857"/>
      <c r="L563" s="858"/>
      <c r="M563" s="401"/>
    </row>
    <row r="564" spans="2:13" ht="15.6">
      <c r="B564" s="396"/>
      <c r="C564" s="403" t="s">
        <v>7</v>
      </c>
      <c r="D564" s="404" t="s">
        <v>38</v>
      </c>
      <c r="E564" s="405" t="s">
        <v>39</v>
      </c>
      <c r="F564" s="406" t="s">
        <v>40</v>
      </c>
      <c r="G564" s="406" t="s">
        <v>8</v>
      </c>
      <c r="H564" s="407" t="s">
        <v>60</v>
      </c>
      <c r="I564" s="408" t="s">
        <v>40</v>
      </c>
      <c r="J564" s="407" t="s">
        <v>65</v>
      </c>
      <c r="K564" s="184"/>
      <c r="L564" s="188"/>
      <c r="M564" s="401"/>
    </row>
    <row r="565" spans="2:13" ht="15.6">
      <c r="B565" s="396"/>
      <c r="C565" s="409" t="s">
        <v>42</v>
      </c>
      <c r="D565" s="596">
        <v>1620660.0096199999</v>
      </c>
      <c r="E565" s="596">
        <v>1621102.4509999999</v>
      </c>
      <c r="F565" s="526">
        <f t="shared" ref="F565:F570" si="166">E565-D565</f>
        <v>442.44137999997474</v>
      </c>
      <c r="G565" s="521">
        <v>6.38</v>
      </c>
      <c r="H565" s="410">
        <f>F565*G565</f>
        <v>2822.7760043998387</v>
      </c>
      <c r="I565" s="531">
        <f>F565+F569+F570</f>
        <v>558.22138000000268</v>
      </c>
      <c r="J565" s="411">
        <f>I565/I569</f>
        <v>0.62589897211414369</v>
      </c>
      <c r="K565" s="186"/>
      <c r="L565" s="359"/>
      <c r="M565" s="401"/>
    </row>
    <row r="566" spans="2:13" ht="15.6">
      <c r="B566" s="396"/>
      <c r="C566" s="412" t="s">
        <v>43</v>
      </c>
      <c r="D566" s="596">
        <v>627108.59199999995</v>
      </c>
      <c r="E566" s="596">
        <v>627304.35199999996</v>
      </c>
      <c r="F566" s="527">
        <f t="shared" si="166"/>
        <v>195.76000000000931</v>
      </c>
      <c r="G566" s="522">
        <v>6.38</v>
      </c>
      <c r="H566" s="413">
        <f>G566*F566</f>
        <v>1248.9488000000595</v>
      </c>
      <c r="I566" s="532">
        <f>F566</f>
        <v>195.76000000000931</v>
      </c>
      <c r="J566" s="414">
        <f>I566/I569</f>
        <v>0.21949353280067849</v>
      </c>
      <c r="K566" s="186"/>
      <c r="L566" s="359"/>
      <c r="M566" s="401"/>
    </row>
    <row r="567" spans="2:13" ht="15.6">
      <c r="B567" s="396"/>
      <c r="C567" s="415" t="s">
        <v>44</v>
      </c>
      <c r="D567" s="597">
        <v>377428.62300000002</v>
      </c>
      <c r="E567" s="597">
        <v>377556.15299999999</v>
      </c>
      <c r="F567" s="528">
        <f t="shared" si="166"/>
        <v>127.52999999996973</v>
      </c>
      <c r="G567" s="523">
        <v>4.58</v>
      </c>
      <c r="H567" s="416">
        <f>G567*F567</f>
        <v>584.08739999986142</v>
      </c>
      <c r="I567" s="533">
        <f>F567</f>
        <v>127.52999999996973</v>
      </c>
      <c r="J567" s="417">
        <f>I567/I569</f>
        <v>0.14299147036198689</v>
      </c>
      <c r="K567" s="186"/>
      <c r="L567" s="359"/>
      <c r="M567" s="401"/>
    </row>
    <row r="568" spans="2:13" ht="15.6">
      <c r="B568" s="397"/>
      <c r="C568" s="183" t="s">
        <v>139</v>
      </c>
      <c r="D568" s="597">
        <v>435282.48300000001</v>
      </c>
      <c r="E568" s="597">
        <v>435292.84299999999</v>
      </c>
      <c r="F568" s="529">
        <f t="shared" si="166"/>
        <v>10.35999999998603</v>
      </c>
      <c r="G568" s="524">
        <v>6.28</v>
      </c>
      <c r="H568" s="418">
        <f>G568*F568</f>
        <v>65.060799999912277</v>
      </c>
      <c r="I568" s="534">
        <f>F568</f>
        <v>10.35999999998603</v>
      </c>
      <c r="J568" s="419">
        <f>I568/I569</f>
        <v>1.1616024723190921E-2</v>
      </c>
      <c r="K568" s="186"/>
      <c r="L568" s="359"/>
      <c r="M568" s="401"/>
    </row>
    <row r="569" spans="2:13" ht="16.2" thickBot="1">
      <c r="B569" s="397"/>
      <c r="C569" s="420" t="s">
        <v>45</v>
      </c>
      <c r="D569" s="597">
        <v>384293.51199999999</v>
      </c>
      <c r="E569" s="597">
        <v>384373.60200000001</v>
      </c>
      <c r="F569" s="526">
        <f t="shared" si="166"/>
        <v>80.090000000025611</v>
      </c>
      <c r="G569" s="859">
        <v>6.38</v>
      </c>
      <c r="H569" s="421">
        <f>G569*F569</f>
        <v>510.97420000016336</v>
      </c>
      <c r="I569" s="535">
        <f t="shared" ref="I569:J569" si="167">SUM(I565:I568)</f>
        <v>891.87137999996776</v>
      </c>
      <c r="J569" s="422">
        <f t="shared" si="167"/>
        <v>1</v>
      </c>
      <c r="K569" s="186"/>
      <c r="L569" s="359"/>
      <c r="M569" s="401"/>
    </row>
    <row r="570" spans="2:13" ht="15.6">
      <c r="B570" s="397"/>
      <c r="C570" s="420" t="s">
        <v>46</v>
      </c>
      <c r="D570" s="597">
        <v>344857.31199999998</v>
      </c>
      <c r="E570" s="597">
        <v>344893.00199999998</v>
      </c>
      <c r="F570" s="526">
        <f t="shared" si="166"/>
        <v>35.690000000002328</v>
      </c>
      <c r="G570" s="860"/>
      <c r="H570" s="423">
        <f>G569*F570</f>
        <v>227.70220000001484</v>
      </c>
      <c r="I570" s="424"/>
      <c r="J570" s="425"/>
      <c r="K570" s="186"/>
      <c r="L570" s="359"/>
      <c r="M570" s="401"/>
    </row>
    <row r="571" spans="2:13" ht="16.2" thickBot="1">
      <c r="B571" s="397"/>
      <c r="C571" s="426" t="s">
        <v>21</v>
      </c>
      <c r="D571" s="427"/>
      <c r="E571" s="427"/>
      <c r="F571" s="530">
        <f>F565+F566+F567+F568+F569+F570</f>
        <v>891.87137999996776</v>
      </c>
      <c r="G571" s="525">
        <f>H571/F571</f>
        <v>6.1214537508761042</v>
      </c>
      <c r="H571" s="428">
        <f>SUM(H565:H570)</f>
        <v>5459.5494043998497</v>
      </c>
      <c r="I571" s="424"/>
      <c r="J571" s="425"/>
      <c r="K571" s="186"/>
      <c r="L571" s="359"/>
      <c r="M571" s="401"/>
    </row>
    <row r="572" spans="2:13" ht="16.2" thickBot="1">
      <c r="B572" s="397"/>
      <c r="C572" s="429"/>
      <c r="D572" s="425"/>
      <c r="E572" s="425"/>
      <c r="F572" s="430"/>
      <c r="G572" s="425"/>
      <c r="H572" s="425"/>
      <c r="I572" s="431"/>
      <c r="J572" s="431"/>
      <c r="K572" s="184"/>
      <c r="L572" s="188"/>
      <c r="M572" s="401"/>
    </row>
    <row r="573" spans="2:13" ht="15.6">
      <c r="B573" s="397"/>
      <c r="C573" s="432"/>
      <c r="D573" s="433"/>
      <c r="E573" s="433" t="s">
        <v>254</v>
      </c>
      <c r="F573" s="434" t="s">
        <v>1</v>
      </c>
      <c r="G573" s="554" t="s">
        <v>65</v>
      </c>
      <c r="H573" s="861" t="s">
        <v>243</v>
      </c>
      <c r="I573" s="862"/>
      <c r="J573" s="431"/>
      <c r="K573" s="184"/>
      <c r="L573" s="188"/>
      <c r="M573" s="401"/>
    </row>
    <row r="574" spans="2:13" ht="15.6">
      <c r="B574" s="397"/>
      <c r="C574" s="437" t="s">
        <v>80</v>
      </c>
      <c r="D574" s="438"/>
      <c r="E574" s="438">
        <v>617</v>
      </c>
      <c r="F574" s="438">
        <f>D574+E574</f>
        <v>617</v>
      </c>
      <c r="G574" s="439">
        <f>F574/F577</f>
        <v>0.29200189304306673</v>
      </c>
      <c r="H574" s="590">
        <v>7.0000000000000001E-3</v>
      </c>
      <c r="I574" s="586">
        <f>F574*H574</f>
        <v>4.319</v>
      </c>
      <c r="J574" s="431"/>
      <c r="K574" s="184"/>
      <c r="L574" s="188"/>
      <c r="M574" s="401"/>
    </row>
    <row r="575" spans="2:13" ht="15.6">
      <c r="B575" s="397"/>
      <c r="C575" s="437" t="s">
        <v>81</v>
      </c>
      <c r="D575" s="438"/>
      <c r="E575" s="438">
        <v>567</v>
      </c>
      <c r="F575" s="438">
        <f t="shared" ref="F575:F576" si="168">D575+E575</f>
        <v>567</v>
      </c>
      <c r="G575" s="439">
        <f>F575/F577</f>
        <v>0.26833885470894464</v>
      </c>
      <c r="H575" s="590">
        <v>2.5000000000000001E-2</v>
      </c>
      <c r="I575" s="586">
        <f>F575*H575</f>
        <v>14.175000000000001</v>
      </c>
      <c r="J575" s="431"/>
      <c r="K575" s="184"/>
      <c r="L575" s="188"/>
      <c r="M575" s="401"/>
    </row>
    <row r="576" spans="2:13" ht="15.6">
      <c r="B576" s="397"/>
      <c r="C576" s="437" t="s">
        <v>58</v>
      </c>
      <c r="D576" s="438"/>
      <c r="E576" s="438">
        <v>929</v>
      </c>
      <c r="F576" s="438">
        <f t="shared" si="168"/>
        <v>929</v>
      </c>
      <c r="G576" s="439">
        <f>F576/F577</f>
        <v>0.43965925224798863</v>
      </c>
      <c r="H576" s="584"/>
      <c r="I576" s="586"/>
      <c r="J576" s="431"/>
      <c r="K576" s="184"/>
      <c r="L576" s="188"/>
      <c r="M576" s="401"/>
    </row>
    <row r="577" spans="2:13" ht="16.2" thickBot="1">
      <c r="B577" s="397"/>
      <c r="C577" s="441" t="s">
        <v>1</v>
      </c>
      <c r="D577" s="442">
        <f>SUM(D574:D576)</f>
        <v>0</v>
      </c>
      <c r="E577" s="442">
        <f>SUM(E574:E576)</f>
        <v>2113</v>
      </c>
      <c r="F577" s="443">
        <f>D577+E577</f>
        <v>2113</v>
      </c>
      <c r="G577" s="444">
        <f>SUM(G574:G576)</f>
        <v>1</v>
      </c>
      <c r="H577" s="585" t="s">
        <v>21</v>
      </c>
      <c r="I577" s="591">
        <f>SUM(I574:I576)</f>
        <v>18.494</v>
      </c>
      <c r="J577" s="431"/>
      <c r="K577" s="184"/>
      <c r="L577" s="188"/>
      <c r="M577" s="401"/>
    </row>
    <row r="578" spans="2:13" ht="15" thickBot="1">
      <c r="B578" s="397"/>
      <c r="C578" s="187"/>
      <c r="D578" s="186"/>
      <c r="E578" s="186"/>
      <c r="F578" s="185"/>
      <c r="G578" s="186"/>
      <c r="H578" s="186"/>
      <c r="I578" s="184"/>
      <c r="J578" s="184"/>
      <c r="K578" s="184"/>
      <c r="L578" s="188"/>
      <c r="M578" s="401"/>
    </row>
    <row r="579" spans="2:13" ht="26.4" thickBot="1">
      <c r="B579" s="397"/>
      <c r="C579" s="876" t="s">
        <v>194</v>
      </c>
      <c r="D579" s="877"/>
      <c r="E579" s="877"/>
      <c r="F579" s="877"/>
      <c r="G579" s="877"/>
      <c r="H579" s="877"/>
      <c r="I579" s="877"/>
      <c r="J579" s="877"/>
      <c r="K579" s="877"/>
      <c r="L579" s="878"/>
      <c r="M579" s="401"/>
    </row>
    <row r="580" spans="2:13" ht="15.6">
      <c r="B580" s="396"/>
      <c r="C580" s="446"/>
      <c r="D580" s="447" t="s">
        <v>260</v>
      </c>
      <c r="E580" s="447" t="s">
        <v>68</v>
      </c>
      <c r="F580" s="447" t="s">
        <v>268</v>
      </c>
      <c r="G580" s="448" t="s">
        <v>197</v>
      </c>
      <c r="H580" s="447" t="s">
        <v>130</v>
      </c>
      <c r="I580" s="448" t="s">
        <v>64</v>
      </c>
      <c r="J580" s="447" t="s">
        <v>269</v>
      </c>
      <c r="K580" s="448" t="s">
        <v>195</v>
      </c>
      <c r="L580" s="449" t="s">
        <v>65</v>
      </c>
      <c r="M580" s="401"/>
    </row>
    <row r="581" spans="2:13" ht="15.6">
      <c r="B581" s="396"/>
      <c r="C581" s="450" t="s">
        <v>58</v>
      </c>
      <c r="D581" s="438"/>
      <c r="E581" s="438">
        <v>201</v>
      </c>
      <c r="F581" s="438">
        <v>82</v>
      </c>
      <c r="G581" s="438"/>
      <c r="H581" s="438"/>
      <c r="I581" s="438">
        <v>160</v>
      </c>
      <c r="J581" s="438"/>
      <c r="K581" s="550">
        <f>D581+E581+F581+G581+H581+I581+J581</f>
        <v>443</v>
      </c>
      <c r="L581" s="452">
        <f>K581/K585</f>
        <v>8.1282166545874876E-2</v>
      </c>
      <c r="M581" s="401"/>
    </row>
    <row r="582" spans="2:13" ht="15.6">
      <c r="B582" s="396"/>
      <c r="C582" s="450" t="s">
        <v>148</v>
      </c>
      <c r="D582" s="438"/>
      <c r="E582" s="438">
        <v>357</v>
      </c>
      <c r="F582" s="438">
        <v>159.47999999999999</v>
      </c>
      <c r="G582" s="438"/>
      <c r="H582" s="438">
        <v>55</v>
      </c>
      <c r="I582" s="438">
        <v>223</v>
      </c>
      <c r="J582" s="438"/>
      <c r="K582" s="550">
        <f t="shared" ref="K582:K584" si="169">D582+E582+F582+G582+H582+I582+J582</f>
        <v>794.48</v>
      </c>
      <c r="L582" s="452">
        <f>K582/K585</f>
        <v>0.14577213471188866</v>
      </c>
      <c r="M582" s="401"/>
    </row>
    <row r="583" spans="2:13" ht="15.6">
      <c r="B583" s="396"/>
      <c r="C583" s="450" t="s">
        <v>61</v>
      </c>
      <c r="D583" s="438"/>
      <c r="E583" s="438">
        <v>180</v>
      </c>
      <c r="F583" s="438"/>
      <c r="G583" s="438">
        <v>203</v>
      </c>
      <c r="H583" s="438"/>
      <c r="I583" s="438">
        <v>77</v>
      </c>
      <c r="J583" s="438"/>
      <c r="K583" s="550">
        <f t="shared" si="169"/>
        <v>460</v>
      </c>
      <c r="L583" s="452">
        <f>K583/K585</f>
        <v>8.4401346751924247E-2</v>
      </c>
      <c r="M583" s="401"/>
    </row>
    <row r="584" spans="2:13" ht="15.6">
      <c r="B584" s="396"/>
      <c r="C584" s="450" t="s">
        <v>62</v>
      </c>
      <c r="D584" s="438"/>
      <c r="E584" s="438">
        <v>687.54</v>
      </c>
      <c r="F584" s="438">
        <v>358.14</v>
      </c>
      <c r="G584" s="438">
        <v>2086.27</v>
      </c>
      <c r="H584" s="438">
        <v>93.22</v>
      </c>
      <c r="I584" s="438">
        <v>527.5</v>
      </c>
      <c r="J584" s="438"/>
      <c r="K584" s="550">
        <f t="shared" si="169"/>
        <v>3752.6699999999996</v>
      </c>
      <c r="L584" s="452">
        <f>K584/K585</f>
        <v>0.68854435199031205</v>
      </c>
      <c r="M584" s="401"/>
    </row>
    <row r="585" spans="2:13" ht="15.6">
      <c r="B585" s="397"/>
      <c r="C585" s="450" t="s">
        <v>199</v>
      </c>
      <c r="D585" s="552">
        <f>SUM(D581:D584)</f>
        <v>0</v>
      </c>
      <c r="E585" s="552">
        <f t="shared" ref="E585" si="170">SUM(E581:E584)</f>
        <v>1425.54</v>
      </c>
      <c r="F585" s="552">
        <f>SUM(F581:F584)</f>
        <v>599.62</v>
      </c>
      <c r="G585" s="552">
        <f>SUM(G581:G584)</f>
        <v>2289.27</v>
      </c>
      <c r="H585" s="552">
        <f>SUM(H581:H584)</f>
        <v>148.22</v>
      </c>
      <c r="I585" s="552">
        <f>SUM(I581:I584)</f>
        <v>987.5</v>
      </c>
      <c r="J585" s="552">
        <f t="shared" ref="J585" si="171">SUM(J581:J584)</f>
        <v>0</v>
      </c>
      <c r="K585" s="550">
        <f>D585+E585+F585+G585+H585+I585+J585</f>
        <v>5450.1500000000005</v>
      </c>
      <c r="L585" s="452">
        <f>SUM(L581:L584)</f>
        <v>0.99999999999999978</v>
      </c>
      <c r="M585" s="401"/>
    </row>
    <row r="586" spans="2:13" ht="15.6">
      <c r="B586" s="397"/>
      <c r="C586" s="547" t="s">
        <v>193</v>
      </c>
      <c r="D586" s="553"/>
      <c r="E586" s="553">
        <v>1425.54</v>
      </c>
      <c r="F586" s="548">
        <v>599.62</v>
      </c>
      <c r="G586" s="548">
        <v>2289.27</v>
      </c>
      <c r="H586" s="548">
        <v>148.22</v>
      </c>
      <c r="I586" s="548">
        <v>987.5</v>
      </c>
      <c r="J586" s="548"/>
      <c r="K586" s="549">
        <f t="shared" ref="K586" si="172">D586+E586+F586+G586+H586+I586+J586</f>
        <v>5450.1500000000005</v>
      </c>
      <c r="L586" s="452"/>
      <c r="M586" s="401"/>
    </row>
    <row r="587" spans="2:13" ht="15.6">
      <c r="B587" s="397"/>
      <c r="C587" s="460" t="s">
        <v>147</v>
      </c>
      <c r="D587" s="461">
        <f t="shared" ref="D587:E587" si="173">D586-D585</f>
        <v>0</v>
      </c>
      <c r="E587" s="461">
        <f t="shared" si="173"/>
        <v>0</v>
      </c>
      <c r="F587" s="461">
        <f>F586-F585</f>
        <v>0</v>
      </c>
      <c r="G587" s="461">
        <f>G586-G585</f>
        <v>0</v>
      </c>
      <c r="H587" s="461">
        <f t="shared" ref="H587:J587" si="174">H586-H585</f>
        <v>0</v>
      </c>
      <c r="I587" s="461">
        <f t="shared" si="174"/>
        <v>0</v>
      </c>
      <c r="J587" s="461">
        <f t="shared" si="174"/>
        <v>0</v>
      </c>
      <c r="K587" s="542">
        <f>D587+E587+F587+G587+H587+I587+J587</f>
        <v>0</v>
      </c>
      <c r="L587" s="452"/>
      <c r="M587" s="401"/>
    </row>
    <row r="588" spans="2:13" ht="15.6">
      <c r="B588" s="396"/>
      <c r="C588" s="402" t="s">
        <v>65</v>
      </c>
      <c r="D588" s="462">
        <f>D586/K586</f>
        <v>0</v>
      </c>
      <c r="E588" s="462">
        <f>E586/K586</f>
        <v>0.26155977358421323</v>
      </c>
      <c r="F588" s="462">
        <f>F586/K586</f>
        <v>0.11001899030301918</v>
      </c>
      <c r="G588" s="462">
        <f>G586/K586</f>
        <v>0.42003798060603831</v>
      </c>
      <c r="H588" s="462">
        <f>H586/K586</f>
        <v>2.7195581772978723E-2</v>
      </c>
      <c r="I588" s="462">
        <f>I586/K586</f>
        <v>0.18118767373375044</v>
      </c>
      <c r="J588" s="462">
        <f>J586/K586</f>
        <v>0</v>
      </c>
      <c r="K588" s="520">
        <f>D588+E588+F588+G588+H588+I588+J588</f>
        <v>0.99999999999999989</v>
      </c>
      <c r="L588" s="463"/>
      <c r="M588" s="401"/>
    </row>
    <row r="589" spans="2:13" ht="16.2" thickBot="1">
      <c r="B589" s="396"/>
      <c r="C589" s="394"/>
      <c r="D589" s="395"/>
      <c r="E589" s="464"/>
      <c r="F589" s="879"/>
      <c r="G589" s="879"/>
      <c r="H589" s="879"/>
      <c r="I589" s="879"/>
      <c r="J589" s="880" t="s">
        <v>196</v>
      </c>
      <c r="K589" s="880"/>
      <c r="L589" s="465">
        <f>H571-K586</f>
        <v>9.3994043998491179</v>
      </c>
      <c r="M589" s="401"/>
    </row>
    <row r="590" spans="2:13" ht="15" thickBot="1">
      <c r="B590" s="397"/>
      <c r="C590" s="393"/>
      <c r="D590" s="367"/>
      <c r="E590" s="367"/>
      <c r="F590" s="367"/>
      <c r="G590" s="367"/>
      <c r="H590" s="367"/>
      <c r="I590" s="367"/>
      <c r="J590" s="367"/>
      <c r="K590" s="367"/>
      <c r="L590" s="368"/>
      <c r="M590" s="401"/>
    </row>
    <row r="591" spans="2:13" ht="15" thickBot="1">
      <c r="B591" s="398"/>
      <c r="C591" s="399"/>
      <c r="D591" s="399"/>
      <c r="E591" s="399"/>
      <c r="F591" s="399"/>
      <c r="G591" s="399"/>
      <c r="H591" s="399"/>
      <c r="I591" s="399"/>
      <c r="J591" s="399"/>
      <c r="K591" s="399"/>
      <c r="L591" s="399"/>
      <c r="M591" s="400"/>
    </row>
    <row r="592" spans="2:13" ht="15" thickBot="1"/>
    <row r="593" spans="2:13" ht="46.8" thickBot="1">
      <c r="B593" s="853" t="s">
        <v>225</v>
      </c>
      <c r="C593" s="854"/>
      <c r="D593" s="854"/>
      <c r="E593" s="854"/>
      <c r="F593" s="854"/>
      <c r="G593" s="854"/>
      <c r="H593" s="854"/>
      <c r="I593" s="854"/>
      <c r="J593" s="854"/>
      <c r="K593" s="854"/>
      <c r="L593" s="854"/>
      <c r="M593" s="855"/>
    </row>
    <row r="594" spans="2:13" ht="26.4" thickBot="1">
      <c r="B594" s="396"/>
      <c r="C594" s="856" t="s">
        <v>193</v>
      </c>
      <c r="D594" s="857"/>
      <c r="E594" s="857"/>
      <c r="F594" s="857"/>
      <c r="G594" s="857"/>
      <c r="H594" s="857"/>
      <c r="I594" s="857"/>
      <c r="J594" s="857"/>
      <c r="K594" s="857"/>
      <c r="L594" s="858"/>
      <c r="M594" s="401"/>
    </row>
    <row r="595" spans="2:13" ht="15.6">
      <c r="B595" s="396"/>
      <c r="C595" s="403" t="s">
        <v>7</v>
      </c>
      <c r="D595" s="404" t="s">
        <v>38</v>
      </c>
      <c r="E595" s="405" t="s">
        <v>39</v>
      </c>
      <c r="F595" s="406" t="s">
        <v>40</v>
      </c>
      <c r="G595" s="406" t="s">
        <v>8</v>
      </c>
      <c r="H595" s="407" t="s">
        <v>60</v>
      </c>
      <c r="I595" s="408" t="s">
        <v>40</v>
      </c>
      <c r="J595" s="407" t="s">
        <v>65</v>
      </c>
      <c r="K595" s="184"/>
      <c r="L595" s="188"/>
      <c r="M595" s="401"/>
    </row>
    <row r="596" spans="2:13" ht="15.6">
      <c r="B596" s="396"/>
      <c r="C596" s="409" t="s">
        <v>42</v>
      </c>
      <c r="D596" s="596">
        <v>1621102.4509999999</v>
      </c>
      <c r="E596" s="596">
        <v>1621605.8019999999</v>
      </c>
      <c r="F596" s="526">
        <f t="shared" ref="F596:F601" si="175">E596-D596</f>
        <v>503.35100000002421</v>
      </c>
      <c r="G596" s="521">
        <v>6.38</v>
      </c>
      <c r="H596" s="410">
        <f>F596*G596</f>
        <v>3211.3793800001545</v>
      </c>
      <c r="I596" s="531">
        <f>F596+F600+F601</f>
        <v>742.19200000003912</v>
      </c>
      <c r="J596" s="411">
        <f>I596/I600</f>
        <v>0.54286222107791393</v>
      </c>
      <c r="K596" s="186"/>
      <c r="L596" s="359"/>
      <c r="M596" s="401"/>
    </row>
    <row r="597" spans="2:13" ht="15.6">
      <c r="B597" s="396"/>
      <c r="C597" s="412" t="s">
        <v>43</v>
      </c>
      <c r="D597" s="596">
        <v>627304.35199999996</v>
      </c>
      <c r="E597" s="596">
        <v>627534.16200000001</v>
      </c>
      <c r="F597" s="527">
        <f t="shared" si="175"/>
        <v>229.81000000005588</v>
      </c>
      <c r="G597" s="522">
        <v>6.38</v>
      </c>
      <c r="H597" s="413">
        <f>G597*F597</f>
        <v>1466.1878000003564</v>
      </c>
      <c r="I597" s="532">
        <f>F597</f>
        <v>229.81000000005588</v>
      </c>
      <c r="J597" s="414">
        <f>I597/I600</f>
        <v>0.16809015325675722</v>
      </c>
      <c r="K597" s="186"/>
      <c r="L597" s="359"/>
      <c r="M597" s="401"/>
    </row>
    <row r="598" spans="2:13" ht="15.6">
      <c r="B598" s="396"/>
      <c r="C598" s="415" t="s">
        <v>44</v>
      </c>
      <c r="D598" s="597">
        <v>377556.15299999999</v>
      </c>
      <c r="E598" s="597">
        <v>377698.44400000002</v>
      </c>
      <c r="F598" s="528">
        <f t="shared" si="175"/>
        <v>142.29100000002654</v>
      </c>
      <c r="G598" s="523">
        <v>4.58</v>
      </c>
      <c r="H598" s="416">
        <f>G598*F598</f>
        <v>651.69278000012162</v>
      </c>
      <c r="I598" s="533">
        <f>F598</f>
        <v>142.29100000002654</v>
      </c>
      <c r="J598" s="417">
        <f>I598/I600</f>
        <v>0.10407604541602145</v>
      </c>
      <c r="K598" s="186"/>
      <c r="L598" s="359"/>
      <c r="M598" s="401"/>
    </row>
    <row r="599" spans="2:13" ht="15.6">
      <c r="B599" s="397"/>
      <c r="C599" s="183" t="s">
        <v>139</v>
      </c>
      <c r="D599" s="597">
        <v>435292.84299999999</v>
      </c>
      <c r="E599" s="597">
        <v>435545.73300000001</v>
      </c>
      <c r="F599" s="529">
        <f t="shared" si="175"/>
        <v>252.89000000001397</v>
      </c>
      <c r="G599" s="524">
        <v>6.28</v>
      </c>
      <c r="H599" s="418">
        <f>G599*F599</f>
        <v>1588.1492000000878</v>
      </c>
      <c r="I599" s="534">
        <f>F599</f>
        <v>252.89000000001397</v>
      </c>
      <c r="J599" s="419">
        <f>I599/I600</f>
        <v>0.18497158024930746</v>
      </c>
      <c r="K599" s="186"/>
      <c r="L599" s="359"/>
      <c r="M599" s="401"/>
    </row>
    <row r="600" spans="2:13" ht="16.2" thickBot="1">
      <c r="B600" s="397"/>
      <c r="C600" s="420" t="s">
        <v>45</v>
      </c>
      <c r="D600" s="597">
        <v>384373.60200000001</v>
      </c>
      <c r="E600" s="597">
        <v>384536.80200000003</v>
      </c>
      <c r="F600" s="526">
        <f t="shared" si="175"/>
        <v>163.20000000001164</v>
      </c>
      <c r="G600" s="859">
        <v>6.38</v>
      </c>
      <c r="H600" s="421">
        <f>G600*F600</f>
        <v>1041.2160000000742</v>
      </c>
      <c r="I600" s="535">
        <f t="shared" ref="I600:J600" si="176">SUM(I596:I599)</f>
        <v>1367.1830000001355</v>
      </c>
      <c r="J600" s="422">
        <f t="shared" si="176"/>
        <v>1</v>
      </c>
      <c r="K600" s="186"/>
      <c r="L600" s="359"/>
      <c r="M600" s="401"/>
    </row>
    <row r="601" spans="2:13" ht="15.6">
      <c r="B601" s="397"/>
      <c r="C601" s="420" t="s">
        <v>46</v>
      </c>
      <c r="D601" s="597">
        <v>344893.00199999998</v>
      </c>
      <c r="E601" s="597">
        <v>344968.64299999998</v>
      </c>
      <c r="F601" s="526">
        <f t="shared" si="175"/>
        <v>75.64100000000326</v>
      </c>
      <c r="G601" s="860"/>
      <c r="H601" s="423">
        <f>G600*F601</f>
        <v>482.58958000002076</v>
      </c>
      <c r="I601" s="424"/>
      <c r="J601" s="425"/>
      <c r="K601" s="186"/>
      <c r="L601" s="359"/>
      <c r="M601" s="401"/>
    </row>
    <row r="602" spans="2:13" ht="16.2" thickBot="1">
      <c r="B602" s="397"/>
      <c r="C602" s="426" t="s">
        <v>21</v>
      </c>
      <c r="D602" s="427"/>
      <c r="E602" s="427"/>
      <c r="F602" s="530">
        <f>F596+F597+F598+F599+F600+F601</f>
        <v>1367.1830000001355</v>
      </c>
      <c r="G602" s="525">
        <f>H602/F602</f>
        <v>6.1741659602262295</v>
      </c>
      <c r="H602" s="428">
        <f>SUM(H596:H601)</f>
        <v>8441.2147400008143</v>
      </c>
      <c r="I602" s="424"/>
      <c r="J602" s="425"/>
      <c r="K602" s="186"/>
      <c r="L602" s="359"/>
      <c r="M602" s="401"/>
    </row>
    <row r="603" spans="2:13" ht="16.2" thickBot="1">
      <c r="B603" s="397"/>
      <c r="C603" s="429"/>
      <c r="D603" s="425"/>
      <c r="E603" s="425"/>
      <c r="F603" s="430"/>
      <c r="G603" s="425"/>
      <c r="H603" s="425"/>
      <c r="I603" s="431"/>
      <c r="J603" s="431"/>
      <c r="K603" s="184"/>
      <c r="L603" s="188"/>
      <c r="M603" s="401"/>
    </row>
    <row r="604" spans="2:13" ht="15.6">
      <c r="B604" s="397"/>
      <c r="C604" s="432"/>
      <c r="D604" s="433"/>
      <c r="E604" s="433" t="s">
        <v>254</v>
      </c>
      <c r="F604" s="434" t="s">
        <v>1</v>
      </c>
      <c r="G604" s="554" t="s">
        <v>65</v>
      </c>
      <c r="H604" s="861" t="s">
        <v>243</v>
      </c>
      <c r="I604" s="862"/>
      <c r="J604" s="431"/>
      <c r="K604" s="184"/>
      <c r="L604" s="188"/>
      <c r="M604" s="401"/>
    </row>
    <row r="605" spans="2:13" ht="15.6">
      <c r="B605" s="397"/>
      <c r="C605" s="437" t="s">
        <v>80</v>
      </c>
      <c r="D605" s="438"/>
      <c r="E605" s="438">
        <v>1818</v>
      </c>
      <c r="F605" s="438">
        <f>D605+E605</f>
        <v>1818</v>
      </c>
      <c r="G605" s="439">
        <f>F605/F608</f>
        <v>0.53930584396321568</v>
      </c>
      <c r="H605" s="590">
        <v>7.0000000000000001E-3</v>
      </c>
      <c r="I605" s="586">
        <f>F605*H605</f>
        <v>12.726000000000001</v>
      </c>
      <c r="J605" s="431"/>
      <c r="K605" s="184"/>
      <c r="L605" s="188"/>
      <c r="M605" s="401"/>
    </row>
    <row r="606" spans="2:13" ht="15.6">
      <c r="B606" s="397"/>
      <c r="C606" s="437" t="s">
        <v>81</v>
      </c>
      <c r="D606" s="438"/>
      <c r="E606" s="438">
        <v>653</v>
      </c>
      <c r="F606" s="438">
        <f t="shared" ref="F606:F607" si="177">D606+E606</f>
        <v>653</v>
      </c>
      <c r="G606" s="439">
        <f>F606/F608</f>
        <v>0.1937110649658855</v>
      </c>
      <c r="H606" s="590">
        <v>2.5000000000000001E-2</v>
      </c>
      <c r="I606" s="586">
        <f>F606*H606</f>
        <v>16.324999999999999</v>
      </c>
      <c r="J606" s="431"/>
      <c r="K606" s="184"/>
      <c r="L606" s="188"/>
      <c r="M606" s="401"/>
    </row>
    <row r="607" spans="2:13" ht="15.6">
      <c r="B607" s="397"/>
      <c r="C607" s="437" t="s">
        <v>58</v>
      </c>
      <c r="D607" s="438"/>
      <c r="E607" s="438">
        <v>900</v>
      </c>
      <c r="F607" s="438">
        <f t="shared" si="177"/>
        <v>900</v>
      </c>
      <c r="G607" s="439">
        <f>F607/F608</f>
        <v>0.26698309107089885</v>
      </c>
      <c r="H607" s="584"/>
      <c r="I607" s="586"/>
      <c r="J607" s="431"/>
      <c r="K607" s="184"/>
      <c r="L607" s="188"/>
      <c r="M607" s="401"/>
    </row>
    <row r="608" spans="2:13" ht="16.2" thickBot="1">
      <c r="B608" s="397"/>
      <c r="C608" s="441" t="s">
        <v>1</v>
      </c>
      <c r="D608" s="442">
        <f>SUM(D605:D607)</f>
        <v>0</v>
      </c>
      <c r="E608" s="442">
        <f>SUM(E605:E607)</f>
        <v>3371</v>
      </c>
      <c r="F608" s="443">
        <f>D608+E608</f>
        <v>3371</v>
      </c>
      <c r="G608" s="444">
        <f>SUM(G605:G607)</f>
        <v>1</v>
      </c>
      <c r="H608" s="585" t="s">
        <v>21</v>
      </c>
      <c r="I608" s="591">
        <f>SUM(I605:I607)</f>
        <v>29.051000000000002</v>
      </c>
      <c r="J608" s="431"/>
      <c r="K608" s="184"/>
      <c r="L608" s="188"/>
      <c r="M608" s="401"/>
    </row>
    <row r="609" spans="2:13" ht="15" thickBot="1">
      <c r="B609" s="397"/>
      <c r="C609" s="187"/>
      <c r="D609" s="186"/>
      <c r="E609" s="186"/>
      <c r="F609" s="185"/>
      <c r="G609" s="186"/>
      <c r="H609" s="186"/>
      <c r="I609" s="184"/>
      <c r="J609" s="184"/>
      <c r="K609" s="184"/>
      <c r="L609" s="188"/>
      <c r="M609" s="401"/>
    </row>
    <row r="610" spans="2:13" ht="26.4" thickBot="1">
      <c r="B610" s="397"/>
      <c r="C610" s="876" t="s">
        <v>194</v>
      </c>
      <c r="D610" s="877"/>
      <c r="E610" s="877"/>
      <c r="F610" s="877"/>
      <c r="G610" s="877"/>
      <c r="H610" s="877"/>
      <c r="I610" s="877"/>
      <c r="J610" s="877"/>
      <c r="K610" s="877"/>
      <c r="L610" s="878"/>
      <c r="M610" s="401"/>
    </row>
    <row r="611" spans="2:13" ht="15.6">
      <c r="B611" s="396"/>
      <c r="C611" s="446"/>
      <c r="D611" s="447" t="s">
        <v>260</v>
      </c>
      <c r="E611" s="447" t="s">
        <v>68</v>
      </c>
      <c r="F611" s="447" t="s">
        <v>268</v>
      </c>
      <c r="G611" s="448" t="s">
        <v>197</v>
      </c>
      <c r="H611" s="447" t="s">
        <v>130</v>
      </c>
      <c r="I611" s="448" t="s">
        <v>64</v>
      </c>
      <c r="J611" s="447" t="s">
        <v>269</v>
      </c>
      <c r="K611" s="448" t="s">
        <v>195</v>
      </c>
      <c r="L611" s="449" t="s">
        <v>65</v>
      </c>
      <c r="M611" s="401"/>
    </row>
    <row r="612" spans="2:13" ht="15.6">
      <c r="B612" s="396"/>
      <c r="C612" s="450" t="s">
        <v>58</v>
      </c>
      <c r="D612" s="438">
        <v>105</v>
      </c>
      <c r="E612" s="438">
        <v>376</v>
      </c>
      <c r="F612" s="438">
        <v>296.04000000000002</v>
      </c>
      <c r="G612" s="438">
        <v>123</v>
      </c>
      <c r="H612" s="438"/>
      <c r="I612" s="438"/>
      <c r="J612" s="438"/>
      <c r="K612" s="550">
        <f>D612+E612+F612+G612+H612+I612+J612</f>
        <v>900.04</v>
      </c>
      <c r="L612" s="452">
        <f>K612/K616</f>
        <v>0.10666672987377147</v>
      </c>
      <c r="M612" s="401"/>
    </row>
    <row r="613" spans="2:13" ht="15.6">
      <c r="B613" s="396"/>
      <c r="C613" s="450" t="s">
        <v>148</v>
      </c>
      <c r="D613" s="438">
        <v>327</v>
      </c>
      <c r="E613" s="438">
        <v>407.69</v>
      </c>
      <c r="F613" s="438">
        <v>464.95</v>
      </c>
      <c r="G613" s="438">
        <v>408</v>
      </c>
      <c r="H613" s="438">
        <v>865</v>
      </c>
      <c r="I613" s="438"/>
      <c r="J613" s="438"/>
      <c r="K613" s="550">
        <f t="shared" ref="K613:K615" si="178">D613+E613+F613+G613+H613+I613+J613</f>
        <v>2472.6400000000003</v>
      </c>
      <c r="L613" s="452">
        <f>K613/K616</f>
        <v>0.29304077924879152</v>
      </c>
      <c r="M613" s="401"/>
    </row>
    <row r="614" spans="2:13" ht="15.6">
      <c r="B614" s="396"/>
      <c r="C614" s="450" t="s">
        <v>61</v>
      </c>
      <c r="D614" s="438">
        <v>1074.29</v>
      </c>
      <c r="E614" s="438">
        <v>1462.8</v>
      </c>
      <c r="F614" s="438">
        <v>223.04</v>
      </c>
      <c r="G614" s="438">
        <v>54</v>
      </c>
      <c r="H614" s="438"/>
      <c r="I614" s="438"/>
      <c r="J614" s="438"/>
      <c r="K614" s="550">
        <f t="shared" si="178"/>
        <v>2814.13</v>
      </c>
      <c r="L614" s="452">
        <f>K614/K616</f>
        <v>0.33351189340437815</v>
      </c>
      <c r="M614" s="401"/>
    </row>
    <row r="615" spans="2:13" ht="15.6">
      <c r="B615" s="396"/>
      <c r="C615" s="450" t="s">
        <v>62</v>
      </c>
      <c r="D615" s="438">
        <v>510.52</v>
      </c>
      <c r="E615" s="438">
        <v>757.78</v>
      </c>
      <c r="F615" s="438">
        <v>531.01</v>
      </c>
      <c r="G615" s="438">
        <v>385.49</v>
      </c>
      <c r="H615" s="438">
        <v>66.260000000000005</v>
      </c>
      <c r="I615" s="438"/>
      <c r="J615" s="438"/>
      <c r="K615" s="550">
        <f t="shared" si="178"/>
        <v>2251.0600000000004</v>
      </c>
      <c r="L615" s="452">
        <f>K615/K616</f>
        <v>0.26678059747305904</v>
      </c>
      <c r="M615" s="401"/>
    </row>
    <row r="616" spans="2:13" ht="15.6">
      <c r="B616" s="397"/>
      <c r="C616" s="450" t="s">
        <v>199</v>
      </c>
      <c r="D616" s="552">
        <f>SUM(D612:D615)</f>
        <v>2016.81</v>
      </c>
      <c r="E616" s="552">
        <f t="shared" ref="E616" si="179">SUM(E612:E615)</f>
        <v>3004.2699999999995</v>
      </c>
      <c r="F616" s="552">
        <f>SUM(F612:F615)</f>
        <v>1515.04</v>
      </c>
      <c r="G616" s="552">
        <f>SUM(G612:G615)</f>
        <v>970.49</v>
      </c>
      <c r="H616" s="552">
        <f>SUM(H612:H615)</f>
        <v>931.26</v>
      </c>
      <c r="I616" s="552">
        <f>SUM(I612:I615)</f>
        <v>0</v>
      </c>
      <c r="J616" s="552">
        <f t="shared" ref="J616" si="180">SUM(J612:J615)</f>
        <v>0</v>
      </c>
      <c r="K616" s="550">
        <f>D616+E616+F616+G616+H616+I616+J616</f>
        <v>8437.869999999999</v>
      </c>
      <c r="L616" s="452">
        <f>SUM(L612:L615)</f>
        <v>1.0000000000000002</v>
      </c>
      <c r="M616" s="401"/>
    </row>
    <row r="617" spans="2:13" ht="15.6">
      <c r="B617" s="397"/>
      <c r="C617" s="547" t="s">
        <v>193</v>
      </c>
      <c r="D617" s="553">
        <v>2016.81</v>
      </c>
      <c r="E617" s="553">
        <v>3004.27</v>
      </c>
      <c r="F617" s="548">
        <v>1515.04</v>
      </c>
      <c r="G617" s="548">
        <v>970.49</v>
      </c>
      <c r="H617" s="548">
        <v>931.26</v>
      </c>
      <c r="I617" s="548"/>
      <c r="J617" s="548"/>
      <c r="K617" s="549">
        <f t="shared" ref="K617" si="181">D617+E617+F617+G617+H617+I617+J617</f>
        <v>8437.869999999999</v>
      </c>
      <c r="L617" s="452"/>
      <c r="M617" s="401"/>
    </row>
    <row r="618" spans="2:13" ht="15.6">
      <c r="B618" s="397"/>
      <c r="C618" s="460" t="s">
        <v>147</v>
      </c>
      <c r="D618" s="461">
        <f t="shared" ref="D618:E618" si="182">D617-D616</f>
        <v>0</v>
      </c>
      <c r="E618" s="461">
        <f t="shared" si="182"/>
        <v>0</v>
      </c>
      <c r="F618" s="461">
        <f>F617-F616</f>
        <v>0</v>
      </c>
      <c r="G618" s="461">
        <f>G617-G616</f>
        <v>0</v>
      </c>
      <c r="H618" s="461">
        <f t="shared" ref="H618:J618" si="183">H617-H616</f>
        <v>0</v>
      </c>
      <c r="I618" s="461">
        <f t="shared" si="183"/>
        <v>0</v>
      </c>
      <c r="J618" s="461">
        <f t="shared" si="183"/>
        <v>0</v>
      </c>
      <c r="K618" s="542">
        <f>D618+E618+F618+G618+H618+I618+J618</f>
        <v>0</v>
      </c>
      <c r="L618" s="452"/>
      <c r="M618" s="401"/>
    </row>
    <row r="619" spans="2:13" ht="15.6">
      <c r="B619" s="396"/>
      <c r="C619" s="402" t="s">
        <v>65</v>
      </c>
      <c r="D619" s="462">
        <f>D617/K617</f>
        <v>0.23901885191404942</v>
      </c>
      <c r="E619" s="462">
        <f>E617/K617</f>
        <v>0.35604601635246813</v>
      </c>
      <c r="F619" s="462">
        <f>F617/K617</f>
        <v>0.17955242259006127</v>
      </c>
      <c r="G619" s="462">
        <f>G617/K617</f>
        <v>0.11501599337273508</v>
      </c>
      <c r="H619" s="462">
        <f>H617/K617</f>
        <v>0.11036671577068621</v>
      </c>
      <c r="I619" s="462">
        <f>I617/K617</f>
        <v>0</v>
      </c>
      <c r="J619" s="462">
        <f>J617/K617</f>
        <v>0</v>
      </c>
      <c r="K619" s="520">
        <f>D619+E619+F619+G619+H619+I619+J619</f>
        <v>1.0000000000000002</v>
      </c>
      <c r="L619" s="463"/>
      <c r="M619" s="401"/>
    </row>
    <row r="620" spans="2:13" ht="16.2" thickBot="1">
      <c r="B620" s="396"/>
      <c r="C620" s="394"/>
      <c r="D620" s="395"/>
      <c r="E620" s="464"/>
      <c r="F620" s="879"/>
      <c r="G620" s="879"/>
      <c r="H620" s="879"/>
      <c r="I620" s="879"/>
      <c r="J620" s="880" t="s">
        <v>196</v>
      </c>
      <c r="K620" s="880"/>
      <c r="L620" s="465">
        <f>H602-K617</f>
        <v>3.3447400008153636</v>
      </c>
      <c r="M620" s="401"/>
    </row>
    <row r="621" spans="2:13" ht="15" thickBot="1">
      <c r="B621" s="397"/>
      <c r="C621" s="393"/>
      <c r="D621" s="367"/>
      <c r="E621" s="367"/>
      <c r="F621" s="367"/>
      <c r="G621" s="367"/>
      <c r="H621" s="367"/>
      <c r="I621" s="367"/>
      <c r="J621" s="367"/>
      <c r="K621" s="367"/>
      <c r="L621" s="368"/>
      <c r="M621" s="401"/>
    </row>
    <row r="622" spans="2:13" ht="15" thickBot="1">
      <c r="B622" s="398"/>
      <c r="C622" s="399"/>
      <c r="D622" s="399"/>
      <c r="E622" s="399"/>
      <c r="F622" s="399"/>
      <c r="G622" s="399"/>
      <c r="H622" s="399"/>
      <c r="I622" s="399"/>
      <c r="J622" s="399"/>
      <c r="K622" s="399"/>
      <c r="L622" s="399"/>
      <c r="M622" s="400"/>
    </row>
    <row r="623" spans="2:13" ht="15" thickBot="1"/>
    <row r="624" spans="2:13" ht="46.8" thickBot="1">
      <c r="B624" s="853" t="s">
        <v>226</v>
      </c>
      <c r="C624" s="854"/>
      <c r="D624" s="854"/>
      <c r="E624" s="854"/>
      <c r="F624" s="854"/>
      <c r="G624" s="854"/>
      <c r="H624" s="854"/>
      <c r="I624" s="854"/>
      <c r="J624" s="854"/>
      <c r="K624" s="854"/>
      <c r="L624" s="854"/>
      <c r="M624" s="855"/>
    </row>
    <row r="625" spans="2:13" ht="26.4" thickBot="1">
      <c r="B625" s="396"/>
      <c r="C625" s="856" t="s">
        <v>193</v>
      </c>
      <c r="D625" s="857"/>
      <c r="E625" s="857"/>
      <c r="F625" s="857"/>
      <c r="G625" s="857"/>
      <c r="H625" s="857"/>
      <c r="I625" s="857"/>
      <c r="J625" s="857"/>
      <c r="K625" s="857"/>
      <c r="L625" s="858"/>
      <c r="M625" s="401"/>
    </row>
    <row r="626" spans="2:13" ht="15.6">
      <c r="B626" s="396"/>
      <c r="C626" s="403" t="s">
        <v>7</v>
      </c>
      <c r="D626" s="404" t="s">
        <v>38</v>
      </c>
      <c r="E626" s="405" t="s">
        <v>39</v>
      </c>
      <c r="F626" s="406" t="s">
        <v>40</v>
      </c>
      <c r="G626" s="406" t="s">
        <v>8</v>
      </c>
      <c r="H626" s="407" t="s">
        <v>60</v>
      </c>
      <c r="I626" s="408" t="s">
        <v>40</v>
      </c>
      <c r="J626" s="407" t="s">
        <v>65</v>
      </c>
      <c r="K626" s="184"/>
      <c r="L626" s="188"/>
      <c r="M626" s="401"/>
    </row>
    <row r="627" spans="2:13" ht="15.6">
      <c r="B627" s="396"/>
      <c r="C627" s="409" t="s">
        <v>42</v>
      </c>
      <c r="D627" s="596">
        <v>1621605.8019999999</v>
      </c>
      <c r="E627" s="596">
        <v>1622120.031</v>
      </c>
      <c r="F627" s="526">
        <f t="shared" ref="F627:F632" si="184">E627-D627</f>
        <v>514.22900000005029</v>
      </c>
      <c r="G627" s="521">
        <v>6.38</v>
      </c>
      <c r="H627" s="410">
        <f>F627*G627</f>
        <v>3280.781020000321</v>
      </c>
      <c r="I627" s="531">
        <f>F627+F631+F632</f>
        <v>731.42800000007264</v>
      </c>
      <c r="J627" s="411">
        <f>I627/I631</f>
        <v>0.35249746022630896</v>
      </c>
      <c r="K627" s="186"/>
      <c r="L627" s="359"/>
      <c r="M627" s="401"/>
    </row>
    <row r="628" spans="2:13" ht="15.6">
      <c r="B628" s="396"/>
      <c r="C628" s="412" t="s">
        <v>43</v>
      </c>
      <c r="D628" s="596">
        <v>627534.16200000001</v>
      </c>
      <c r="E628" s="596">
        <v>627844.17299999995</v>
      </c>
      <c r="F628" s="527">
        <f t="shared" si="184"/>
        <v>310.0109999999404</v>
      </c>
      <c r="G628" s="522">
        <v>6.38</v>
      </c>
      <c r="H628" s="413">
        <f>G628*F628</f>
        <v>1977.8701799996197</v>
      </c>
      <c r="I628" s="532">
        <f>F628</f>
        <v>310.0109999999404</v>
      </c>
      <c r="J628" s="414">
        <f>I628/I631</f>
        <v>0.14940375558795452</v>
      </c>
      <c r="K628" s="186"/>
      <c r="L628" s="359"/>
      <c r="M628" s="401"/>
    </row>
    <row r="629" spans="2:13" ht="15.6">
      <c r="B629" s="396"/>
      <c r="C629" s="415" t="s">
        <v>44</v>
      </c>
      <c r="D629" s="597">
        <v>377698.44400000002</v>
      </c>
      <c r="E629" s="597">
        <v>377906.12300000002</v>
      </c>
      <c r="F629" s="528">
        <f t="shared" si="184"/>
        <v>207.67900000000373</v>
      </c>
      <c r="G629" s="523">
        <v>4.58</v>
      </c>
      <c r="H629" s="416">
        <f>G629*F629</f>
        <v>951.16982000001713</v>
      </c>
      <c r="I629" s="533">
        <f>F629</f>
        <v>207.67900000000373</v>
      </c>
      <c r="J629" s="417">
        <f>I629/I631</f>
        <v>0.10008684387572483</v>
      </c>
      <c r="K629" s="186"/>
      <c r="L629" s="359"/>
      <c r="M629" s="401"/>
    </row>
    <row r="630" spans="2:13" ht="15.6">
      <c r="B630" s="397"/>
      <c r="C630" s="183" t="s">
        <v>139</v>
      </c>
      <c r="D630" s="597">
        <v>435545.73300000001</v>
      </c>
      <c r="E630" s="597">
        <v>436371.603</v>
      </c>
      <c r="F630" s="529">
        <f t="shared" si="184"/>
        <v>825.86999999999534</v>
      </c>
      <c r="G630" s="524">
        <v>6.28</v>
      </c>
      <c r="H630" s="418">
        <f>G630*F630</f>
        <v>5186.4635999999709</v>
      </c>
      <c r="I630" s="534">
        <f>F630</f>
        <v>825.86999999999534</v>
      </c>
      <c r="J630" s="419">
        <f>I630/I631</f>
        <v>0.39801194031001169</v>
      </c>
      <c r="K630" s="186"/>
      <c r="L630" s="359"/>
      <c r="M630" s="401"/>
    </row>
    <row r="631" spans="2:13" ht="16.2" thickBot="1">
      <c r="B631" s="397"/>
      <c r="C631" s="420" t="s">
        <v>45</v>
      </c>
      <c r="D631" s="597">
        <v>384536.80200000003</v>
      </c>
      <c r="E631" s="597">
        <v>384648.902</v>
      </c>
      <c r="F631" s="526">
        <f t="shared" si="184"/>
        <v>112.09999999997672</v>
      </c>
      <c r="G631" s="859">
        <v>6.38</v>
      </c>
      <c r="H631" s="421">
        <f>G631*F631</f>
        <v>715.19799999985139</v>
      </c>
      <c r="I631" s="535">
        <f t="shared" ref="I631:J631" si="185">SUM(I627:I630)</f>
        <v>2074.9880000000121</v>
      </c>
      <c r="J631" s="422">
        <f t="shared" si="185"/>
        <v>1</v>
      </c>
      <c r="K631" s="186"/>
      <c r="L631" s="359"/>
      <c r="M631" s="401"/>
    </row>
    <row r="632" spans="2:13" ht="15.6">
      <c r="B632" s="397"/>
      <c r="C632" s="420" t="s">
        <v>46</v>
      </c>
      <c r="D632" s="597">
        <v>344968.64299999998</v>
      </c>
      <c r="E632" s="597">
        <v>345073.74200000003</v>
      </c>
      <c r="F632" s="526">
        <f t="shared" si="184"/>
        <v>105.09900000004563</v>
      </c>
      <c r="G632" s="860"/>
      <c r="H632" s="423">
        <f>G631*F632</f>
        <v>670.53162000029113</v>
      </c>
      <c r="I632" s="424"/>
      <c r="J632" s="425"/>
      <c r="K632" s="186"/>
      <c r="L632" s="359"/>
      <c r="M632" s="401"/>
    </row>
    <row r="633" spans="2:13" ht="16.2" thickBot="1">
      <c r="B633" s="397"/>
      <c r="C633" s="426" t="s">
        <v>21</v>
      </c>
      <c r="D633" s="427"/>
      <c r="E633" s="427"/>
      <c r="F633" s="530">
        <f>F627+F628+F629+F630+F631+F632</f>
        <v>2074.9880000000121</v>
      </c>
      <c r="G633" s="525">
        <f>H633/F633</f>
        <v>6.160042486992694</v>
      </c>
      <c r="H633" s="428">
        <f>SUM(H627:H632)</f>
        <v>12782.014240000071</v>
      </c>
      <c r="I633" s="424"/>
      <c r="J633" s="425"/>
      <c r="K633" s="186"/>
      <c r="L633" s="359"/>
      <c r="M633" s="401"/>
    </row>
    <row r="634" spans="2:13" ht="16.2" thickBot="1">
      <c r="B634" s="397"/>
      <c r="C634" s="429"/>
      <c r="D634" s="425"/>
      <c r="E634" s="425"/>
      <c r="F634" s="430"/>
      <c r="G634" s="425"/>
      <c r="H634" s="425"/>
      <c r="I634" s="431"/>
      <c r="J634" s="431"/>
      <c r="K634" s="184"/>
      <c r="L634" s="188"/>
      <c r="M634" s="401"/>
    </row>
    <row r="635" spans="2:13" ht="15.6">
      <c r="B635" s="397"/>
      <c r="C635" s="432"/>
      <c r="D635" s="433"/>
      <c r="E635" s="433" t="s">
        <v>254</v>
      </c>
      <c r="F635" s="434" t="s">
        <v>1</v>
      </c>
      <c r="G635" s="554" t="s">
        <v>65</v>
      </c>
      <c r="H635" s="861" t="s">
        <v>243</v>
      </c>
      <c r="I635" s="862"/>
      <c r="J635" s="431"/>
      <c r="K635" s="184"/>
      <c r="L635" s="188"/>
      <c r="M635" s="401"/>
    </row>
    <row r="636" spans="2:13" ht="15.6">
      <c r="B636" s="397"/>
      <c r="C636" s="437" t="s">
        <v>80</v>
      </c>
      <c r="D636" s="438"/>
      <c r="E636" s="438">
        <v>268</v>
      </c>
      <c r="F636" s="438">
        <f>D636+E636</f>
        <v>268</v>
      </c>
      <c r="G636" s="439">
        <f>F636/F639</f>
        <v>0.28848223896663078</v>
      </c>
      <c r="H636" s="590">
        <v>7.0000000000000001E-3</v>
      </c>
      <c r="I636" s="586">
        <f>F636*H636</f>
        <v>1.8760000000000001</v>
      </c>
      <c r="J636" s="431"/>
      <c r="K636" s="184"/>
      <c r="L636" s="188"/>
      <c r="M636" s="401"/>
    </row>
    <row r="637" spans="2:13" ht="15.6">
      <c r="B637" s="397"/>
      <c r="C637" s="437" t="s">
        <v>81</v>
      </c>
      <c r="D637" s="438"/>
      <c r="E637" s="438">
        <v>270</v>
      </c>
      <c r="F637" s="438">
        <f t="shared" ref="F637:F638" si="186">D637+E637</f>
        <v>270</v>
      </c>
      <c r="G637" s="439">
        <f>F637/F639</f>
        <v>0.29063509149623251</v>
      </c>
      <c r="H637" s="590">
        <v>2.5000000000000001E-2</v>
      </c>
      <c r="I637" s="586">
        <f>F637*H637</f>
        <v>6.75</v>
      </c>
      <c r="J637" s="431"/>
      <c r="K637" s="184"/>
      <c r="L637" s="188"/>
      <c r="M637" s="401"/>
    </row>
    <row r="638" spans="2:13" ht="15.6">
      <c r="B638" s="397"/>
      <c r="C638" s="437" t="s">
        <v>58</v>
      </c>
      <c r="D638" s="438"/>
      <c r="E638" s="438">
        <v>391</v>
      </c>
      <c r="F638" s="438">
        <f t="shared" si="186"/>
        <v>391</v>
      </c>
      <c r="G638" s="439">
        <f>F638/F639</f>
        <v>0.42088266953713671</v>
      </c>
      <c r="H638" s="584"/>
      <c r="I638" s="586"/>
      <c r="J638" s="431"/>
      <c r="K638" s="184"/>
      <c r="L638" s="188"/>
      <c r="M638" s="401"/>
    </row>
    <row r="639" spans="2:13" ht="16.2" thickBot="1">
      <c r="B639" s="397"/>
      <c r="C639" s="441" t="s">
        <v>1</v>
      </c>
      <c r="D639" s="442">
        <f>SUM(D636:D638)</f>
        <v>0</v>
      </c>
      <c r="E639" s="442">
        <f>SUM(E636:E638)</f>
        <v>929</v>
      </c>
      <c r="F639" s="443">
        <f>D639+E639</f>
        <v>929</v>
      </c>
      <c r="G639" s="444">
        <f>SUM(G636:G638)</f>
        <v>1</v>
      </c>
      <c r="H639" s="585" t="s">
        <v>21</v>
      </c>
      <c r="I639" s="591">
        <f>SUM(I636:I638)</f>
        <v>8.6259999999999994</v>
      </c>
      <c r="J639" s="431"/>
      <c r="K639" s="184"/>
      <c r="L639" s="188"/>
      <c r="M639" s="401"/>
    </row>
    <row r="640" spans="2:13" ht="15" thickBot="1">
      <c r="B640" s="397"/>
      <c r="C640" s="187"/>
      <c r="D640" s="186"/>
      <c r="E640" s="186"/>
      <c r="F640" s="185"/>
      <c r="G640" s="186"/>
      <c r="H640" s="186"/>
      <c r="I640" s="184"/>
      <c r="J640" s="184"/>
      <c r="K640" s="184"/>
      <c r="L640" s="188"/>
      <c r="M640" s="401"/>
    </row>
    <row r="641" spans="2:13" ht="26.4" thickBot="1">
      <c r="B641" s="397"/>
      <c r="C641" s="876" t="s">
        <v>194</v>
      </c>
      <c r="D641" s="877"/>
      <c r="E641" s="877"/>
      <c r="F641" s="877"/>
      <c r="G641" s="877"/>
      <c r="H641" s="877"/>
      <c r="I641" s="877"/>
      <c r="J641" s="877"/>
      <c r="K641" s="877"/>
      <c r="L641" s="878"/>
      <c r="M641" s="401"/>
    </row>
    <row r="642" spans="2:13" ht="15.6">
      <c r="B642" s="396"/>
      <c r="C642" s="446"/>
      <c r="D642" s="447" t="s">
        <v>260</v>
      </c>
      <c r="E642" s="447" t="s">
        <v>68</v>
      </c>
      <c r="F642" s="447" t="s">
        <v>268</v>
      </c>
      <c r="G642" s="448" t="s">
        <v>197</v>
      </c>
      <c r="H642" s="447" t="s">
        <v>130</v>
      </c>
      <c r="I642" s="448" t="s">
        <v>64</v>
      </c>
      <c r="J642" s="447" t="s">
        <v>269</v>
      </c>
      <c r="K642" s="448" t="s">
        <v>195</v>
      </c>
      <c r="L642" s="449" t="s">
        <v>65</v>
      </c>
      <c r="M642" s="401"/>
    </row>
    <row r="643" spans="2:13" ht="15.6">
      <c r="B643" s="396"/>
      <c r="C643" s="450" t="s">
        <v>58</v>
      </c>
      <c r="D643" s="438">
        <v>1016</v>
      </c>
      <c r="E643" s="438">
        <v>431</v>
      </c>
      <c r="F643" s="438">
        <v>175</v>
      </c>
      <c r="G643" s="438"/>
      <c r="H643" s="438"/>
      <c r="I643" s="438">
        <v>121</v>
      </c>
      <c r="J643" s="438"/>
      <c r="K643" s="550">
        <f>D643+E643+F643+G643+H643+I643+J643</f>
        <v>1743</v>
      </c>
      <c r="L643" s="452">
        <f>K643/K647</f>
        <v>0.13764434690797731</v>
      </c>
      <c r="M643" s="401"/>
    </row>
    <row r="644" spans="2:13" ht="15.6">
      <c r="B644" s="396"/>
      <c r="C644" s="450" t="s">
        <v>148</v>
      </c>
      <c r="D644" s="438">
        <v>589.19000000000005</v>
      </c>
      <c r="E644" s="438">
        <v>459</v>
      </c>
      <c r="F644" s="438">
        <v>255</v>
      </c>
      <c r="G644" s="438"/>
      <c r="H644" s="438">
        <v>230</v>
      </c>
      <c r="I644" s="438">
        <v>148</v>
      </c>
      <c r="J644" s="438"/>
      <c r="K644" s="550">
        <f t="shared" ref="K644:K646" si="187">D644+E644+F644+G644+H644+I644+J644</f>
        <v>1681.19</v>
      </c>
      <c r="L644" s="452">
        <f>K644/K647</f>
        <v>0.13276322408389118</v>
      </c>
      <c r="M644" s="401"/>
    </row>
    <row r="645" spans="2:13" ht="15.6">
      <c r="B645" s="396"/>
      <c r="C645" s="450" t="s">
        <v>61</v>
      </c>
      <c r="D645" s="438">
        <v>253</v>
      </c>
      <c r="E645" s="438">
        <v>239.8</v>
      </c>
      <c r="F645" s="438">
        <v>421.92</v>
      </c>
      <c r="G645" s="438"/>
      <c r="H645" s="438"/>
      <c r="I645" s="438">
        <v>409</v>
      </c>
      <c r="J645" s="438"/>
      <c r="K645" s="550">
        <f t="shared" si="187"/>
        <v>1323.72</v>
      </c>
      <c r="L645" s="452">
        <f>K645/K647</f>
        <v>0.10453389265004458</v>
      </c>
      <c r="M645" s="401"/>
    </row>
    <row r="646" spans="2:13" ht="15.6">
      <c r="B646" s="396"/>
      <c r="C646" s="450" t="s">
        <v>62</v>
      </c>
      <c r="D646" s="438">
        <v>5683.71</v>
      </c>
      <c r="E646" s="438">
        <v>1016.8</v>
      </c>
      <c r="F646" s="438">
        <v>541.30999999999995</v>
      </c>
      <c r="G646" s="438"/>
      <c r="H646" s="438">
        <v>89.57</v>
      </c>
      <c r="I646" s="438">
        <v>583.77</v>
      </c>
      <c r="J646" s="438"/>
      <c r="K646" s="550">
        <f t="shared" si="187"/>
        <v>7915.16</v>
      </c>
      <c r="L646" s="452">
        <f>K646/K647</f>
        <v>0.62505853635808695</v>
      </c>
      <c r="M646" s="401"/>
    </row>
    <row r="647" spans="2:13" ht="15.6">
      <c r="B647" s="397"/>
      <c r="C647" s="450" t="s">
        <v>199</v>
      </c>
      <c r="D647" s="552">
        <f>SUM(D643:D646)</f>
        <v>7541.9</v>
      </c>
      <c r="E647" s="552">
        <f t="shared" ref="E647" si="188">SUM(E643:E646)</f>
        <v>2146.6</v>
      </c>
      <c r="F647" s="552">
        <f>SUM(F643:F646)</f>
        <v>1393.23</v>
      </c>
      <c r="G647" s="552">
        <f>SUM(G643:G646)</f>
        <v>0</v>
      </c>
      <c r="H647" s="552">
        <f>SUM(H643:H646)</f>
        <v>319.57</v>
      </c>
      <c r="I647" s="552">
        <f>SUM(I643:I646)</f>
        <v>1261.77</v>
      </c>
      <c r="J647" s="552">
        <f t="shared" ref="J647" si="189">SUM(J643:J646)</f>
        <v>0</v>
      </c>
      <c r="K647" s="550">
        <f>D647+E647+F647+G647+H647+I647+J647</f>
        <v>12663.07</v>
      </c>
      <c r="L647" s="452">
        <f>SUM(L643:L646)</f>
        <v>1</v>
      </c>
      <c r="M647" s="401"/>
    </row>
    <row r="648" spans="2:13" ht="15.6">
      <c r="B648" s="397"/>
      <c r="C648" s="547" t="s">
        <v>193</v>
      </c>
      <c r="D648" s="553">
        <v>7541.9</v>
      </c>
      <c r="E648" s="553">
        <v>2146.6</v>
      </c>
      <c r="F648" s="548">
        <v>1393.23</v>
      </c>
      <c r="G648" s="548"/>
      <c r="H648" s="548">
        <v>319.57</v>
      </c>
      <c r="I648" s="548">
        <v>1261.77</v>
      </c>
      <c r="J648" s="548"/>
      <c r="K648" s="549">
        <f t="shared" ref="K648" si="190">D648+E648+F648+G648+H648+I648+J648</f>
        <v>12663.07</v>
      </c>
      <c r="L648" s="452"/>
      <c r="M648" s="401"/>
    </row>
    <row r="649" spans="2:13" ht="15.6">
      <c r="B649" s="397"/>
      <c r="C649" s="460" t="s">
        <v>147</v>
      </c>
      <c r="D649" s="461">
        <f t="shared" ref="D649:E649" si="191">D648-D647</f>
        <v>0</v>
      </c>
      <c r="E649" s="461">
        <f t="shared" si="191"/>
        <v>0</v>
      </c>
      <c r="F649" s="461">
        <f>F648-F647</f>
        <v>0</v>
      </c>
      <c r="G649" s="461">
        <f>G648-G647</f>
        <v>0</v>
      </c>
      <c r="H649" s="461">
        <f t="shared" ref="H649:J649" si="192">H648-H647</f>
        <v>0</v>
      </c>
      <c r="I649" s="461">
        <f t="shared" si="192"/>
        <v>0</v>
      </c>
      <c r="J649" s="461">
        <f t="shared" si="192"/>
        <v>0</v>
      </c>
      <c r="K649" s="542">
        <f>D649+E649+F649+G649+H649+I649+J649</f>
        <v>0</v>
      </c>
      <c r="L649" s="452"/>
      <c r="M649" s="401"/>
    </row>
    <row r="650" spans="2:13" ht="15.6">
      <c r="B650" s="396"/>
      <c r="C650" s="402" t="s">
        <v>65</v>
      </c>
      <c r="D650" s="462">
        <f>D648/K648</f>
        <v>0.59558227191352486</v>
      </c>
      <c r="E650" s="462">
        <f>E648/K648</f>
        <v>0.16951655483228001</v>
      </c>
      <c r="F650" s="462">
        <f>F648/K648</f>
        <v>0.1100230828701097</v>
      </c>
      <c r="G650" s="462">
        <f>G648/K648</f>
        <v>0</v>
      </c>
      <c r="H650" s="462">
        <f>H648/K648</f>
        <v>2.5236376328962883E-2</v>
      </c>
      <c r="I650" s="462">
        <f>I648/K648</f>
        <v>9.9641714055122496E-2</v>
      </c>
      <c r="J650" s="462">
        <f>J648/K648</f>
        <v>0</v>
      </c>
      <c r="K650" s="520">
        <f>D650+E650+F650+G650+H650+I650+J650</f>
        <v>1</v>
      </c>
      <c r="L650" s="463"/>
      <c r="M650" s="401"/>
    </row>
    <row r="651" spans="2:13" ht="16.2" thickBot="1">
      <c r="B651" s="396"/>
      <c r="C651" s="394"/>
      <c r="D651" s="395"/>
      <c r="E651" s="464"/>
      <c r="F651" s="879"/>
      <c r="G651" s="879"/>
      <c r="H651" s="879"/>
      <c r="I651" s="879"/>
      <c r="J651" s="880" t="s">
        <v>196</v>
      </c>
      <c r="K651" s="880"/>
      <c r="L651" s="465">
        <f>H633-K648</f>
        <v>118.94424000007166</v>
      </c>
      <c r="M651" s="401"/>
    </row>
    <row r="652" spans="2:13" ht="15" thickBot="1">
      <c r="B652" s="397"/>
      <c r="C652" s="393"/>
      <c r="D652" s="367"/>
      <c r="E652" s="367"/>
      <c r="F652" s="367"/>
      <c r="G652" s="367"/>
      <c r="H652" s="367"/>
      <c r="I652" s="367"/>
      <c r="J652" s="367"/>
      <c r="K652" s="367"/>
      <c r="L652" s="368"/>
      <c r="M652" s="401"/>
    </row>
    <row r="653" spans="2:13" ht="15" thickBot="1">
      <c r="B653" s="398"/>
      <c r="C653" s="399"/>
      <c r="D653" s="399"/>
      <c r="E653" s="399"/>
      <c r="F653" s="399"/>
      <c r="G653" s="399"/>
      <c r="H653" s="399"/>
      <c r="I653" s="399"/>
      <c r="J653" s="399"/>
      <c r="K653" s="399"/>
      <c r="L653" s="399"/>
      <c r="M653" s="400"/>
    </row>
    <row r="654" spans="2:13" ht="15" thickBot="1"/>
    <row r="655" spans="2:13" ht="46.8" thickBot="1">
      <c r="B655" s="853" t="s">
        <v>227</v>
      </c>
      <c r="C655" s="854"/>
      <c r="D655" s="854"/>
      <c r="E655" s="854"/>
      <c r="F655" s="854"/>
      <c r="G655" s="854"/>
      <c r="H655" s="854"/>
      <c r="I655" s="854"/>
      <c r="J655" s="854"/>
      <c r="K655" s="854"/>
      <c r="L655" s="854"/>
      <c r="M655" s="855"/>
    </row>
    <row r="656" spans="2:13" ht="26.4" thickBot="1">
      <c r="B656" s="396"/>
      <c r="C656" s="856" t="s">
        <v>193</v>
      </c>
      <c r="D656" s="857"/>
      <c r="E656" s="857"/>
      <c r="F656" s="857"/>
      <c r="G656" s="857"/>
      <c r="H656" s="857"/>
      <c r="I656" s="857"/>
      <c r="J656" s="857"/>
      <c r="K656" s="857"/>
      <c r="L656" s="858"/>
      <c r="M656" s="401"/>
    </row>
    <row r="657" spans="2:13" ht="15.6">
      <c r="B657" s="396"/>
      <c r="C657" s="403" t="s">
        <v>7</v>
      </c>
      <c r="D657" s="404" t="s">
        <v>38</v>
      </c>
      <c r="E657" s="405" t="s">
        <v>39</v>
      </c>
      <c r="F657" s="406" t="s">
        <v>40</v>
      </c>
      <c r="G657" s="406" t="s">
        <v>8</v>
      </c>
      <c r="H657" s="407" t="s">
        <v>60</v>
      </c>
      <c r="I657" s="408" t="s">
        <v>40</v>
      </c>
      <c r="J657" s="407" t="s">
        <v>65</v>
      </c>
      <c r="K657" s="184"/>
      <c r="L657" s="188"/>
      <c r="M657" s="401"/>
    </row>
    <row r="658" spans="2:13" ht="15.6">
      <c r="B658" s="396"/>
      <c r="C658" s="409" t="s">
        <v>42</v>
      </c>
      <c r="D658" s="596">
        <v>1622120.031</v>
      </c>
      <c r="E658" s="596">
        <v>1622564.8829999999</v>
      </c>
      <c r="F658" s="526">
        <f t="shared" ref="F658:F663" si="193">E658-D658</f>
        <v>444.8519999999553</v>
      </c>
      <c r="G658" s="521">
        <v>6.38</v>
      </c>
      <c r="H658" s="410">
        <f>F658*G658</f>
        <v>2838.1557599997145</v>
      </c>
      <c r="I658" s="531">
        <f>F658+F662+F663</f>
        <v>650.85299999988638</v>
      </c>
      <c r="J658" s="411">
        <f>I658/I662</f>
        <v>0.59441290066857333</v>
      </c>
      <c r="K658" s="186"/>
      <c r="L658" s="359"/>
      <c r="M658" s="401"/>
    </row>
    <row r="659" spans="2:13" ht="15.6">
      <c r="B659" s="396"/>
      <c r="C659" s="412" t="s">
        <v>43</v>
      </c>
      <c r="D659" s="596">
        <v>627844.17299999995</v>
      </c>
      <c r="E659" s="596">
        <v>628154.39199999999</v>
      </c>
      <c r="F659" s="527">
        <f t="shared" si="193"/>
        <v>310.21900000004098</v>
      </c>
      <c r="G659" s="522">
        <v>6.38</v>
      </c>
      <c r="H659" s="413">
        <f>G659*F659</f>
        <v>1979.1972200002615</v>
      </c>
      <c r="I659" s="532">
        <f>F659</f>
        <v>310.21900000004098</v>
      </c>
      <c r="J659" s="414">
        <f>I659/I662</f>
        <v>0.28331770097481412</v>
      </c>
      <c r="K659" s="186"/>
      <c r="L659" s="359"/>
      <c r="M659" s="401"/>
    </row>
    <row r="660" spans="2:13" ht="15.6">
      <c r="B660" s="396"/>
      <c r="C660" s="415" t="s">
        <v>44</v>
      </c>
      <c r="D660" s="597">
        <v>377906.12300000002</v>
      </c>
      <c r="E660" s="597">
        <v>378040.00199999998</v>
      </c>
      <c r="F660" s="528">
        <f t="shared" si="193"/>
        <v>133.87899999995716</v>
      </c>
      <c r="G660" s="523">
        <v>4.58</v>
      </c>
      <c r="H660" s="416">
        <f>G660*F660</f>
        <v>613.16581999980383</v>
      </c>
      <c r="I660" s="533">
        <f>F660</f>
        <v>133.87899999995716</v>
      </c>
      <c r="J660" s="417">
        <f>I660/I662</f>
        <v>0.12226939835661256</v>
      </c>
      <c r="K660" s="186"/>
      <c r="L660" s="359"/>
      <c r="M660" s="401"/>
    </row>
    <row r="661" spans="2:13" ht="15.6">
      <c r="B661" s="397"/>
      <c r="C661" s="183" t="s">
        <v>139</v>
      </c>
      <c r="D661" s="597">
        <v>436371.603</v>
      </c>
      <c r="E661" s="597">
        <v>436371.603</v>
      </c>
      <c r="F661" s="529">
        <f t="shared" si="193"/>
        <v>0</v>
      </c>
      <c r="G661" s="524">
        <v>6.28</v>
      </c>
      <c r="H661" s="418">
        <f>G661*F661</f>
        <v>0</v>
      </c>
      <c r="I661" s="534">
        <f>F661</f>
        <v>0</v>
      </c>
      <c r="J661" s="419">
        <f>I661/I662</f>
        <v>0</v>
      </c>
      <c r="K661" s="186"/>
      <c r="L661" s="359"/>
      <c r="M661" s="401"/>
    </row>
    <row r="662" spans="2:13" ht="16.2" thickBot="1">
      <c r="B662" s="397"/>
      <c r="C662" s="420" t="s">
        <v>45</v>
      </c>
      <c r="D662" s="597">
        <v>384648.902</v>
      </c>
      <c r="E662" s="597">
        <v>384799.07299999997</v>
      </c>
      <c r="F662" s="526">
        <f t="shared" si="193"/>
        <v>150.17099999997299</v>
      </c>
      <c r="G662" s="859">
        <v>6.38</v>
      </c>
      <c r="H662" s="421">
        <f>G662*F662</f>
        <v>958.09097999982771</v>
      </c>
      <c r="I662" s="535">
        <f t="shared" ref="I662:J662" si="194">SUM(I658:I661)</f>
        <v>1094.9509999998845</v>
      </c>
      <c r="J662" s="422">
        <f t="shared" si="194"/>
        <v>1</v>
      </c>
      <c r="K662" s="186"/>
      <c r="L662" s="359"/>
      <c r="M662" s="401"/>
    </row>
    <row r="663" spans="2:13" ht="15.6">
      <c r="B663" s="397"/>
      <c r="C663" s="420" t="s">
        <v>46</v>
      </c>
      <c r="D663" s="597">
        <v>345073.74200000003</v>
      </c>
      <c r="E663" s="597">
        <v>345129.57199999999</v>
      </c>
      <c r="F663" s="526">
        <f t="shared" si="193"/>
        <v>55.82999999995809</v>
      </c>
      <c r="G663" s="860"/>
      <c r="H663" s="423">
        <f>G662*F663</f>
        <v>356.19539999973262</v>
      </c>
      <c r="I663" s="424"/>
      <c r="J663" s="425"/>
      <c r="K663" s="186"/>
      <c r="L663" s="359"/>
      <c r="M663" s="401"/>
    </row>
    <row r="664" spans="2:13" ht="16.2" thickBot="1">
      <c r="B664" s="397"/>
      <c r="C664" s="426" t="s">
        <v>21</v>
      </c>
      <c r="D664" s="427"/>
      <c r="E664" s="427"/>
      <c r="F664" s="530">
        <f>F658+F659+F660+F661+F662+F663</f>
        <v>1094.9509999998845</v>
      </c>
      <c r="G664" s="525">
        <f>H664/F664</f>
        <v>6.1599150829580971</v>
      </c>
      <c r="H664" s="428">
        <f>SUM(H658:H663)</f>
        <v>6744.80517999934</v>
      </c>
      <c r="I664" s="424"/>
      <c r="J664" s="425"/>
      <c r="K664" s="186"/>
      <c r="L664" s="359"/>
      <c r="M664" s="401"/>
    </row>
    <row r="665" spans="2:13" ht="16.2" thickBot="1">
      <c r="B665" s="397"/>
      <c r="C665" s="429"/>
      <c r="D665" s="425"/>
      <c r="E665" s="425"/>
      <c r="F665" s="430"/>
      <c r="G665" s="425"/>
      <c r="H665" s="425"/>
      <c r="I665" s="431"/>
      <c r="J665" s="431"/>
      <c r="K665" s="184"/>
      <c r="L665" s="188"/>
      <c r="M665" s="401"/>
    </row>
    <row r="666" spans="2:13" ht="15.6">
      <c r="B666" s="397"/>
      <c r="C666" s="432"/>
      <c r="D666" s="433"/>
      <c r="E666" s="433" t="s">
        <v>254</v>
      </c>
      <c r="F666" s="434" t="s">
        <v>1</v>
      </c>
      <c r="G666" s="554" t="s">
        <v>65</v>
      </c>
      <c r="H666" s="861" t="s">
        <v>243</v>
      </c>
      <c r="I666" s="862"/>
      <c r="J666" s="431"/>
      <c r="K666" s="184"/>
      <c r="L666" s="188"/>
      <c r="M666" s="401"/>
    </row>
    <row r="667" spans="2:13" ht="15.6">
      <c r="B667" s="397"/>
      <c r="C667" s="437" t="s">
        <v>80</v>
      </c>
      <c r="D667" s="438"/>
      <c r="E667" s="438">
        <v>615</v>
      </c>
      <c r="F667" s="438">
        <f>D667+E667</f>
        <v>615</v>
      </c>
      <c r="G667" s="439">
        <f>F667/F670</f>
        <v>0.26114649681528662</v>
      </c>
      <c r="H667" s="590">
        <v>7.0000000000000001E-3</v>
      </c>
      <c r="I667" s="586">
        <f>F667*H667</f>
        <v>4.3049999999999997</v>
      </c>
      <c r="J667" s="431"/>
      <c r="K667" s="184"/>
      <c r="L667" s="188"/>
      <c r="M667" s="401"/>
    </row>
    <row r="668" spans="2:13" ht="15.6">
      <c r="B668" s="397"/>
      <c r="C668" s="437" t="s">
        <v>81</v>
      </c>
      <c r="D668" s="438"/>
      <c r="E668" s="438">
        <v>960</v>
      </c>
      <c r="F668" s="438">
        <f t="shared" ref="F668:F669" si="195">D668+E668</f>
        <v>960</v>
      </c>
      <c r="G668" s="439">
        <f>F668/F670</f>
        <v>0.40764331210191085</v>
      </c>
      <c r="H668" s="590">
        <v>2.5000000000000001E-2</v>
      </c>
      <c r="I668" s="586">
        <f>F668*H668</f>
        <v>24</v>
      </c>
      <c r="J668" s="431"/>
      <c r="K668" s="184"/>
      <c r="L668" s="188"/>
      <c r="M668" s="401"/>
    </row>
    <row r="669" spans="2:13" ht="15.6">
      <c r="B669" s="397"/>
      <c r="C669" s="437" t="s">
        <v>58</v>
      </c>
      <c r="D669" s="438"/>
      <c r="E669" s="438">
        <v>780</v>
      </c>
      <c r="F669" s="438">
        <f t="shared" si="195"/>
        <v>780</v>
      </c>
      <c r="G669" s="439">
        <f>F669/F670</f>
        <v>0.33121019108280253</v>
      </c>
      <c r="H669" s="584"/>
      <c r="I669" s="586"/>
      <c r="J669" s="431"/>
      <c r="K669" s="184"/>
      <c r="L669" s="188"/>
      <c r="M669" s="401"/>
    </row>
    <row r="670" spans="2:13" ht="16.2" thickBot="1">
      <c r="B670" s="397"/>
      <c r="C670" s="441" t="s">
        <v>1</v>
      </c>
      <c r="D670" s="442">
        <f>SUM(D667:D669)</f>
        <v>0</v>
      </c>
      <c r="E670" s="442">
        <f>SUM(E667:E669)</f>
        <v>2355</v>
      </c>
      <c r="F670" s="443">
        <f>D670+E670</f>
        <v>2355</v>
      </c>
      <c r="G670" s="444">
        <f>SUM(G667:G669)</f>
        <v>1</v>
      </c>
      <c r="H670" s="585" t="s">
        <v>21</v>
      </c>
      <c r="I670" s="591">
        <f>SUM(I667:I669)</f>
        <v>28.305</v>
      </c>
      <c r="J670" s="431"/>
      <c r="K670" s="184"/>
      <c r="L670" s="188"/>
      <c r="M670" s="401"/>
    </row>
    <row r="671" spans="2:13" ht="15" thickBot="1">
      <c r="B671" s="397"/>
      <c r="C671" s="187"/>
      <c r="D671" s="186"/>
      <c r="E671" s="186"/>
      <c r="F671" s="185"/>
      <c r="G671" s="186"/>
      <c r="H671" s="186"/>
      <c r="I671" s="184"/>
      <c r="J671" s="184"/>
      <c r="K671" s="184"/>
      <c r="L671" s="188"/>
      <c r="M671" s="401"/>
    </row>
    <row r="672" spans="2:13" ht="26.4" thickBot="1">
      <c r="B672" s="397"/>
      <c r="C672" s="876" t="s">
        <v>194</v>
      </c>
      <c r="D672" s="877"/>
      <c r="E672" s="877"/>
      <c r="F672" s="877"/>
      <c r="G672" s="877"/>
      <c r="H672" s="877"/>
      <c r="I672" s="877"/>
      <c r="J672" s="877"/>
      <c r="K672" s="877"/>
      <c r="L672" s="878"/>
      <c r="M672" s="401"/>
    </row>
    <row r="673" spans="2:13" ht="15.6">
      <c r="B673" s="396"/>
      <c r="C673" s="446"/>
      <c r="D673" s="447" t="s">
        <v>260</v>
      </c>
      <c r="E673" s="447" t="s">
        <v>68</v>
      </c>
      <c r="F673" s="447" t="s">
        <v>268</v>
      </c>
      <c r="G673" s="448" t="s">
        <v>197</v>
      </c>
      <c r="H673" s="447" t="s">
        <v>130</v>
      </c>
      <c r="I673" s="448" t="s">
        <v>64</v>
      </c>
      <c r="J673" s="447" t="s">
        <v>269</v>
      </c>
      <c r="K673" s="448" t="s">
        <v>195</v>
      </c>
      <c r="L673" s="449" t="s">
        <v>65</v>
      </c>
      <c r="M673" s="401"/>
    </row>
    <row r="674" spans="2:13" ht="15.6">
      <c r="B674" s="396"/>
      <c r="C674" s="450" t="s">
        <v>58</v>
      </c>
      <c r="D674" s="438">
        <v>153.38</v>
      </c>
      <c r="E674" s="438">
        <v>318</v>
      </c>
      <c r="F674" s="438"/>
      <c r="G674" s="438">
        <v>213</v>
      </c>
      <c r="H674" s="438"/>
      <c r="I674" s="438">
        <v>248.59</v>
      </c>
      <c r="J674" s="438"/>
      <c r="K674" s="550">
        <f>D674+E674+F674+G674+H674+I674+J674</f>
        <v>932.97</v>
      </c>
      <c r="L674" s="452">
        <f>K674/K678</f>
        <v>0.1339161913182772</v>
      </c>
      <c r="M674" s="401"/>
    </row>
    <row r="675" spans="2:13" ht="15.6">
      <c r="B675" s="396"/>
      <c r="C675" s="450" t="s">
        <v>148</v>
      </c>
      <c r="D675" s="438">
        <v>600.1</v>
      </c>
      <c r="E675" s="438">
        <v>543</v>
      </c>
      <c r="F675" s="438"/>
      <c r="G675" s="438">
        <v>38</v>
      </c>
      <c r="H675" s="438">
        <v>264</v>
      </c>
      <c r="I675" s="438">
        <v>299</v>
      </c>
      <c r="J675" s="438"/>
      <c r="K675" s="550">
        <f t="shared" ref="K675:K677" si="196">D675+E675+F675+G675+H675+I675+J675</f>
        <v>1744.1</v>
      </c>
      <c r="L675" s="452">
        <f>K675/K678</f>
        <v>0.25034377233802507</v>
      </c>
      <c r="M675" s="401"/>
    </row>
    <row r="676" spans="2:13" ht="15.6">
      <c r="B676" s="396"/>
      <c r="C676" s="450" t="s">
        <v>61</v>
      </c>
      <c r="D676" s="438">
        <v>178.7</v>
      </c>
      <c r="E676" s="438">
        <v>632</v>
      </c>
      <c r="F676" s="438"/>
      <c r="G676" s="438">
        <v>263</v>
      </c>
      <c r="H676" s="438">
        <v>100</v>
      </c>
      <c r="I676" s="438">
        <v>129</v>
      </c>
      <c r="J676" s="438"/>
      <c r="K676" s="550">
        <f t="shared" si="196"/>
        <v>1302.7</v>
      </c>
      <c r="L676" s="452">
        <f>K676/K678</f>
        <v>0.1869863151337339</v>
      </c>
      <c r="M676" s="401"/>
    </row>
    <row r="677" spans="2:13" ht="15.6">
      <c r="B677" s="396"/>
      <c r="C677" s="450" t="s">
        <v>62</v>
      </c>
      <c r="D677" s="438">
        <v>680.32</v>
      </c>
      <c r="E677" s="438">
        <v>1272.18</v>
      </c>
      <c r="F677" s="438"/>
      <c r="G677" s="438">
        <v>593.79999999999995</v>
      </c>
      <c r="H677" s="438">
        <v>15.46</v>
      </c>
      <c r="I677" s="438">
        <v>425.29</v>
      </c>
      <c r="J677" s="438"/>
      <c r="K677" s="550">
        <f t="shared" si="196"/>
        <v>2987.05</v>
      </c>
      <c r="L677" s="452">
        <f>K677/K678</f>
        <v>0.4287537212099638</v>
      </c>
      <c r="M677" s="401"/>
    </row>
    <row r="678" spans="2:13" ht="15.6">
      <c r="B678" s="397"/>
      <c r="C678" s="450" t="s">
        <v>199</v>
      </c>
      <c r="D678" s="552">
        <f>SUM(D674:D677)</f>
        <v>1612.5</v>
      </c>
      <c r="E678" s="552">
        <f t="shared" ref="E678" si="197">SUM(E674:E677)</f>
        <v>2765.1800000000003</v>
      </c>
      <c r="F678" s="552">
        <f>SUM(F674:F677)</f>
        <v>0</v>
      </c>
      <c r="G678" s="552">
        <f>SUM(G674:G677)</f>
        <v>1107.8</v>
      </c>
      <c r="H678" s="552">
        <f>SUM(H674:H677)</f>
        <v>379.46</v>
      </c>
      <c r="I678" s="552">
        <f>SUM(I674:I677)</f>
        <v>1101.8800000000001</v>
      </c>
      <c r="J678" s="552">
        <f t="shared" ref="J678" si="198">SUM(J674:J677)</f>
        <v>0</v>
      </c>
      <c r="K678" s="550">
        <f>D678+E678+F678+G678+H678+I678+J678</f>
        <v>6966.8200000000006</v>
      </c>
      <c r="L678" s="452">
        <f>SUM(L674:L677)</f>
        <v>1</v>
      </c>
      <c r="M678" s="401"/>
    </row>
    <row r="679" spans="2:13" ht="15.6">
      <c r="B679" s="397"/>
      <c r="C679" s="547" t="s">
        <v>193</v>
      </c>
      <c r="D679" s="553">
        <v>1612.5</v>
      </c>
      <c r="E679" s="553">
        <v>2765.18</v>
      </c>
      <c r="F679" s="548"/>
      <c r="G679" s="548">
        <v>1107.8</v>
      </c>
      <c r="H679" s="548">
        <v>379.46</v>
      </c>
      <c r="I679" s="548">
        <v>1101.8800000000001</v>
      </c>
      <c r="J679" s="548"/>
      <c r="K679" s="549">
        <f t="shared" ref="K679" si="199">D679+E679+F679+G679+H679+I679+J679</f>
        <v>6966.8200000000006</v>
      </c>
      <c r="L679" s="452"/>
      <c r="M679" s="401"/>
    </row>
    <row r="680" spans="2:13" ht="15.6">
      <c r="B680" s="397"/>
      <c r="C680" s="460" t="s">
        <v>147</v>
      </c>
      <c r="D680" s="461">
        <f t="shared" ref="D680:E680" si="200">D679-D678</f>
        <v>0</v>
      </c>
      <c r="E680" s="461">
        <f t="shared" si="200"/>
        <v>0</v>
      </c>
      <c r="F680" s="461">
        <f>F679-F678</f>
        <v>0</v>
      </c>
      <c r="G680" s="461">
        <f>G679-G678</f>
        <v>0</v>
      </c>
      <c r="H680" s="461">
        <f t="shared" ref="H680:J680" si="201">H679-H678</f>
        <v>0</v>
      </c>
      <c r="I680" s="461">
        <f t="shared" si="201"/>
        <v>0</v>
      </c>
      <c r="J680" s="461">
        <f t="shared" si="201"/>
        <v>0</v>
      </c>
      <c r="K680" s="542">
        <f>D680+E680+F680+G680+H680+I680+J680</f>
        <v>0</v>
      </c>
      <c r="L680" s="452"/>
      <c r="M680" s="401"/>
    </row>
    <row r="681" spans="2:13" ht="15.6">
      <c r="B681" s="396"/>
      <c r="C681" s="402" t="s">
        <v>65</v>
      </c>
      <c r="D681" s="462">
        <f>D679/K679</f>
        <v>0.23145423593547701</v>
      </c>
      <c r="E681" s="462">
        <f>E679/K679</f>
        <v>0.39690705372034868</v>
      </c>
      <c r="F681" s="462">
        <f>F679/K679</f>
        <v>0</v>
      </c>
      <c r="G681" s="462">
        <f>G679/K679</f>
        <v>0.1590108543065559</v>
      </c>
      <c r="H681" s="462">
        <f>H679/K679</f>
        <v>5.4466743794155718E-2</v>
      </c>
      <c r="I681" s="462">
        <f>I679/K679</f>
        <v>0.15816111224346258</v>
      </c>
      <c r="J681" s="462">
        <f>J679/K679</f>
        <v>0</v>
      </c>
      <c r="K681" s="520">
        <f>D681+E681+F681+G681+H681+I681+J681</f>
        <v>1</v>
      </c>
      <c r="L681" s="463"/>
      <c r="M681" s="401"/>
    </row>
    <row r="682" spans="2:13" ht="16.2" thickBot="1">
      <c r="B682" s="396"/>
      <c r="C682" s="394"/>
      <c r="D682" s="395"/>
      <c r="E682" s="464"/>
      <c r="F682" s="879"/>
      <c r="G682" s="879"/>
      <c r="H682" s="879"/>
      <c r="I682" s="879"/>
      <c r="J682" s="880" t="s">
        <v>196</v>
      </c>
      <c r="K682" s="880"/>
      <c r="L682" s="465">
        <f>H664-K679</f>
        <v>-222.01482000066062</v>
      </c>
      <c r="M682" s="401"/>
    </row>
    <row r="683" spans="2:13" ht="15" thickBot="1">
      <c r="B683" s="397"/>
      <c r="C683" s="393"/>
      <c r="D683" s="367"/>
      <c r="E683" s="367"/>
      <c r="F683" s="367"/>
      <c r="G683" s="367"/>
      <c r="H683" s="367"/>
      <c r="I683" s="367"/>
      <c r="J683" s="367"/>
      <c r="K683" s="367"/>
      <c r="L683" s="368"/>
      <c r="M683" s="401"/>
    </row>
    <row r="684" spans="2:13" ht="15" thickBot="1">
      <c r="B684" s="398"/>
      <c r="C684" s="399"/>
      <c r="D684" s="399"/>
      <c r="E684" s="399"/>
      <c r="F684" s="399"/>
      <c r="G684" s="399"/>
      <c r="H684" s="399"/>
      <c r="I684" s="399"/>
      <c r="J684" s="399"/>
      <c r="K684" s="399"/>
      <c r="L684" s="399"/>
      <c r="M684" s="400"/>
    </row>
    <row r="685" spans="2:13" ht="15" thickBot="1"/>
    <row r="686" spans="2:13" ht="46.8" thickBot="1">
      <c r="B686" s="853" t="s">
        <v>228</v>
      </c>
      <c r="C686" s="854"/>
      <c r="D686" s="854"/>
      <c r="E686" s="854"/>
      <c r="F686" s="854"/>
      <c r="G686" s="854"/>
      <c r="H686" s="854"/>
      <c r="I686" s="854"/>
      <c r="J686" s="854"/>
      <c r="K686" s="854"/>
      <c r="L686" s="854"/>
      <c r="M686" s="855"/>
    </row>
    <row r="687" spans="2:13" ht="26.4" thickBot="1">
      <c r="B687" s="396"/>
      <c r="C687" s="856" t="s">
        <v>193</v>
      </c>
      <c r="D687" s="857"/>
      <c r="E687" s="857"/>
      <c r="F687" s="857"/>
      <c r="G687" s="857"/>
      <c r="H687" s="857"/>
      <c r="I687" s="857"/>
      <c r="J687" s="857"/>
      <c r="K687" s="857"/>
      <c r="L687" s="858"/>
      <c r="M687" s="401"/>
    </row>
    <row r="688" spans="2:13" ht="15.6">
      <c r="B688" s="396"/>
      <c r="C688" s="403" t="s">
        <v>7</v>
      </c>
      <c r="D688" s="404" t="s">
        <v>38</v>
      </c>
      <c r="E688" s="405" t="s">
        <v>39</v>
      </c>
      <c r="F688" s="406" t="s">
        <v>40</v>
      </c>
      <c r="G688" s="406" t="s">
        <v>8</v>
      </c>
      <c r="H688" s="407" t="s">
        <v>60</v>
      </c>
      <c r="I688" s="408" t="s">
        <v>40</v>
      </c>
      <c r="J688" s="407" t="s">
        <v>65</v>
      </c>
      <c r="K688" s="184"/>
      <c r="L688" s="188"/>
      <c r="M688" s="401"/>
    </row>
    <row r="689" spans="2:13" ht="15.6">
      <c r="B689" s="396"/>
      <c r="C689" s="409" t="s">
        <v>42</v>
      </c>
      <c r="D689" s="596">
        <v>1622564.8829999999</v>
      </c>
      <c r="E689" s="596">
        <v>1623098.763</v>
      </c>
      <c r="F689" s="526">
        <f t="shared" ref="F689:F694" si="202">E689-D689</f>
        <v>533.88000000012107</v>
      </c>
      <c r="G689" s="521">
        <v>6.38</v>
      </c>
      <c r="H689" s="410">
        <f>F689*G689</f>
        <v>3406.1544000007725</v>
      </c>
      <c r="I689" s="531">
        <f>F689+F693+F694</f>
        <v>747.65900000015972</v>
      </c>
      <c r="J689" s="411">
        <f>I689/I693</f>
        <v>0.63560177199548662</v>
      </c>
      <c r="K689" s="186"/>
      <c r="L689" s="359"/>
      <c r="M689" s="401"/>
    </row>
    <row r="690" spans="2:13" ht="15.6">
      <c r="B690" s="396"/>
      <c r="C690" s="412" t="s">
        <v>43</v>
      </c>
      <c r="D690" s="596">
        <v>628154.39199999999</v>
      </c>
      <c r="E690" s="596">
        <v>628376.56299999997</v>
      </c>
      <c r="F690" s="527">
        <f t="shared" si="202"/>
        <v>222.17099999997299</v>
      </c>
      <c r="G690" s="522">
        <v>6.38</v>
      </c>
      <c r="H690" s="413">
        <f>G690*F690</f>
        <v>1417.4509799998277</v>
      </c>
      <c r="I690" s="532">
        <f>F690</f>
        <v>222.17099999997299</v>
      </c>
      <c r="J690" s="414">
        <f>I690/I693</f>
        <v>0.18887257598178037</v>
      </c>
      <c r="K690" s="186"/>
      <c r="L690" s="359"/>
      <c r="M690" s="401"/>
    </row>
    <row r="691" spans="2:13" ht="15.6">
      <c r="B691" s="396"/>
      <c r="C691" s="415" t="s">
        <v>44</v>
      </c>
      <c r="D691" s="597">
        <v>378040.00199999998</v>
      </c>
      <c r="E691" s="597">
        <v>378180.973</v>
      </c>
      <c r="F691" s="528">
        <f t="shared" si="202"/>
        <v>140.97100000001956</v>
      </c>
      <c r="G691" s="523">
        <v>4.58</v>
      </c>
      <c r="H691" s="416">
        <f>G691*F691</f>
        <v>645.64718000008963</v>
      </c>
      <c r="I691" s="533">
        <f>F691</f>
        <v>140.97100000001956</v>
      </c>
      <c r="J691" s="417">
        <f>I691/I693</f>
        <v>0.11984262531444019</v>
      </c>
      <c r="K691" s="186"/>
      <c r="L691" s="359"/>
      <c r="M691" s="401"/>
    </row>
    <row r="692" spans="2:13" ht="15.6">
      <c r="B692" s="397"/>
      <c r="C692" s="183" t="s">
        <v>139</v>
      </c>
      <c r="D692" s="597">
        <v>436371.603</v>
      </c>
      <c r="E692" s="597">
        <v>436437.103</v>
      </c>
      <c r="F692" s="529">
        <f t="shared" si="202"/>
        <v>65.5</v>
      </c>
      <c r="G692" s="524">
        <v>6.28</v>
      </c>
      <c r="H692" s="418">
        <f>G692*F692</f>
        <v>411.34000000000003</v>
      </c>
      <c r="I692" s="534">
        <f>F692</f>
        <v>65.5</v>
      </c>
      <c r="J692" s="419">
        <f>I692/I693</f>
        <v>5.5683026708292796E-2</v>
      </c>
      <c r="K692" s="186"/>
      <c r="L692" s="359"/>
      <c r="M692" s="401"/>
    </row>
    <row r="693" spans="2:13" ht="16.2" thickBot="1">
      <c r="B693" s="397"/>
      <c r="C693" s="420" t="s">
        <v>45</v>
      </c>
      <c r="D693" s="597">
        <v>384799.07299999997</v>
      </c>
      <c r="E693" s="597">
        <v>384956.80200000003</v>
      </c>
      <c r="F693" s="526">
        <f t="shared" si="202"/>
        <v>157.72900000005029</v>
      </c>
      <c r="G693" s="859">
        <v>6.38</v>
      </c>
      <c r="H693" s="421">
        <f>G693*F693</f>
        <v>1006.3110200003208</v>
      </c>
      <c r="I693" s="535">
        <f t="shared" ref="I693:J693" si="203">SUM(I689:I692)</f>
        <v>1176.3010000001523</v>
      </c>
      <c r="J693" s="422">
        <f t="shared" si="203"/>
        <v>1</v>
      </c>
      <c r="K693" s="186"/>
      <c r="L693" s="359"/>
      <c r="M693" s="401"/>
    </row>
    <row r="694" spans="2:13" ht="15.6">
      <c r="B694" s="397"/>
      <c r="C694" s="420" t="s">
        <v>46</v>
      </c>
      <c r="D694" s="597">
        <v>345129.57199999999</v>
      </c>
      <c r="E694" s="597">
        <v>345185.62199999997</v>
      </c>
      <c r="F694" s="526">
        <f t="shared" si="202"/>
        <v>56.049999999988358</v>
      </c>
      <c r="G694" s="860"/>
      <c r="H694" s="423">
        <f>G693*F694</f>
        <v>357.5989999999257</v>
      </c>
      <c r="I694" s="424"/>
      <c r="J694" s="425"/>
      <c r="K694" s="186"/>
      <c r="L694" s="359"/>
      <c r="M694" s="401"/>
    </row>
    <row r="695" spans="2:13" ht="16.2" thickBot="1">
      <c r="B695" s="397"/>
      <c r="C695" s="426" t="s">
        <v>21</v>
      </c>
      <c r="D695" s="427"/>
      <c r="E695" s="427"/>
      <c r="F695" s="530">
        <f>F689+F690+F691+F692+F693+F694</f>
        <v>1176.3010000001523</v>
      </c>
      <c r="G695" s="525">
        <f>H695/F695</f>
        <v>6.1587149717631791</v>
      </c>
      <c r="H695" s="428">
        <f>SUM(H689:H694)</f>
        <v>7244.5025800009371</v>
      </c>
      <c r="I695" s="424"/>
      <c r="J695" s="425"/>
      <c r="K695" s="186"/>
      <c r="L695" s="359"/>
      <c r="M695" s="401"/>
    </row>
    <row r="696" spans="2:13" ht="16.2" thickBot="1">
      <c r="B696" s="397"/>
      <c r="C696" s="429"/>
      <c r="D696" s="425"/>
      <c r="E696" s="425"/>
      <c r="F696" s="430"/>
      <c r="G696" s="425"/>
      <c r="H696" s="425"/>
      <c r="I696" s="431"/>
      <c r="J696" s="431"/>
      <c r="K696" s="184"/>
      <c r="L696" s="188"/>
      <c r="M696" s="401"/>
    </row>
    <row r="697" spans="2:13" ht="15.6">
      <c r="B697" s="397"/>
      <c r="C697" s="432"/>
      <c r="D697" s="433"/>
      <c r="E697" s="433" t="s">
        <v>254</v>
      </c>
      <c r="F697" s="434" t="s">
        <v>1</v>
      </c>
      <c r="G697" s="554" t="s">
        <v>65</v>
      </c>
      <c r="H697" s="861" t="s">
        <v>243</v>
      </c>
      <c r="I697" s="862"/>
      <c r="J697" s="431"/>
      <c r="K697" s="184"/>
      <c r="L697" s="188"/>
      <c r="M697" s="401"/>
    </row>
    <row r="698" spans="2:13" ht="15.6">
      <c r="B698" s="397"/>
      <c r="C698" s="437" t="s">
        <v>80</v>
      </c>
      <c r="D698" s="438"/>
      <c r="E698" s="438">
        <v>1457</v>
      </c>
      <c r="F698" s="438">
        <f>D698+E698</f>
        <v>1457</v>
      </c>
      <c r="G698" s="439">
        <f>F698/F701</f>
        <v>0.53058994901675161</v>
      </c>
      <c r="H698" s="590">
        <v>7.0000000000000001E-3</v>
      </c>
      <c r="I698" s="586">
        <f>F698*H698</f>
        <v>10.199</v>
      </c>
      <c r="J698" s="431"/>
      <c r="K698" s="184"/>
      <c r="L698" s="188"/>
      <c r="M698" s="401"/>
    </row>
    <row r="699" spans="2:13" ht="15.6">
      <c r="B699" s="397"/>
      <c r="C699" s="437" t="s">
        <v>81</v>
      </c>
      <c r="D699" s="438"/>
      <c r="E699" s="438">
        <v>686</v>
      </c>
      <c r="F699" s="438">
        <f t="shared" ref="F699:F700" si="204">D699+E699</f>
        <v>686</v>
      </c>
      <c r="G699" s="439">
        <f>F699/F701</f>
        <v>0.24981791697013839</v>
      </c>
      <c r="H699" s="590">
        <v>2.5000000000000001E-2</v>
      </c>
      <c r="I699" s="586">
        <f>F699*H699</f>
        <v>17.150000000000002</v>
      </c>
      <c r="J699" s="431"/>
      <c r="K699" s="184"/>
      <c r="L699" s="188"/>
      <c r="M699" s="401"/>
    </row>
    <row r="700" spans="2:13" ht="15.6">
      <c r="B700" s="397"/>
      <c r="C700" s="437" t="s">
        <v>58</v>
      </c>
      <c r="D700" s="438"/>
      <c r="E700" s="438">
        <v>603</v>
      </c>
      <c r="F700" s="438">
        <f t="shared" si="204"/>
        <v>603</v>
      </c>
      <c r="G700" s="439">
        <f>F700/F701</f>
        <v>0.21959213401310998</v>
      </c>
      <c r="H700" s="584"/>
      <c r="I700" s="586"/>
      <c r="J700" s="431"/>
      <c r="K700" s="184"/>
      <c r="L700" s="188"/>
      <c r="M700" s="401"/>
    </row>
    <row r="701" spans="2:13" ht="16.2" thickBot="1">
      <c r="B701" s="397"/>
      <c r="C701" s="441" t="s">
        <v>1</v>
      </c>
      <c r="D701" s="442">
        <f>SUM(D698:D700)</f>
        <v>0</v>
      </c>
      <c r="E701" s="442">
        <f>SUM(E698:E700)</f>
        <v>2746</v>
      </c>
      <c r="F701" s="443">
        <f>D701+E701</f>
        <v>2746</v>
      </c>
      <c r="G701" s="444">
        <f>SUM(G698:G700)</f>
        <v>1</v>
      </c>
      <c r="H701" s="585" t="s">
        <v>21</v>
      </c>
      <c r="I701" s="591">
        <f>SUM(I698:I700)</f>
        <v>27.349000000000004</v>
      </c>
      <c r="J701" s="431"/>
      <c r="K701" s="184"/>
      <c r="L701" s="188"/>
      <c r="M701" s="401"/>
    </row>
    <row r="702" spans="2:13" ht="15" thickBot="1">
      <c r="B702" s="397"/>
      <c r="C702" s="187"/>
      <c r="D702" s="186"/>
      <c r="E702" s="186"/>
      <c r="F702" s="185"/>
      <c r="G702" s="186"/>
      <c r="H702" s="186"/>
      <c r="I702" s="184"/>
      <c r="J702" s="184"/>
      <c r="K702" s="184"/>
      <c r="L702" s="188"/>
      <c r="M702" s="401"/>
    </row>
    <row r="703" spans="2:13" ht="26.4" thickBot="1">
      <c r="B703" s="397"/>
      <c r="C703" s="876" t="s">
        <v>194</v>
      </c>
      <c r="D703" s="877"/>
      <c r="E703" s="877"/>
      <c r="F703" s="877"/>
      <c r="G703" s="877"/>
      <c r="H703" s="877"/>
      <c r="I703" s="877"/>
      <c r="J703" s="877"/>
      <c r="K703" s="877"/>
      <c r="L703" s="878"/>
      <c r="M703" s="401"/>
    </row>
    <row r="704" spans="2:13" ht="15.6">
      <c r="B704" s="396"/>
      <c r="C704" s="446"/>
      <c r="D704" s="447" t="s">
        <v>260</v>
      </c>
      <c r="E704" s="447" t="s">
        <v>68</v>
      </c>
      <c r="F704" s="447" t="s">
        <v>268</v>
      </c>
      <c r="G704" s="448" t="s">
        <v>197</v>
      </c>
      <c r="H704" s="447" t="s">
        <v>130</v>
      </c>
      <c r="I704" s="448" t="s">
        <v>64</v>
      </c>
      <c r="J704" s="447" t="s">
        <v>269</v>
      </c>
      <c r="K704" s="448" t="s">
        <v>195</v>
      </c>
      <c r="L704" s="449" t="s">
        <v>65</v>
      </c>
      <c r="M704" s="401"/>
    </row>
    <row r="705" spans="2:13" ht="15.6">
      <c r="B705" s="396"/>
      <c r="C705" s="450" t="s">
        <v>58</v>
      </c>
      <c r="D705" s="438">
        <v>275</v>
      </c>
      <c r="E705" s="438">
        <v>933</v>
      </c>
      <c r="F705" s="438">
        <v>156</v>
      </c>
      <c r="G705" s="438"/>
      <c r="H705" s="438"/>
      <c r="I705" s="438">
        <v>77</v>
      </c>
      <c r="J705" s="438"/>
      <c r="K705" s="550">
        <f>D705+E705+F705+G705+H705+I705+J705</f>
        <v>1441</v>
      </c>
      <c r="L705" s="452">
        <f>K705/K709</f>
        <v>0.20213922496931438</v>
      </c>
      <c r="M705" s="401"/>
    </row>
    <row r="706" spans="2:13" ht="15.6">
      <c r="B706" s="396"/>
      <c r="C706" s="450" t="s">
        <v>148</v>
      </c>
      <c r="D706" s="438">
        <v>667.03</v>
      </c>
      <c r="E706" s="438">
        <v>841</v>
      </c>
      <c r="F706" s="438">
        <v>393.99</v>
      </c>
      <c r="G706" s="438"/>
      <c r="H706" s="438">
        <v>167</v>
      </c>
      <c r="I706" s="438">
        <v>170</v>
      </c>
      <c r="J706" s="438"/>
      <c r="K706" s="550">
        <f t="shared" ref="K706:K708" si="205">D706+E706+F706+G706+H706+I706+J706</f>
        <v>2239.02</v>
      </c>
      <c r="L706" s="452">
        <f>K706/K709</f>
        <v>0.31408311415044715</v>
      </c>
      <c r="M706" s="401"/>
    </row>
    <row r="707" spans="2:13" ht="15.6">
      <c r="B707" s="396"/>
      <c r="C707" s="450" t="s">
        <v>61</v>
      </c>
      <c r="D707" s="438">
        <v>820.63</v>
      </c>
      <c r="E707" s="438">
        <v>30</v>
      </c>
      <c r="F707" s="438">
        <v>75.03</v>
      </c>
      <c r="G707" s="438"/>
      <c r="H707" s="438">
        <v>101.9</v>
      </c>
      <c r="I707" s="438">
        <v>112.45</v>
      </c>
      <c r="J707" s="438"/>
      <c r="K707" s="550">
        <f t="shared" si="205"/>
        <v>1140.01</v>
      </c>
      <c r="L707" s="452">
        <f>K707/K709</f>
        <v>0.1599172365421708</v>
      </c>
      <c r="M707" s="401"/>
    </row>
    <row r="708" spans="2:13" ht="15.6">
      <c r="B708" s="396"/>
      <c r="C708" s="450" t="s">
        <v>62</v>
      </c>
      <c r="D708" s="438">
        <v>563.02</v>
      </c>
      <c r="E708" s="438">
        <v>32.33</v>
      </c>
      <c r="F708" s="438">
        <v>995.31</v>
      </c>
      <c r="G708" s="438"/>
      <c r="H708" s="438">
        <v>30.78</v>
      </c>
      <c r="I708" s="438">
        <v>687.28</v>
      </c>
      <c r="J708" s="438"/>
      <c r="K708" s="550">
        <f t="shared" si="205"/>
        <v>2308.7199999999998</v>
      </c>
      <c r="L708" s="452">
        <f>K708/K709</f>
        <v>0.32386042433806767</v>
      </c>
      <c r="M708" s="401"/>
    </row>
    <row r="709" spans="2:13" ht="15.6">
      <c r="B709" s="397"/>
      <c r="C709" s="450" t="s">
        <v>199</v>
      </c>
      <c r="D709" s="552">
        <f>SUM(D705:D708)</f>
        <v>2325.6799999999998</v>
      </c>
      <c r="E709" s="552">
        <f t="shared" ref="E709" si="206">SUM(E705:E708)</f>
        <v>1836.33</v>
      </c>
      <c r="F709" s="552">
        <f>SUM(F705:F708)</f>
        <v>1620.33</v>
      </c>
      <c r="G709" s="552">
        <f>SUM(G705:G708)</f>
        <v>0</v>
      </c>
      <c r="H709" s="552">
        <f>SUM(H705:H708)</f>
        <v>299.67999999999995</v>
      </c>
      <c r="I709" s="552">
        <f>SUM(I705:I708)</f>
        <v>1046.73</v>
      </c>
      <c r="J709" s="552">
        <f t="shared" ref="J709" si="207">SUM(J705:J708)</f>
        <v>0</v>
      </c>
      <c r="K709" s="550">
        <f>D709+E709+F709+G709+H709+I709+J709</f>
        <v>7128.75</v>
      </c>
      <c r="L709" s="452">
        <f>SUM(L705:L708)</f>
        <v>1</v>
      </c>
      <c r="M709" s="401"/>
    </row>
    <row r="710" spans="2:13" ht="15.6">
      <c r="B710" s="397"/>
      <c r="C710" s="547" t="s">
        <v>193</v>
      </c>
      <c r="D710" s="553">
        <v>2325.6799999999998</v>
      </c>
      <c r="E710" s="553">
        <v>1836.33</v>
      </c>
      <c r="F710" s="548">
        <v>1620.33</v>
      </c>
      <c r="G710" s="548"/>
      <c r="H710" s="548">
        <v>299.68</v>
      </c>
      <c r="I710" s="548">
        <v>1046.73</v>
      </c>
      <c r="J710" s="548"/>
      <c r="K710" s="549">
        <f t="shared" ref="K710" si="208">D710+E710+F710+G710+H710+I710+J710</f>
        <v>7128.75</v>
      </c>
      <c r="L710" s="452"/>
      <c r="M710" s="401"/>
    </row>
    <row r="711" spans="2:13" ht="15.6">
      <c r="B711" s="397"/>
      <c r="C711" s="460" t="s">
        <v>147</v>
      </c>
      <c r="D711" s="461">
        <f t="shared" ref="D711:E711" si="209">D710-D709</f>
        <v>0</v>
      </c>
      <c r="E711" s="461">
        <f t="shared" si="209"/>
        <v>0</v>
      </c>
      <c r="F711" s="461">
        <f>F710-F709</f>
        <v>0</v>
      </c>
      <c r="G711" s="461">
        <f>G710-G709</f>
        <v>0</v>
      </c>
      <c r="H711" s="461">
        <f t="shared" ref="H711:J711" si="210">H710-H709</f>
        <v>0</v>
      </c>
      <c r="I711" s="461">
        <f t="shared" si="210"/>
        <v>0</v>
      </c>
      <c r="J711" s="461">
        <f t="shared" si="210"/>
        <v>0</v>
      </c>
      <c r="K711" s="542">
        <f>D711+E711+F711+G711+H711+I711+J711</f>
        <v>0</v>
      </c>
      <c r="L711" s="452"/>
      <c r="M711" s="401"/>
    </row>
    <row r="712" spans="2:13" ht="15.6">
      <c r="B712" s="396"/>
      <c r="C712" s="402" t="s">
        <v>65</v>
      </c>
      <c r="D712" s="462">
        <f>D710/K710</f>
        <v>0.3262395230580396</v>
      </c>
      <c r="E712" s="462">
        <f>E710/K710</f>
        <v>0.25759495002630195</v>
      </c>
      <c r="F712" s="462">
        <f>F710/K710</f>
        <v>0.22729510783797999</v>
      </c>
      <c r="G712" s="462">
        <f>G710/K710</f>
        <v>0</v>
      </c>
      <c r="H712" s="462">
        <f>H710/K710</f>
        <v>4.2038225495353326E-2</v>
      </c>
      <c r="I712" s="462">
        <f>I710/K710</f>
        <v>0.1468321935823251</v>
      </c>
      <c r="J712" s="462">
        <f>J710/K710</f>
        <v>0</v>
      </c>
      <c r="K712" s="520">
        <f>D712+E712+F712+G712+H712+I712+J712</f>
        <v>1</v>
      </c>
      <c r="L712" s="463"/>
      <c r="M712" s="401"/>
    </row>
    <row r="713" spans="2:13" ht="16.2" thickBot="1">
      <c r="B713" s="396"/>
      <c r="C713" s="394"/>
      <c r="D713" s="395"/>
      <c r="E713" s="464"/>
      <c r="F713" s="879"/>
      <c r="G713" s="879"/>
      <c r="H713" s="879"/>
      <c r="I713" s="879"/>
      <c r="J713" s="880" t="s">
        <v>196</v>
      </c>
      <c r="K713" s="880"/>
      <c r="L713" s="465">
        <f>H695-K710</f>
        <v>115.75258000093709</v>
      </c>
      <c r="M713" s="401"/>
    </row>
    <row r="714" spans="2:13" ht="15" thickBot="1">
      <c r="B714" s="397"/>
      <c r="C714" s="393"/>
      <c r="D714" s="367"/>
      <c r="E714" s="367"/>
      <c r="F714" s="367"/>
      <c r="G714" s="367"/>
      <c r="H714" s="367"/>
      <c r="I714" s="367"/>
      <c r="J714" s="367"/>
      <c r="K714" s="367"/>
      <c r="L714" s="368"/>
      <c r="M714" s="401"/>
    </row>
    <row r="715" spans="2:13" ht="15" thickBot="1">
      <c r="B715" s="398"/>
      <c r="C715" s="399"/>
      <c r="D715" s="399"/>
      <c r="E715" s="399"/>
      <c r="F715" s="399"/>
      <c r="G715" s="399"/>
      <c r="H715" s="399"/>
      <c r="I715" s="399"/>
      <c r="J715" s="399"/>
      <c r="K715" s="399"/>
      <c r="L715" s="399"/>
      <c r="M715" s="400"/>
    </row>
    <row r="716" spans="2:13" ht="15" thickBot="1"/>
    <row r="717" spans="2:13" ht="46.8" thickBot="1">
      <c r="B717" s="853" t="s">
        <v>229</v>
      </c>
      <c r="C717" s="854"/>
      <c r="D717" s="854"/>
      <c r="E717" s="854"/>
      <c r="F717" s="854"/>
      <c r="G717" s="854"/>
      <c r="H717" s="854"/>
      <c r="I717" s="854"/>
      <c r="J717" s="854"/>
      <c r="K717" s="854"/>
      <c r="L717" s="854"/>
      <c r="M717" s="855"/>
    </row>
    <row r="718" spans="2:13" ht="26.4" thickBot="1">
      <c r="B718" s="396"/>
      <c r="C718" s="856" t="s">
        <v>193</v>
      </c>
      <c r="D718" s="857"/>
      <c r="E718" s="857"/>
      <c r="F718" s="857"/>
      <c r="G718" s="857"/>
      <c r="H718" s="857"/>
      <c r="I718" s="857"/>
      <c r="J718" s="857"/>
      <c r="K718" s="857"/>
      <c r="L718" s="858"/>
      <c r="M718" s="401"/>
    </row>
    <row r="719" spans="2:13" ht="15.6">
      <c r="B719" s="396"/>
      <c r="C719" s="403" t="s">
        <v>7</v>
      </c>
      <c r="D719" s="404" t="s">
        <v>38</v>
      </c>
      <c r="E719" s="405" t="s">
        <v>39</v>
      </c>
      <c r="F719" s="406" t="s">
        <v>40</v>
      </c>
      <c r="G719" s="406" t="s">
        <v>8</v>
      </c>
      <c r="H719" s="407" t="s">
        <v>60</v>
      </c>
      <c r="I719" s="408" t="s">
        <v>40</v>
      </c>
      <c r="J719" s="407" t="s">
        <v>65</v>
      </c>
      <c r="K719" s="184"/>
      <c r="L719" s="188"/>
      <c r="M719" s="401"/>
    </row>
    <row r="720" spans="2:13" ht="15.6">
      <c r="B720" s="396"/>
      <c r="C720" s="409" t="s">
        <v>42</v>
      </c>
      <c r="D720" s="596">
        <v>1623098.763</v>
      </c>
      <c r="E720" s="596">
        <v>1623683.753</v>
      </c>
      <c r="F720" s="526">
        <f t="shared" ref="F720:F725" si="211">E720-D720</f>
        <v>584.98999999999069</v>
      </c>
      <c r="G720" s="521">
        <v>6.38</v>
      </c>
      <c r="H720" s="410">
        <f>F720*G720</f>
        <v>3732.2361999999407</v>
      </c>
      <c r="I720" s="531">
        <f>F720+F724+F725</f>
        <v>814.75</v>
      </c>
      <c r="J720" s="411">
        <f>I720/I724</f>
        <v>0.56688908525428117</v>
      </c>
      <c r="K720" s="186"/>
      <c r="L720" s="359"/>
      <c r="M720" s="401"/>
    </row>
    <row r="721" spans="2:13" ht="15.6">
      <c r="B721" s="396"/>
      <c r="C721" s="412" t="s">
        <v>43</v>
      </c>
      <c r="D721" s="596">
        <v>628376.56299999997</v>
      </c>
      <c r="E721" s="596">
        <v>628665.81299999997</v>
      </c>
      <c r="F721" s="527">
        <f t="shared" si="211"/>
        <v>289.25</v>
      </c>
      <c r="G721" s="522">
        <v>6.38</v>
      </c>
      <c r="H721" s="413">
        <f>G721*F721</f>
        <v>1845.415</v>
      </c>
      <c r="I721" s="532">
        <f>F721</f>
        <v>289.25</v>
      </c>
      <c r="J721" s="414">
        <f>I721/I724</f>
        <v>0.20125519227959598</v>
      </c>
      <c r="K721" s="186"/>
      <c r="L721" s="359"/>
      <c r="M721" s="401"/>
    </row>
    <row r="722" spans="2:13" ht="15.6">
      <c r="B722" s="396"/>
      <c r="C722" s="415" t="s">
        <v>44</v>
      </c>
      <c r="D722" s="597">
        <v>378180.973</v>
      </c>
      <c r="E722" s="597">
        <v>378417.473</v>
      </c>
      <c r="F722" s="528">
        <f t="shared" si="211"/>
        <v>236.5</v>
      </c>
      <c r="G722" s="523">
        <v>4.58</v>
      </c>
      <c r="H722" s="416">
        <f>G722*F722</f>
        <v>1083.17</v>
      </c>
      <c r="I722" s="533">
        <f>F722</f>
        <v>236.5</v>
      </c>
      <c r="J722" s="417">
        <f>I722/I724</f>
        <v>0.16455264641011047</v>
      </c>
      <c r="K722" s="186"/>
      <c r="L722" s="359"/>
      <c r="M722" s="401"/>
    </row>
    <row r="723" spans="2:13" ht="15.6">
      <c r="B723" s="397"/>
      <c r="C723" s="183" t="s">
        <v>139</v>
      </c>
      <c r="D723" s="597">
        <v>436437.103</v>
      </c>
      <c r="E723" s="597">
        <v>436533.83299999998</v>
      </c>
      <c r="F723" s="529">
        <f t="shared" si="211"/>
        <v>96.729999999981374</v>
      </c>
      <c r="G723" s="524">
        <v>6.28</v>
      </c>
      <c r="H723" s="418">
        <f>G723*F723</f>
        <v>607.46439999988309</v>
      </c>
      <c r="I723" s="534">
        <f>F723</f>
        <v>96.729999999981374</v>
      </c>
      <c r="J723" s="419">
        <f>I723/I724</f>
        <v>6.7303076056012351E-2</v>
      </c>
      <c r="K723" s="186"/>
      <c r="L723" s="359"/>
      <c r="M723" s="401"/>
    </row>
    <row r="724" spans="2:13" ht="16.2" thickBot="1">
      <c r="B724" s="397"/>
      <c r="C724" s="420" t="s">
        <v>45</v>
      </c>
      <c r="D724" s="597">
        <v>384956.80200000003</v>
      </c>
      <c r="E724" s="597">
        <v>385153.712</v>
      </c>
      <c r="F724" s="526">
        <f t="shared" si="211"/>
        <v>196.90999999997439</v>
      </c>
      <c r="G724" s="859">
        <v>6.38</v>
      </c>
      <c r="H724" s="421">
        <f>G724*F724</f>
        <v>1256.2857999998366</v>
      </c>
      <c r="I724" s="535">
        <f t="shared" ref="I724:J724" si="212">SUM(I720:I723)</f>
        <v>1437.2299999999814</v>
      </c>
      <c r="J724" s="422">
        <f t="shared" si="212"/>
        <v>1</v>
      </c>
      <c r="K724" s="186"/>
      <c r="L724" s="359"/>
      <c r="M724" s="401"/>
    </row>
    <row r="725" spans="2:13" ht="15.6">
      <c r="B725" s="397"/>
      <c r="C725" s="420" t="s">
        <v>46</v>
      </c>
      <c r="D725" s="597">
        <v>345185.62199999997</v>
      </c>
      <c r="E725" s="597">
        <v>345218.47200000001</v>
      </c>
      <c r="F725" s="526">
        <f t="shared" si="211"/>
        <v>32.850000000034925</v>
      </c>
      <c r="G725" s="860"/>
      <c r="H725" s="423">
        <f>G724*F725</f>
        <v>209.58300000022282</v>
      </c>
      <c r="I725" s="424"/>
      <c r="J725" s="425"/>
      <c r="K725" s="186"/>
      <c r="L725" s="359"/>
      <c r="M725" s="401"/>
    </row>
    <row r="726" spans="2:13" ht="16.2" thickBot="1">
      <c r="B726" s="397"/>
      <c r="C726" s="426" t="s">
        <v>21</v>
      </c>
      <c r="D726" s="427"/>
      <c r="E726" s="427"/>
      <c r="F726" s="530">
        <f>F720+F721+F722+F723+F724+F725</f>
        <v>1437.2299999999814</v>
      </c>
      <c r="G726" s="525">
        <f>H726/F726</f>
        <v>6.0770749288561996</v>
      </c>
      <c r="H726" s="428">
        <f>SUM(H720:H725)</f>
        <v>8734.154399999883</v>
      </c>
      <c r="I726" s="424"/>
      <c r="J726" s="425"/>
      <c r="K726" s="186"/>
      <c r="L726" s="359"/>
      <c r="M726" s="401"/>
    </row>
    <row r="727" spans="2:13" ht="16.2" thickBot="1">
      <c r="B727" s="397"/>
      <c r="C727" s="429"/>
      <c r="D727" s="425"/>
      <c r="E727" s="425"/>
      <c r="F727" s="430"/>
      <c r="G727" s="425"/>
      <c r="H727" s="425"/>
      <c r="I727" s="431"/>
      <c r="J727" s="431"/>
      <c r="K727" s="184"/>
      <c r="L727" s="188"/>
      <c r="M727" s="401"/>
    </row>
    <row r="728" spans="2:13" ht="15.6">
      <c r="B728" s="397"/>
      <c r="C728" s="432"/>
      <c r="D728" s="433"/>
      <c r="E728" s="433" t="s">
        <v>254</v>
      </c>
      <c r="F728" s="434" t="s">
        <v>1</v>
      </c>
      <c r="G728" s="554" t="s">
        <v>65</v>
      </c>
      <c r="H728" s="861" t="s">
        <v>243</v>
      </c>
      <c r="I728" s="862"/>
      <c r="J728" s="431"/>
      <c r="K728" s="184"/>
      <c r="L728" s="188"/>
      <c r="M728" s="401"/>
    </row>
    <row r="729" spans="2:13" ht="15.6">
      <c r="B729" s="397"/>
      <c r="C729" s="437" t="s">
        <v>80</v>
      </c>
      <c r="D729" s="438"/>
      <c r="E729" s="438">
        <v>359</v>
      </c>
      <c r="F729" s="438">
        <f>D729+E729</f>
        <v>359</v>
      </c>
      <c r="G729" s="439">
        <f>F729/F732</f>
        <v>0.2210591133004926</v>
      </c>
      <c r="H729" s="590">
        <v>7.0000000000000001E-3</v>
      </c>
      <c r="I729" s="586">
        <f>F729*H729</f>
        <v>2.5129999999999999</v>
      </c>
      <c r="J729" s="431"/>
      <c r="K729" s="184"/>
      <c r="L729" s="188"/>
      <c r="M729" s="401"/>
    </row>
    <row r="730" spans="2:13" ht="15.6">
      <c r="B730" s="397"/>
      <c r="C730" s="437" t="s">
        <v>81</v>
      </c>
      <c r="D730" s="438"/>
      <c r="E730" s="438">
        <v>687</v>
      </c>
      <c r="F730" s="438">
        <f t="shared" ref="F730:F731" si="213">D730+E730</f>
        <v>687</v>
      </c>
      <c r="G730" s="439">
        <f>F730/F732</f>
        <v>0.42302955665024633</v>
      </c>
      <c r="H730" s="590">
        <v>2.5000000000000001E-2</v>
      </c>
      <c r="I730" s="586">
        <f>F730*H730</f>
        <v>17.175000000000001</v>
      </c>
      <c r="J730" s="431"/>
      <c r="K730" s="184"/>
      <c r="L730" s="188"/>
      <c r="M730" s="401"/>
    </row>
    <row r="731" spans="2:13" ht="15.6">
      <c r="B731" s="397"/>
      <c r="C731" s="437" t="s">
        <v>58</v>
      </c>
      <c r="D731" s="438"/>
      <c r="E731" s="438">
        <v>578</v>
      </c>
      <c r="F731" s="438">
        <f t="shared" si="213"/>
        <v>578</v>
      </c>
      <c r="G731" s="439">
        <f>F731/F732</f>
        <v>0.35591133004926107</v>
      </c>
      <c r="H731" s="584"/>
      <c r="I731" s="586"/>
      <c r="J731" s="431"/>
      <c r="K731" s="184"/>
      <c r="L731" s="188"/>
      <c r="M731" s="401"/>
    </row>
    <row r="732" spans="2:13" ht="16.2" thickBot="1">
      <c r="B732" s="397"/>
      <c r="C732" s="441" t="s">
        <v>1</v>
      </c>
      <c r="D732" s="442">
        <f>SUM(D729:D731)</f>
        <v>0</v>
      </c>
      <c r="E732" s="442">
        <f>SUM(E729:E731)</f>
        <v>1624</v>
      </c>
      <c r="F732" s="443">
        <f>D732+E732</f>
        <v>1624</v>
      </c>
      <c r="G732" s="444">
        <f>SUM(G729:G731)</f>
        <v>1</v>
      </c>
      <c r="H732" s="585" t="s">
        <v>21</v>
      </c>
      <c r="I732" s="591">
        <f>SUM(I729:I731)</f>
        <v>19.688000000000002</v>
      </c>
      <c r="J732" s="431"/>
      <c r="K732" s="184"/>
      <c r="L732" s="188"/>
      <c r="M732" s="401"/>
    </row>
    <row r="733" spans="2:13" ht="15" thickBot="1">
      <c r="B733" s="397"/>
      <c r="C733" s="187"/>
      <c r="D733" s="186"/>
      <c r="E733" s="186"/>
      <c r="F733" s="185"/>
      <c r="G733" s="186"/>
      <c r="H733" s="186"/>
      <c r="I733" s="184"/>
      <c r="J733" s="184"/>
      <c r="K733" s="184"/>
      <c r="L733" s="188"/>
      <c r="M733" s="401"/>
    </row>
    <row r="734" spans="2:13" ht="26.4" thickBot="1">
      <c r="B734" s="397"/>
      <c r="C734" s="876" t="s">
        <v>194</v>
      </c>
      <c r="D734" s="877"/>
      <c r="E734" s="877"/>
      <c r="F734" s="877"/>
      <c r="G734" s="877"/>
      <c r="H734" s="877"/>
      <c r="I734" s="877"/>
      <c r="J734" s="877"/>
      <c r="K734" s="877"/>
      <c r="L734" s="878"/>
      <c r="M734" s="401"/>
    </row>
    <row r="735" spans="2:13" ht="15.6">
      <c r="B735" s="396"/>
      <c r="C735" s="446"/>
      <c r="D735" s="447" t="s">
        <v>260</v>
      </c>
      <c r="E735" s="447" t="s">
        <v>68</v>
      </c>
      <c r="F735" s="447" t="s">
        <v>268</v>
      </c>
      <c r="G735" s="448" t="s">
        <v>197</v>
      </c>
      <c r="H735" s="447" t="s">
        <v>130</v>
      </c>
      <c r="I735" s="448" t="s">
        <v>64</v>
      </c>
      <c r="J735" s="447" t="s">
        <v>269</v>
      </c>
      <c r="K735" s="448" t="s">
        <v>195</v>
      </c>
      <c r="L735" s="449" t="s">
        <v>65</v>
      </c>
      <c r="M735" s="401"/>
    </row>
    <row r="736" spans="2:13" ht="15.6">
      <c r="B736" s="396"/>
      <c r="C736" s="450" t="s">
        <v>58</v>
      </c>
      <c r="D736" s="438">
        <v>453</v>
      </c>
      <c r="E736" s="438">
        <v>627</v>
      </c>
      <c r="F736" s="438">
        <v>179.99</v>
      </c>
      <c r="G736" s="438">
        <v>234</v>
      </c>
      <c r="H736" s="438"/>
      <c r="I736" s="438">
        <v>165</v>
      </c>
      <c r="J736" s="438"/>
      <c r="K736" s="550">
        <f>D736+E736+F736+G736+H736+I736+J736</f>
        <v>1658.99</v>
      </c>
      <c r="L736" s="452">
        <f>K736/K740</f>
        <v>0.1900626099110401</v>
      </c>
      <c r="M736" s="401"/>
    </row>
    <row r="737" spans="2:13" ht="15.6">
      <c r="B737" s="396"/>
      <c r="C737" s="450" t="s">
        <v>148</v>
      </c>
      <c r="D737" s="438">
        <v>547.05999999999995</v>
      </c>
      <c r="E737" s="438">
        <v>616</v>
      </c>
      <c r="F737" s="438">
        <v>344.98</v>
      </c>
      <c r="G737" s="438">
        <v>263</v>
      </c>
      <c r="H737" s="438"/>
      <c r="I737" s="438">
        <v>439</v>
      </c>
      <c r="J737" s="438"/>
      <c r="K737" s="550">
        <f t="shared" ref="K737:K739" si="214">D737+E737+F737+G737+H737+I737+J737</f>
        <v>2210.04</v>
      </c>
      <c r="L737" s="452">
        <f>K737/K740</f>
        <v>0.25319379285456517</v>
      </c>
      <c r="M737" s="401"/>
    </row>
    <row r="738" spans="2:13" ht="15.6">
      <c r="B738" s="396"/>
      <c r="C738" s="450" t="s">
        <v>61</v>
      </c>
      <c r="D738" s="438">
        <v>140</v>
      </c>
      <c r="E738" s="438">
        <v>547.17999999999995</v>
      </c>
      <c r="F738" s="438">
        <v>119.12</v>
      </c>
      <c r="G738" s="438"/>
      <c r="H738" s="438"/>
      <c r="I738" s="438">
        <v>529.70000000000005</v>
      </c>
      <c r="J738" s="438"/>
      <c r="K738" s="550">
        <f t="shared" si="214"/>
        <v>1336</v>
      </c>
      <c r="L738" s="452">
        <f>K738/K740</f>
        <v>0.15305917868169763</v>
      </c>
      <c r="M738" s="401"/>
    </row>
    <row r="739" spans="2:13" ht="15.6">
      <c r="B739" s="396"/>
      <c r="C739" s="450" t="s">
        <v>62</v>
      </c>
      <c r="D739" s="438">
        <v>438.34</v>
      </c>
      <c r="E739" s="438">
        <v>1065.51</v>
      </c>
      <c r="F739" s="438">
        <v>820.74</v>
      </c>
      <c r="G739" s="438">
        <v>364.87</v>
      </c>
      <c r="H739" s="438"/>
      <c r="I739" s="438">
        <v>834.16</v>
      </c>
      <c r="J739" s="438"/>
      <c r="K739" s="550">
        <f t="shared" si="214"/>
        <v>3523.62</v>
      </c>
      <c r="L739" s="452">
        <f>K739/K740</f>
        <v>0.40368441855269716</v>
      </c>
      <c r="M739" s="401"/>
    </row>
    <row r="740" spans="2:13" ht="15.6">
      <c r="B740" s="397"/>
      <c r="C740" s="450" t="s">
        <v>199</v>
      </c>
      <c r="D740" s="552">
        <f>SUM(D736:D739)</f>
        <v>1578.3999999999999</v>
      </c>
      <c r="E740" s="552">
        <f t="shared" ref="E740" si="215">SUM(E736:E739)</f>
        <v>2855.6899999999996</v>
      </c>
      <c r="F740" s="552">
        <f>SUM(F736:F739)</f>
        <v>1464.83</v>
      </c>
      <c r="G740" s="552">
        <f>SUM(G736:G739)</f>
        <v>861.87</v>
      </c>
      <c r="H740" s="552">
        <f>SUM(H736:H739)</f>
        <v>0</v>
      </c>
      <c r="I740" s="552">
        <f>SUM(I736:I739)</f>
        <v>1967.8600000000001</v>
      </c>
      <c r="J740" s="552">
        <f t="shared" ref="J740" si="216">SUM(J736:J739)</f>
        <v>0</v>
      </c>
      <c r="K740" s="550">
        <f>D740+E740+F740+G740+H740+I740+J740</f>
        <v>8728.65</v>
      </c>
      <c r="L740" s="452">
        <f>SUM(L736:L739)</f>
        <v>1</v>
      </c>
      <c r="M740" s="401"/>
    </row>
    <row r="741" spans="2:13" ht="15.6">
      <c r="B741" s="397"/>
      <c r="C741" s="547" t="s">
        <v>193</v>
      </c>
      <c r="D741" s="553">
        <v>1578.4</v>
      </c>
      <c r="E741" s="553">
        <v>2855.69</v>
      </c>
      <c r="F741" s="548">
        <v>1464.83</v>
      </c>
      <c r="G741" s="548">
        <v>861.87</v>
      </c>
      <c r="H741" s="548"/>
      <c r="I741" s="548">
        <v>1967.86</v>
      </c>
      <c r="J741" s="548"/>
      <c r="K741" s="549">
        <f t="shared" ref="K741" si="217">D741+E741+F741+G741+H741+I741+J741</f>
        <v>8728.65</v>
      </c>
      <c r="L741" s="452"/>
      <c r="M741" s="401"/>
    </row>
    <row r="742" spans="2:13" ht="15.6">
      <c r="B742" s="397"/>
      <c r="C742" s="460" t="s">
        <v>147</v>
      </c>
      <c r="D742" s="461">
        <f t="shared" ref="D742:E742" si="218">D741-D740</f>
        <v>0</v>
      </c>
      <c r="E742" s="461">
        <f t="shared" si="218"/>
        <v>0</v>
      </c>
      <c r="F742" s="461">
        <f>F741-F740</f>
        <v>0</v>
      </c>
      <c r="G742" s="461">
        <f>G741-G740</f>
        <v>0</v>
      </c>
      <c r="H742" s="461">
        <f t="shared" ref="H742:J742" si="219">H741-H740</f>
        <v>0</v>
      </c>
      <c r="I742" s="461">
        <f t="shared" si="219"/>
        <v>0</v>
      </c>
      <c r="J742" s="461">
        <f t="shared" si="219"/>
        <v>0</v>
      </c>
      <c r="K742" s="542">
        <f>D742+E742+F742+G742+H742+I742+J742</f>
        <v>0</v>
      </c>
      <c r="L742" s="452"/>
      <c r="M742" s="401"/>
    </row>
    <row r="743" spans="2:13" ht="15.6">
      <c r="B743" s="396"/>
      <c r="C743" s="402" t="s">
        <v>65</v>
      </c>
      <c r="D743" s="462">
        <f>D741/K741</f>
        <v>0.1808297961311314</v>
      </c>
      <c r="E743" s="462">
        <f>E741/K741</f>
        <v>0.32716284877959367</v>
      </c>
      <c r="F743" s="462">
        <f>F741/K741</f>
        <v>0.16781862029065206</v>
      </c>
      <c r="G743" s="462">
        <f>G741/K741</f>
        <v>9.874035503772062E-2</v>
      </c>
      <c r="H743" s="462">
        <f>H741/K741</f>
        <v>0</v>
      </c>
      <c r="I743" s="462">
        <f>I741/K741</f>
        <v>0.22544837976090232</v>
      </c>
      <c r="J743" s="462">
        <f>J741/K741</f>
        <v>0</v>
      </c>
      <c r="K743" s="520">
        <f>D743+E743+F743+G743+H743+I743+J743</f>
        <v>1</v>
      </c>
      <c r="L743" s="463"/>
      <c r="M743" s="401"/>
    </row>
    <row r="744" spans="2:13" ht="16.2" thickBot="1">
      <c r="B744" s="396"/>
      <c r="C744" s="394"/>
      <c r="D744" s="395"/>
      <c r="E744" s="464"/>
      <c r="F744" s="879"/>
      <c r="G744" s="879"/>
      <c r="H744" s="879"/>
      <c r="I744" s="879"/>
      <c r="J744" s="880" t="s">
        <v>196</v>
      </c>
      <c r="K744" s="880"/>
      <c r="L744" s="465">
        <f>H726-K741</f>
        <v>5.5043999998833897</v>
      </c>
      <c r="M744" s="401"/>
    </row>
    <row r="745" spans="2:13" ht="15" thickBot="1">
      <c r="B745" s="397"/>
      <c r="C745" s="393"/>
      <c r="D745" s="367"/>
      <c r="E745" s="367"/>
      <c r="F745" s="367"/>
      <c r="G745" s="367"/>
      <c r="H745" s="367"/>
      <c r="I745" s="367"/>
      <c r="J745" s="367"/>
      <c r="K745" s="367"/>
      <c r="L745" s="368"/>
      <c r="M745" s="401"/>
    </row>
    <row r="746" spans="2:13" ht="15" thickBot="1">
      <c r="B746" s="398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400"/>
    </row>
    <row r="747" spans="2:13" ht="15" thickBot="1"/>
    <row r="748" spans="2:13" ht="46.8" thickBot="1">
      <c r="B748" s="853" t="s">
        <v>230</v>
      </c>
      <c r="C748" s="854"/>
      <c r="D748" s="854"/>
      <c r="E748" s="854"/>
      <c r="F748" s="854"/>
      <c r="G748" s="854"/>
      <c r="H748" s="854"/>
      <c r="I748" s="854"/>
      <c r="J748" s="854"/>
      <c r="K748" s="854"/>
      <c r="L748" s="854"/>
      <c r="M748" s="855"/>
    </row>
    <row r="749" spans="2:13" ht="26.4" thickBot="1">
      <c r="B749" s="396"/>
      <c r="C749" s="856" t="s">
        <v>193</v>
      </c>
      <c r="D749" s="857"/>
      <c r="E749" s="857"/>
      <c r="F749" s="857"/>
      <c r="G749" s="857"/>
      <c r="H749" s="857"/>
      <c r="I749" s="857"/>
      <c r="J749" s="857"/>
      <c r="K749" s="857"/>
      <c r="L749" s="858"/>
      <c r="M749" s="401"/>
    </row>
    <row r="750" spans="2:13" ht="15.6">
      <c r="B750" s="396"/>
      <c r="C750" s="403" t="s">
        <v>7</v>
      </c>
      <c r="D750" s="404" t="s">
        <v>38</v>
      </c>
      <c r="E750" s="405" t="s">
        <v>39</v>
      </c>
      <c r="F750" s="406" t="s">
        <v>40</v>
      </c>
      <c r="G750" s="406" t="s">
        <v>8</v>
      </c>
      <c r="H750" s="407" t="s">
        <v>60</v>
      </c>
      <c r="I750" s="408" t="s">
        <v>40</v>
      </c>
      <c r="J750" s="407" t="s">
        <v>65</v>
      </c>
      <c r="K750" s="184"/>
      <c r="L750" s="188"/>
      <c r="M750" s="401"/>
    </row>
    <row r="751" spans="2:13" ht="15.6">
      <c r="B751" s="396"/>
      <c r="C751" s="409" t="s">
        <v>42</v>
      </c>
      <c r="D751" s="596">
        <v>1623683.753</v>
      </c>
      <c r="E751" s="596">
        <v>1624394.7120000001</v>
      </c>
      <c r="F751" s="526">
        <f t="shared" ref="F751:F756" si="220">E751-D751</f>
        <v>710.95900000003166</v>
      </c>
      <c r="G751" s="521">
        <v>6.38</v>
      </c>
      <c r="H751" s="410">
        <f>F751*G751</f>
        <v>4535.9184200002019</v>
      </c>
      <c r="I751" s="531">
        <f>F751+F755+F756</f>
        <v>967.79899999999907</v>
      </c>
      <c r="J751" s="411">
        <f>I751/I755</f>
        <v>0.62248365962624674</v>
      </c>
      <c r="K751" s="186"/>
      <c r="L751" s="359"/>
      <c r="M751" s="401"/>
    </row>
    <row r="752" spans="2:13" ht="15.6">
      <c r="B752" s="396"/>
      <c r="C752" s="412" t="s">
        <v>43</v>
      </c>
      <c r="D752" s="596">
        <v>628665.81299999997</v>
      </c>
      <c r="E752" s="596">
        <v>629007.48199999996</v>
      </c>
      <c r="F752" s="527">
        <f t="shared" si="220"/>
        <v>341.66899999999441</v>
      </c>
      <c r="G752" s="522">
        <v>6.38</v>
      </c>
      <c r="H752" s="413">
        <f>G752*F752</f>
        <v>2179.8482199999644</v>
      </c>
      <c r="I752" s="532">
        <f>F752</f>
        <v>341.66899999999441</v>
      </c>
      <c r="J752" s="414">
        <f>I752/I755</f>
        <v>0.21975985664465122</v>
      </c>
      <c r="K752" s="186"/>
      <c r="L752" s="359"/>
      <c r="M752" s="401"/>
    </row>
    <row r="753" spans="2:13" ht="15.6">
      <c r="B753" s="396"/>
      <c r="C753" s="415" t="s">
        <v>44</v>
      </c>
      <c r="D753" s="597">
        <v>378417.473</v>
      </c>
      <c r="E753" s="597">
        <v>378594.23300000001</v>
      </c>
      <c r="F753" s="528">
        <f t="shared" si="220"/>
        <v>176.76000000000931</v>
      </c>
      <c r="G753" s="523">
        <v>4.58</v>
      </c>
      <c r="H753" s="416">
        <f>G753*F753</f>
        <v>809.56080000004272</v>
      </c>
      <c r="I753" s="533">
        <f>F753</f>
        <v>176.76000000000931</v>
      </c>
      <c r="J753" s="417">
        <f>I753/I755</f>
        <v>0.11369118140806228</v>
      </c>
      <c r="K753" s="186"/>
      <c r="L753" s="359"/>
      <c r="M753" s="401"/>
    </row>
    <row r="754" spans="2:13" ht="15.6">
      <c r="B754" s="397"/>
      <c r="C754" s="183" t="s">
        <v>139</v>
      </c>
      <c r="D754" s="597">
        <v>436533.83299999998</v>
      </c>
      <c r="E754" s="597">
        <v>436602.34299999999</v>
      </c>
      <c r="F754" s="529">
        <f t="shared" si="220"/>
        <v>68.510000000009313</v>
      </c>
      <c r="G754" s="524">
        <v>6.28</v>
      </c>
      <c r="H754" s="418">
        <f>G754*F754</f>
        <v>430.24280000005848</v>
      </c>
      <c r="I754" s="534">
        <f>F754</f>
        <v>68.510000000009313</v>
      </c>
      <c r="J754" s="419">
        <f>I754/I755</f>
        <v>4.40653023210398E-2</v>
      </c>
      <c r="K754" s="186"/>
      <c r="L754" s="359"/>
      <c r="M754" s="401"/>
    </row>
    <row r="755" spans="2:13" ht="16.2" thickBot="1">
      <c r="B755" s="397"/>
      <c r="C755" s="420" t="s">
        <v>45</v>
      </c>
      <c r="D755" s="597">
        <v>385153.712</v>
      </c>
      <c r="E755" s="597">
        <v>385332.69199999998</v>
      </c>
      <c r="F755" s="526">
        <f t="shared" si="220"/>
        <v>178.97999999998137</v>
      </c>
      <c r="G755" s="859">
        <v>6.38</v>
      </c>
      <c r="H755" s="421">
        <f>G755*F755</f>
        <v>1141.892399999881</v>
      </c>
      <c r="I755" s="535">
        <f t="shared" ref="I755:J755" si="221">SUM(I751:I754)</f>
        <v>1554.7380000000121</v>
      </c>
      <c r="J755" s="422">
        <f t="shared" si="221"/>
        <v>1</v>
      </c>
      <c r="K755" s="186"/>
      <c r="L755" s="359"/>
      <c r="M755" s="401"/>
    </row>
    <row r="756" spans="2:13" ht="15.6">
      <c r="B756" s="397"/>
      <c r="C756" s="420" t="s">
        <v>46</v>
      </c>
      <c r="D756" s="597">
        <v>345218.47200000001</v>
      </c>
      <c r="E756" s="597">
        <v>345296.33199999999</v>
      </c>
      <c r="F756" s="526">
        <f t="shared" si="220"/>
        <v>77.85999999998603</v>
      </c>
      <c r="G756" s="860"/>
      <c r="H756" s="423">
        <f>G755*F756</f>
        <v>496.74679999991088</v>
      </c>
      <c r="I756" s="424"/>
      <c r="J756" s="425"/>
      <c r="K756" s="186"/>
      <c r="L756" s="359"/>
      <c r="M756" s="401"/>
    </row>
    <row r="757" spans="2:13" ht="16.2" thickBot="1">
      <c r="B757" s="397"/>
      <c r="C757" s="426" t="s">
        <v>21</v>
      </c>
      <c r="D757" s="427"/>
      <c r="E757" s="427"/>
      <c r="F757" s="530">
        <f>F751+F752+F753+F754+F755+F756</f>
        <v>1554.7380000000121</v>
      </c>
      <c r="G757" s="525">
        <f>H757/F757</f>
        <v>6.1709493432333842</v>
      </c>
      <c r="H757" s="428">
        <f>SUM(H751:H756)</f>
        <v>9594.2094400000606</v>
      </c>
      <c r="I757" s="424"/>
      <c r="J757" s="425"/>
      <c r="K757" s="186"/>
      <c r="L757" s="359"/>
      <c r="M757" s="401"/>
    </row>
    <row r="758" spans="2:13" ht="16.2" thickBot="1">
      <c r="B758" s="397"/>
      <c r="C758" s="429"/>
      <c r="D758" s="425"/>
      <c r="E758" s="425"/>
      <c r="F758" s="430"/>
      <c r="G758" s="425"/>
      <c r="H758" s="425"/>
      <c r="I758" s="431"/>
      <c r="J758" s="431"/>
      <c r="K758" s="184"/>
      <c r="L758" s="188"/>
      <c r="M758" s="401"/>
    </row>
    <row r="759" spans="2:13" ht="15.6">
      <c r="B759" s="397"/>
      <c r="C759" s="432"/>
      <c r="D759" s="433"/>
      <c r="E759" s="433" t="s">
        <v>254</v>
      </c>
      <c r="F759" s="434" t="s">
        <v>1</v>
      </c>
      <c r="G759" s="554" t="s">
        <v>65</v>
      </c>
      <c r="H759" s="861" t="s">
        <v>243</v>
      </c>
      <c r="I759" s="862"/>
      <c r="J759" s="431"/>
      <c r="K759" s="184"/>
      <c r="L759" s="188"/>
      <c r="M759" s="401"/>
    </row>
    <row r="760" spans="2:13" ht="15.6">
      <c r="B760" s="397"/>
      <c r="C760" s="437" t="s">
        <v>80</v>
      </c>
      <c r="D760" s="438"/>
      <c r="E760" s="438">
        <v>1736</v>
      </c>
      <c r="F760" s="438">
        <f>D760+E760</f>
        <v>1736</v>
      </c>
      <c r="G760" s="439">
        <f>F760/F763</f>
        <v>0.41821247892074198</v>
      </c>
      <c r="H760" s="590">
        <v>7.0000000000000001E-3</v>
      </c>
      <c r="I760" s="586">
        <f>F760*H760</f>
        <v>12.152000000000001</v>
      </c>
      <c r="J760" s="431"/>
      <c r="K760" s="184"/>
      <c r="L760" s="188"/>
      <c r="M760" s="401"/>
    </row>
    <row r="761" spans="2:13" ht="15.6">
      <c r="B761" s="397"/>
      <c r="C761" s="437" t="s">
        <v>81</v>
      </c>
      <c r="D761" s="438"/>
      <c r="E761" s="438">
        <v>1375</v>
      </c>
      <c r="F761" s="438">
        <f t="shared" ref="F761:F762" si="222">D761+E761</f>
        <v>1375</v>
      </c>
      <c r="G761" s="439">
        <f>F761/F763</f>
        <v>0.33124548301614071</v>
      </c>
      <c r="H761" s="590">
        <v>2.5000000000000001E-2</v>
      </c>
      <c r="I761" s="586">
        <f>F761*H761</f>
        <v>34.375</v>
      </c>
      <c r="J761" s="431"/>
      <c r="K761" s="184"/>
      <c r="L761" s="188"/>
      <c r="M761" s="401"/>
    </row>
    <row r="762" spans="2:13" ht="15.6">
      <c r="B762" s="397"/>
      <c r="C762" s="437" t="s">
        <v>58</v>
      </c>
      <c r="D762" s="438"/>
      <c r="E762" s="438">
        <v>1040</v>
      </c>
      <c r="F762" s="438">
        <f t="shared" si="222"/>
        <v>1040</v>
      </c>
      <c r="G762" s="439">
        <f>F762/F763</f>
        <v>0.25054203806311731</v>
      </c>
      <c r="H762" s="584"/>
      <c r="I762" s="586"/>
      <c r="J762" s="431"/>
      <c r="K762" s="184"/>
      <c r="L762" s="188"/>
      <c r="M762" s="401"/>
    </row>
    <row r="763" spans="2:13" ht="16.2" thickBot="1">
      <c r="B763" s="397"/>
      <c r="C763" s="441" t="s">
        <v>1</v>
      </c>
      <c r="D763" s="442">
        <f>SUM(D760:D762)</f>
        <v>0</v>
      </c>
      <c r="E763" s="442">
        <f>SUM(E760:E762)</f>
        <v>4151</v>
      </c>
      <c r="F763" s="443">
        <f>D763+E763</f>
        <v>4151</v>
      </c>
      <c r="G763" s="444">
        <f>SUM(G760:G762)</f>
        <v>1</v>
      </c>
      <c r="H763" s="585" t="s">
        <v>21</v>
      </c>
      <c r="I763" s="591">
        <f>SUM(I760:I762)</f>
        <v>46.527000000000001</v>
      </c>
      <c r="J763" s="431"/>
      <c r="K763" s="184"/>
      <c r="L763" s="188"/>
      <c r="M763" s="401"/>
    </row>
    <row r="764" spans="2:13" ht="15" thickBot="1">
      <c r="B764" s="397"/>
      <c r="C764" s="187"/>
      <c r="D764" s="186"/>
      <c r="E764" s="186"/>
      <c r="F764" s="185"/>
      <c r="G764" s="186"/>
      <c r="H764" s="186"/>
      <c r="I764" s="184"/>
      <c r="J764" s="184"/>
      <c r="K764" s="184"/>
      <c r="L764" s="188"/>
      <c r="M764" s="401"/>
    </row>
    <row r="765" spans="2:13" ht="26.4" thickBot="1">
      <c r="B765" s="397"/>
      <c r="C765" s="876" t="s">
        <v>194</v>
      </c>
      <c r="D765" s="877"/>
      <c r="E765" s="877"/>
      <c r="F765" s="877"/>
      <c r="G765" s="877"/>
      <c r="H765" s="877"/>
      <c r="I765" s="877"/>
      <c r="J765" s="877"/>
      <c r="K765" s="877"/>
      <c r="L765" s="878"/>
      <c r="M765" s="401"/>
    </row>
    <row r="766" spans="2:13" ht="15.6">
      <c r="B766" s="396"/>
      <c r="C766" s="446"/>
      <c r="D766" s="447" t="s">
        <v>260</v>
      </c>
      <c r="E766" s="447" t="s">
        <v>68</v>
      </c>
      <c r="F766" s="447" t="s">
        <v>268</v>
      </c>
      <c r="G766" s="448" t="s">
        <v>197</v>
      </c>
      <c r="H766" s="447" t="s">
        <v>130</v>
      </c>
      <c r="I766" s="448" t="s">
        <v>64</v>
      </c>
      <c r="J766" s="447" t="s">
        <v>269</v>
      </c>
      <c r="K766" s="448" t="s">
        <v>195</v>
      </c>
      <c r="L766" s="449" t="s">
        <v>65</v>
      </c>
      <c r="M766" s="401"/>
    </row>
    <row r="767" spans="2:13" ht="15.6">
      <c r="B767" s="396"/>
      <c r="C767" s="450" t="s">
        <v>58</v>
      </c>
      <c r="D767" s="438">
        <v>446.95</v>
      </c>
      <c r="E767" s="438"/>
      <c r="F767" s="438">
        <v>799.2</v>
      </c>
      <c r="G767" s="438">
        <v>120</v>
      </c>
      <c r="H767" s="438"/>
      <c r="I767" s="438">
        <v>48</v>
      </c>
      <c r="J767" s="438"/>
      <c r="K767" s="550">
        <f>D767+E767+F767+G767+H767+I767+J767</f>
        <v>1414.15</v>
      </c>
      <c r="L767" s="452">
        <f>K767/K771</f>
        <v>0.13587209777141512</v>
      </c>
      <c r="M767" s="401"/>
    </row>
    <row r="768" spans="2:13" ht="15.6">
      <c r="B768" s="396"/>
      <c r="C768" s="450" t="s">
        <v>148</v>
      </c>
      <c r="D768" s="438">
        <v>1253.03</v>
      </c>
      <c r="E768" s="438"/>
      <c r="F768" s="438">
        <v>1252.03</v>
      </c>
      <c r="G768" s="438">
        <v>355</v>
      </c>
      <c r="H768" s="438">
        <v>165</v>
      </c>
      <c r="I768" s="438">
        <v>683</v>
      </c>
      <c r="J768" s="438"/>
      <c r="K768" s="550">
        <f t="shared" ref="K768:K770" si="223">D768+E768+F768+G768+H768+I768+J768</f>
        <v>3708.06</v>
      </c>
      <c r="L768" s="452">
        <f>K768/K771</f>
        <v>0.35627188831614293</v>
      </c>
      <c r="M768" s="401"/>
    </row>
    <row r="769" spans="2:13" ht="15.6">
      <c r="B769" s="396"/>
      <c r="C769" s="450" t="s">
        <v>61</v>
      </c>
      <c r="D769" s="438">
        <v>795.65</v>
      </c>
      <c r="E769" s="438"/>
      <c r="F769" s="438"/>
      <c r="G769" s="438">
        <v>333.7</v>
      </c>
      <c r="H769" s="438"/>
      <c r="I769" s="438">
        <v>80</v>
      </c>
      <c r="J769" s="438"/>
      <c r="K769" s="550">
        <f t="shared" si="223"/>
        <v>1209.3499999999999</v>
      </c>
      <c r="L769" s="452">
        <f>K769/K771</f>
        <v>0.11619483183527975</v>
      </c>
      <c r="M769" s="401"/>
    </row>
    <row r="770" spans="2:13" ht="15.6">
      <c r="B770" s="396"/>
      <c r="C770" s="450" t="s">
        <v>62</v>
      </c>
      <c r="D770" s="438">
        <v>1073.1300000000001</v>
      </c>
      <c r="E770" s="438"/>
      <c r="F770" s="438">
        <v>1444</v>
      </c>
      <c r="G770" s="438">
        <v>345.1</v>
      </c>
      <c r="H770" s="438">
        <v>80.52</v>
      </c>
      <c r="I770" s="438">
        <v>1133.6400000000001</v>
      </c>
      <c r="J770" s="438"/>
      <c r="K770" s="550">
        <f t="shared" si="223"/>
        <v>4076.3900000000003</v>
      </c>
      <c r="L770" s="452">
        <f>K770/K771</f>
        <v>0.39166118207716216</v>
      </c>
      <c r="M770" s="401"/>
    </row>
    <row r="771" spans="2:13" ht="15.6">
      <c r="B771" s="397"/>
      <c r="C771" s="450" t="s">
        <v>199</v>
      </c>
      <c r="D771" s="552">
        <f>SUM(D767:D770)</f>
        <v>3568.76</v>
      </c>
      <c r="E771" s="552">
        <f t="shared" ref="E771" si="224">SUM(E767:E770)</f>
        <v>0</v>
      </c>
      <c r="F771" s="552">
        <f>SUM(F767:F770)</f>
        <v>3495.23</v>
      </c>
      <c r="G771" s="552">
        <f>SUM(G767:G770)</f>
        <v>1153.8000000000002</v>
      </c>
      <c r="H771" s="552">
        <f>SUM(H767:H770)</f>
        <v>245.51999999999998</v>
      </c>
      <c r="I771" s="552">
        <f>SUM(I767:I770)</f>
        <v>1944.64</v>
      </c>
      <c r="J771" s="552">
        <f t="shared" ref="J771" si="225">SUM(J767:J770)</f>
        <v>0</v>
      </c>
      <c r="K771" s="550">
        <f>D771+E771+F771+G771+H771+I771+J771</f>
        <v>10407.950000000001</v>
      </c>
      <c r="L771" s="452">
        <f>SUM(L767:L770)</f>
        <v>1</v>
      </c>
      <c r="M771" s="401"/>
    </row>
    <row r="772" spans="2:13" ht="15.6">
      <c r="B772" s="397"/>
      <c r="C772" s="547" t="s">
        <v>193</v>
      </c>
      <c r="D772" s="553">
        <v>3568.76</v>
      </c>
      <c r="E772" s="553"/>
      <c r="F772" s="548">
        <v>2675.26</v>
      </c>
      <c r="G772" s="548">
        <v>1153.8</v>
      </c>
      <c r="H772" s="548">
        <v>245.52</v>
      </c>
      <c r="I772" s="548">
        <v>1944.64</v>
      </c>
      <c r="J772" s="548"/>
      <c r="K772" s="549">
        <f t="shared" ref="K772" si="226">D772+E772+F772+G772+H772+I772+J772</f>
        <v>9587.9800000000014</v>
      </c>
      <c r="L772" s="452"/>
      <c r="M772" s="401"/>
    </row>
    <row r="773" spans="2:13" ht="15.6">
      <c r="B773" s="397"/>
      <c r="C773" s="460" t="s">
        <v>147</v>
      </c>
      <c r="D773" s="461">
        <f t="shared" ref="D773:E773" si="227">D772-D771</f>
        <v>0</v>
      </c>
      <c r="E773" s="461">
        <f t="shared" si="227"/>
        <v>0</v>
      </c>
      <c r="F773" s="461">
        <f>F772-F771</f>
        <v>-819.9699999999998</v>
      </c>
      <c r="G773" s="461">
        <f>G772-G771</f>
        <v>0</v>
      </c>
      <c r="H773" s="461">
        <f t="shared" ref="H773:J773" si="228">H772-H771</f>
        <v>0</v>
      </c>
      <c r="I773" s="461">
        <f t="shared" si="228"/>
        <v>0</v>
      </c>
      <c r="J773" s="461">
        <f t="shared" si="228"/>
        <v>0</v>
      </c>
      <c r="K773" s="542">
        <f>D773+E773+F773+G773+H773+I773+J773</f>
        <v>-819.9699999999998</v>
      </c>
      <c r="L773" s="452"/>
      <c r="M773" s="401"/>
    </row>
    <row r="774" spans="2:13" ht="15.6">
      <c r="B774" s="396"/>
      <c r="C774" s="402" t="s">
        <v>65</v>
      </c>
      <c r="D774" s="462">
        <f>D772/K772</f>
        <v>0.37221187361675762</v>
      </c>
      <c r="E774" s="462">
        <f>E772/K772</f>
        <v>0</v>
      </c>
      <c r="F774" s="462">
        <f>F772/K772</f>
        <v>0.2790222758078344</v>
      </c>
      <c r="G774" s="462">
        <f>G772/K772</f>
        <v>0.12033817342130457</v>
      </c>
      <c r="H774" s="462">
        <f>H772/K772</f>
        <v>2.5607062175765905E-2</v>
      </c>
      <c r="I774" s="462">
        <f>I772/K772</f>
        <v>0.20282061497833745</v>
      </c>
      <c r="J774" s="462">
        <f>J772/K772</f>
        <v>0</v>
      </c>
      <c r="K774" s="520">
        <f>D774+E774+F774+G774+H774+I774+J774</f>
        <v>1</v>
      </c>
      <c r="L774" s="463"/>
      <c r="M774" s="401"/>
    </row>
    <row r="775" spans="2:13" ht="16.2" thickBot="1">
      <c r="B775" s="396"/>
      <c r="C775" s="394"/>
      <c r="D775" s="395"/>
      <c r="E775" s="464"/>
      <c r="F775" s="879"/>
      <c r="G775" s="879"/>
      <c r="H775" s="879"/>
      <c r="I775" s="879"/>
      <c r="J775" s="880" t="s">
        <v>196</v>
      </c>
      <c r="K775" s="880"/>
      <c r="L775" s="465">
        <f>H757-K772</f>
        <v>6.229440000059185</v>
      </c>
      <c r="M775" s="401"/>
    </row>
    <row r="776" spans="2:13" ht="15" thickBot="1">
      <c r="B776" s="397"/>
      <c r="C776" s="393"/>
      <c r="D776" s="367"/>
      <c r="E776" s="367"/>
      <c r="F776" s="367"/>
      <c r="G776" s="367"/>
      <c r="H776" s="367"/>
      <c r="I776" s="367"/>
      <c r="J776" s="367"/>
      <c r="K776" s="367"/>
      <c r="L776" s="368"/>
      <c r="M776" s="401"/>
    </row>
    <row r="777" spans="2:13" ht="15" thickBot="1">
      <c r="B777" s="398"/>
      <c r="C777" s="399"/>
      <c r="D777" s="399"/>
      <c r="E777" s="399"/>
      <c r="F777" s="399"/>
      <c r="G777" s="399"/>
      <c r="H777" s="399"/>
      <c r="I777" s="399"/>
      <c r="J777" s="399"/>
      <c r="K777" s="399"/>
      <c r="L777" s="399"/>
      <c r="M777" s="400"/>
    </row>
    <row r="778" spans="2:13" ht="15" thickBot="1"/>
    <row r="779" spans="2:13" ht="46.8" thickBot="1">
      <c r="B779" s="853" t="s">
        <v>231</v>
      </c>
      <c r="C779" s="854"/>
      <c r="D779" s="854"/>
      <c r="E779" s="854"/>
      <c r="F779" s="854"/>
      <c r="G779" s="854"/>
      <c r="H779" s="854"/>
      <c r="I779" s="854"/>
      <c r="J779" s="854"/>
      <c r="K779" s="854"/>
      <c r="L779" s="854"/>
      <c r="M779" s="855"/>
    </row>
    <row r="780" spans="2:13" ht="26.4" thickBot="1">
      <c r="B780" s="396"/>
      <c r="C780" s="856" t="s">
        <v>193</v>
      </c>
      <c r="D780" s="857"/>
      <c r="E780" s="857"/>
      <c r="F780" s="857"/>
      <c r="G780" s="857"/>
      <c r="H780" s="857"/>
      <c r="I780" s="857"/>
      <c r="J780" s="857"/>
      <c r="K780" s="857"/>
      <c r="L780" s="858"/>
      <c r="M780" s="401"/>
    </row>
    <row r="781" spans="2:13" ht="15.6">
      <c r="B781" s="396"/>
      <c r="C781" s="403" t="s">
        <v>7</v>
      </c>
      <c r="D781" s="404" t="s">
        <v>38</v>
      </c>
      <c r="E781" s="405" t="s">
        <v>39</v>
      </c>
      <c r="F781" s="406" t="s">
        <v>40</v>
      </c>
      <c r="G781" s="406" t="s">
        <v>8</v>
      </c>
      <c r="H781" s="407" t="s">
        <v>60</v>
      </c>
      <c r="I781" s="408" t="s">
        <v>40</v>
      </c>
      <c r="J781" s="407" t="s">
        <v>65</v>
      </c>
      <c r="K781" s="184"/>
      <c r="L781" s="188"/>
      <c r="M781" s="401"/>
    </row>
    <row r="782" spans="2:13" ht="15.6">
      <c r="B782" s="396"/>
      <c r="C782" s="409" t="s">
        <v>42</v>
      </c>
      <c r="D782" s="596">
        <v>1624394.7120000001</v>
      </c>
      <c r="E782" s="596">
        <v>1624984.523</v>
      </c>
      <c r="F782" s="526">
        <f t="shared" ref="F782:F787" si="229">E782-D782</f>
        <v>589.81099999998696</v>
      </c>
      <c r="G782" s="521">
        <v>6.38</v>
      </c>
      <c r="H782" s="410">
        <f>F782*G782</f>
        <v>3762.9941799999169</v>
      </c>
      <c r="I782" s="531">
        <f>F782+F786+F787</f>
        <v>719.70000000001164</v>
      </c>
      <c r="J782" s="411">
        <f>I782/I786</f>
        <v>0.55340636728740011</v>
      </c>
      <c r="K782" s="186"/>
      <c r="L782" s="359"/>
      <c r="M782" s="401"/>
    </row>
    <row r="783" spans="2:13" ht="15.6">
      <c r="B783" s="396"/>
      <c r="C783" s="412" t="s">
        <v>43</v>
      </c>
      <c r="D783" s="596">
        <v>629007.48199999996</v>
      </c>
      <c r="E783" s="596">
        <v>629296.98300000001</v>
      </c>
      <c r="F783" s="527">
        <f t="shared" si="229"/>
        <v>289.5010000000475</v>
      </c>
      <c r="G783" s="522">
        <v>6.38</v>
      </c>
      <c r="H783" s="413">
        <f>G783*F783</f>
        <v>1847.0163800003031</v>
      </c>
      <c r="I783" s="532">
        <f>F783</f>
        <v>289.5010000000475</v>
      </c>
      <c r="J783" s="414">
        <f>I783/I786</f>
        <v>0.22260899921646982</v>
      </c>
      <c r="K783" s="186"/>
      <c r="L783" s="359"/>
      <c r="M783" s="401"/>
    </row>
    <row r="784" spans="2:13" ht="15.6">
      <c r="B784" s="396"/>
      <c r="C784" s="415" t="s">
        <v>44</v>
      </c>
      <c r="D784" s="597">
        <v>378594.23300000001</v>
      </c>
      <c r="E784" s="597">
        <v>378721.44300000003</v>
      </c>
      <c r="F784" s="528">
        <f t="shared" si="229"/>
        <v>127.21000000002095</v>
      </c>
      <c r="G784" s="523">
        <v>4.58</v>
      </c>
      <c r="H784" s="416">
        <f>G784*F784</f>
        <v>582.62180000009596</v>
      </c>
      <c r="I784" s="533">
        <f>F784</f>
        <v>127.21000000002095</v>
      </c>
      <c r="J784" s="417">
        <f>I784/I786</f>
        <v>9.7816901462610295E-2</v>
      </c>
      <c r="K784" s="186"/>
      <c r="L784" s="359"/>
      <c r="M784" s="401"/>
    </row>
    <row r="785" spans="2:13" ht="15.6">
      <c r="B785" s="397"/>
      <c r="C785" s="183" t="s">
        <v>139</v>
      </c>
      <c r="D785" s="597">
        <v>436602.34299999999</v>
      </c>
      <c r="E785" s="597">
        <v>436766.42300000001</v>
      </c>
      <c r="F785" s="529">
        <f t="shared" si="229"/>
        <v>164.0800000000163</v>
      </c>
      <c r="G785" s="524">
        <v>6.28</v>
      </c>
      <c r="H785" s="418">
        <f>G785*F785</f>
        <v>1030.4224000001025</v>
      </c>
      <c r="I785" s="534">
        <f>F785</f>
        <v>164.0800000000163</v>
      </c>
      <c r="J785" s="419">
        <f>I785/I786</f>
        <v>0.12616773203351975</v>
      </c>
      <c r="K785" s="186"/>
      <c r="L785" s="359"/>
      <c r="M785" s="401"/>
    </row>
    <row r="786" spans="2:13" ht="16.2" thickBot="1">
      <c r="B786" s="397"/>
      <c r="C786" s="420" t="s">
        <v>45</v>
      </c>
      <c r="D786" s="597">
        <v>385332.69199999998</v>
      </c>
      <c r="E786" s="597">
        <v>385424.70199999999</v>
      </c>
      <c r="F786" s="526">
        <f t="shared" si="229"/>
        <v>92.010000000009313</v>
      </c>
      <c r="G786" s="859">
        <v>6.38</v>
      </c>
      <c r="H786" s="421">
        <f>G786*F786</f>
        <v>587.0238000000594</v>
      </c>
      <c r="I786" s="535">
        <f t="shared" ref="I786:J786" si="230">SUM(I782:I785)</f>
        <v>1300.4910000000964</v>
      </c>
      <c r="J786" s="422">
        <f t="shared" si="230"/>
        <v>1</v>
      </c>
      <c r="K786" s="186"/>
      <c r="L786" s="359"/>
      <c r="M786" s="401"/>
    </row>
    <row r="787" spans="2:13" ht="15.6">
      <c r="B787" s="397"/>
      <c r="C787" s="420" t="s">
        <v>46</v>
      </c>
      <c r="D787" s="597">
        <v>345296.33199999999</v>
      </c>
      <c r="E787" s="597">
        <v>345334.21100000001</v>
      </c>
      <c r="F787" s="526">
        <f t="shared" si="229"/>
        <v>37.879000000015367</v>
      </c>
      <c r="G787" s="860"/>
      <c r="H787" s="423">
        <f>G786*F787</f>
        <v>241.66802000009804</v>
      </c>
      <c r="I787" s="424"/>
      <c r="J787" s="425"/>
      <c r="K787" s="186"/>
      <c r="L787" s="359"/>
      <c r="M787" s="401"/>
    </row>
    <row r="788" spans="2:13" ht="16.2" thickBot="1">
      <c r="B788" s="397"/>
      <c r="C788" s="426" t="s">
        <v>21</v>
      </c>
      <c r="D788" s="427"/>
      <c r="E788" s="427"/>
      <c r="F788" s="530">
        <f>F782+F783+F784+F785+F786+F787</f>
        <v>1300.4910000000964</v>
      </c>
      <c r="G788" s="525">
        <f>H788/F788</f>
        <v>6.1913128041639496</v>
      </c>
      <c r="H788" s="428">
        <f>SUM(H782:H787)</f>
        <v>8051.7465800005757</v>
      </c>
      <c r="I788" s="424"/>
      <c r="J788" s="425"/>
      <c r="K788" s="186"/>
      <c r="L788" s="359"/>
      <c r="M788" s="401"/>
    </row>
    <row r="789" spans="2:13" ht="16.2" thickBot="1">
      <c r="B789" s="397"/>
      <c r="C789" s="429"/>
      <c r="D789" s="425"/>
      <c r="E789" s="425"/>
      <c r="F789" s="430"/>
      <c r="G789" s="425"/>
      <c r="H789" s="425"/>
      <c r="I789" s="431"/>
      <c r="J789" s="431"/>
      <c r="K789" s="184"/>
      <c r="L789" s="188"/>
      <c r="M789" s="401"/>
    </row>
    <row r="790" spans="2:13" ht="15.6">
      <c r="B790" s="397"/>
      <c r="C790" s="432"/>
      <c r="D790" s="433"/>
      <c r="E790" s="433" t="s">
        <v>254</v>
      </c>
      <c r="F790" s="434" t="s">
        <v>1</v>
      </c>
      <c r="G790" s="554" t="s">
        <v>65</v>
      </c>
      <c r="H790" s="861" t="s">
        <v>243</v>
      </c>
      <c r="I790" s="862"/>
      <c r="J790" s="431"/>
      <c r="K790" s="184"/>
      <c r="L790" s="188"/>
      <c r="M790" s="401"/>
    </row>
    <row r="791" spans="2:13" ht="15.6">
      <c r="B791" s="397"/>
      <c r="C791" s="437" t="s">
        <v>80</v>
      </c>
      <c r="D791" s="438"/>
      <c r="E791" s="438">
        <v>654</v>
      </c>
      <c r="F791" s="438">
        <f>D791+E791</f>
        <v>654</v>
      </c>
      <c r="G791" s="439">
        <f>F791/F794</f>
        <v>0.22481952561017532</v>
      </c>
      <c r="H791" s="590">
        <v>7.0000000000000001E-3</v>
      </c>
      <c r="I791" s="586">
        <f>F791*H791</f>
        <v>4.5780000000000003</v>
      </c>
      <c r="J791" s="431"/>
      <c r="K791" s="184"/>
      <c r="L791" s="188"/>
      <c r="M791" s="401"/>
    </row>
    <row r="792" spans="2:13" ht="15.6">
      <c r="B792" s="397"/>
      <c r="C792" s="437" t="s">
        <v>81</v>
      </c>
      <c r="D792" s="438"/>
      <c r="E792" s="438">
        <v>1354</v>
      </c>
      <c r="F792" s="438">
        <f t="shared" ref="F792:F793" si="231">D792+E792</f>
        <v>1354</v>
      </c>
      <c r="G792" s="439">
        <f>F792/F794</f>
        <v>0.46545204537641799</v>
      </c>
      <c r="H792" s="590">
        <v>2.5000000000000001E-2</v>
      </c>
      <c r="I792" s="586">
        <f>F792*H792</f>
        <v>33.85</v>
      </c>
      <c r="J792" s="431"/>
      <c r="K792" s="184"/>
      <c r="L792" s="188"/>
      <c r="M792" s="401"/>
    </row>
    <row r="793" spans="2:13" ht="15.6">
      <c r="B793" s="397"/>
      <c r="C793" s="437" t="s">
        <v>58</v>
      </c>
      <c r="D793" s="438"/>
      <c r="E793" s="438">
        <v>901</v>
      </c>
      <c r="F793" s="438">
        <f t="shared" si="231"/>
        <v>901</v>
      </c>
      <c r="G793" s="439">
        <f>F793/F794</f>
        <v>0.30972842901340669</v>
      </c>
      <c r="H793" s="584"/>
      <c r="I793" s="586"/>
      <c r="J793" s="431"/>
      <c r="K793" s="184"/>
      <c r="L793" s="188"/>
      <c r="M793" s="401"/>
    </row>
    <row r="794" spans="2:13" ht="16.2" thickBot="1">
      <c r="B794" s="397"/>
      <c r="C794" s="441" t="s">
        <v>1</v>
      </c>
      <c r="D794" s="442">
        <f>SUM(D791:D793)</f>
        <v>0</v>
      </c>
      <c r="E794" s="442">
        <f>SUM(E791:E793)</f>
        <v>2909</v>
      </c>
      <c r="F794" s="443">
        <f>D794+E794</f>
        <v>2909</v>
      </c>
      <c r="G794" s="444">
        <f>SUM(G791:G793)</f>
        <v>1</v>
      </c>
      <c r="H794" s="585" t="s">
        <v>21</v>
      </c>
      <c r="I794" s="591">
        <f>SUM(I791:I793)</f>
        <v>38.428000000000004</v>
      </c>
      <c r="J794" s="431"/>
      <c r="K794" s="184"/>
      <c r="L794" s="188"/>
      <c r="M794" s="401"/>
    </row>
    <row r="795" spans="2:13" ht="15" thickBot="1">
      <c r="B795" s="397"/>
      <c r="C795" s="187"/>
      <c r="D795" s="186"/>
      <c r="E795" s="186"/>
      <c r="F795" s="185"/>
      <c r="G795" s="186"/>
      <c r="H795" s="186"/>
      <c r="I795" s="184"/>
      <c r="J795" s="184"/>
      <c r="K795" s="184"/>
      <c r="L795" s="188"/>
      <c r="M795" s="401"/>
    </row>
    <row r="796" spans="2:13" ht="26.4" thickBot="1">
      <c r="B796" s="397"/>
      <c r="C796" s="876" t="s">
        <v>194</v>
      </c>
      <c r="D796" s="877"/>
      <c r="E796" s="877"/>
      <c r="F796" s="877"/>
      <c r="G796" s="877"/>
      <c r="H796" s="877"/>
      <c r="I796" s="877"/>
      <c r="J796" s="877"/>
      <c r="K796" s="877"/>
      <c r="L796" s="878"/>
      <c r="M796" s="401"/>
    </row>
    <row r="797" spans="2:13" ht="15.6">
      <c r="B797" s="396"/>
      <c r="C797" s="446"/>
      <c r="D797" s="447" t="s">
        <v>260</v>
      </c>
      <c r="E797" s="447" t="s">
        <v>68</v>
      </c>
      <c r="F797" s="447" t="s">
        <v>268</v>
      </c>
      <c r="G797" s="448" t="s">
        <v>197</v>
      </c>
      <c r="H797" s="447" t="s">
        <v>130</v>
      </c>
      <c r="I797" s="448" t="s">
        <v>64</v>
      </c>
      <c r="J797" s="447" t="s">
        <v>269</v>
      </c>
      <c r="K797" s="448" t="s">
        <v>195</v>
      </c>
      <c r="L797" s="449" t="s">
        <v>65</v>
      </c>
      <c r="M797" s="401"/>
    </row>
    <row r="798" spans="2:13" ht="15.6">
      <c r="B798" s="396"/>
      <c r="C798" s="450" t="s">
        <v>58</v>
      </c>
      <c r="D798" s="438"/>
      <c r="E798" s="438">
        <v>426</v>
      </c>
      <c r="F798" s="438">
        <v>10</v>
      </c>
      <c r="G798" s="438">
        <v>259</v>
      </c>
      <c r="H798" s="438"/>
      <c r="I798" s="438">
        <v>86</v>
      </c>
      <c r="J798" s="438"/>
      <c r="K798" s="550">
        <f>D798+E798+F798+G798+H798+I798+J798</f>
        <v>781</v>
      </c>
      <c r="L798" s="452">
        <f>K798/K802</f>
        <v>9.7115749289662323E-2</v>
      </c>
      <c r="M798" s="401"/>
    </row>
    <row r="799" spans="2:13" ht="15.6">
      <c r="B799" s="396"/>
      <c r="C799" s="450" t="s">
        <v>148</v>
      </c>
      <c r="D799" s="438"/>
      <c r="E799" s="438">
        <v>372</v>
      </c>
      <c r="F799" s="438">
        <v>203.46</v>
      </c>
      <c r="G799" s="438">
        <v>335</v>
      </c>
      <c r="H799" s="438">
        <v>240</v>
      </c>
      <c r="I799" s="438">
        <v>324</v>
      </c>
      <c r="J799" s="438"/>
      <c r="K799" s="550">
        <f t="shared" ref="K799:K801" si="232">D799+E799+F799+G799+H799+I799+J799</f>
        <v>1474.46</v>
      </c>
      <c r="L799" s="452">
        <f>K799/K802</f>
        <v>0.18334607899825289</v>
      </c>
      <c r="M799" s="401"/>
    </row>
    <row r="800" spans="2:13" ht="15.6">
      <c r="B800" s="396"/>
      <c r="C800" s="450" t="s">
        <v>61</v>
      </c>
      <c r="D800" s="438"/>
      <c r="E800" s="438">
        <v>1128.73</v>
      </c>
      <c r="F800" s="438"/>
      <c r="G800" s="438">
        <v>291</v>
      </c>
      <c r="H800" s="438"/>
      <c r="I800" s="438">
        <v>965</v>
      </c>
      <c r="J800" s="438"/>
      <c r="K800" s="550">
        <f t="shared" si="232"/>
        <v>2384.73</v>
      </c>
      <c r="L800" s="452">
        <f>K800/K802</f>
        <v>0.29653628784063563</v>
      </c>
      <c r="M800" s="401"/>
    </row>
    <row r="801" spans="2:13" ht="15.6">
      <c r="B801" s="396"/>
      <c r="C801" s="450" t="s">
        <v>62</v>
      </c>
      <c r="D801" s="438"/>
      <c r="E801" s="438">
        <v>1420.78</v>
      </c>
      <c r="F801" s="438">
        <v>367.11</v>
      </c>
      <c r="G801" s="438">
        <v>1083.82</v>
      </c>
      <c r="H801" s="438">
        <v>24.5</v>
      </c>
      <c r="I801" s="438">
        <v>505.55</v>
      </c>
      <c r="J801" s="438"/>
      <c r="K801" s="550">
        <f t="shared" si="232"/>
        <v>3401.76</v>
      </c>
      <c r="L801" s="452">
        <f>K801/K802</f>
        <v>0.4230018838714491</v>
      </c>
      <c r="M801" s="401"/>
    </row>
    <row r="802" spans="2:13" ht="15.6">
      <c r="B802" s="397"/>
      <c r="C802" s="450" t="s">
        <v>199</v>
      </c>
      <c r="D802" s="552">
        <f>SUM(D798:D801)</f>
        <v>0</v>
      </c>
      <c r="E802" s="552">
        <f t="shared" ref="E802" si="233">SUM(E798:E801)</f>
        <v>3347.51</v>
      </c>
      <c r="F802" s="552">
        <f>SUM(F798:F801)</f>
        <v>580.57000000000005</v>
      </c>
      <c r="G802" s="552">
        <f>SUM(G798:G801)</f>
        <v>1968.82</v>
      </c>
      <c r="H802" s="552">
        <f>SUM(H798:H801)</f>
        <v>264.5</v>
      </c>
      <c r="I802" s="552">
        <f>SUM(I798:I801)</f>
        <v>1880.55</v>
      </c>
      <c r="J802" s="552">
        <f t="shared" ref="J802" si="234">SUM(J798:J801)</f>
        <v>0</v>
      </c>
      <c r="K802" s="550">
        <f>D802+E802+F802+G802+H802+I802+J802</f>
        <v>8041.9500000000007</v>
      </c>
      <c r="L802" s="452">
        <f>SUM(L798:L801)</f>
        <v>1</v>
      </c>
      <c r="M802" s="401"/>
    </row>
    <row r="803" spans="2:13" ht="15.6">
      <c r="B803" s="397"/>
      <c r="C803" s="547" t="s">
        <v>193</v>
      </c>
      <c r="D803" s="553"/>
      <c r="E803" s="553">
        <v>3347.51</v>
      </c>
      <c r="F803" s="548">
        <v>580.57000000000005</v>
      </c>
      <c r="G803" s="548">
        <v>1968.82</v>
      </c>
      <c r="H803" s="548">
        <v>269.99</v>
      </c>
      <c r="I803" s="548">
        <v>1880.55</v>
      </c>
      <c r="J803" s="548"/>
      <c r="K803" s="549">
        <f t="shared" ref="K803" si="235">D803+E803+F803+G803+H803+I803+J803</f>
        <v>8047.4400000000005</v>
      </c>
      <c r="L803" s="452"/>
      <c r="M803" s="401"/>
    </row>
    <row r="804" spans="2:13" ht="15.6">
      <c r="B804" s="397"/>
      <c r="C804" s="460" t="s">
        <v>147</v>
      </c>
      <c r="D804" s="461">
        <f t="shared" ref="D804:E804" si="236">D803-D802</f>
        <v>0</v>
      </c>
      <c r="E804" s="461">
        <f t="shared" si="236"/>
        <v>0</v>
      </c>
      <c r="F804" s="461">
        <f>F803-F802</f>
        <v>0</v>
      </c>
      <c r="G804" s="461">
        <f>G803-G802</f>
        <v>0</v>
      </c>
      <c r="H804" s="461">
        <f t="shared" ref="H804:J804" si="237">H803-H802</f>
        <v>5.4900000000000091</v>
      </c>
      <c r="I804" s="461">
        <f t="shared" si="237"/>
        <v>0</v>
      </c>
      <c r="J804" s="461">
        <f t="shared" si="237"/>
        <v>0</v>
      </c>
      <c r="K804" s="542">
        <f>D804+E804+F804+G804+H804+I804+J804</f>
        <v>5.4900000000000091</v>
      </c>
      <c r="L804" s="452"/>
      <c r="M804" s="401"/>
    </row>
    <row r="805" spans="2:13" ht="15.6">
      <c r="B805" s="396"/>
      <c r="C805" s="402" t="s">
        <v>65</v>
      </c>
      <c r="D805" s="462">
        <f>D803/K803</f>
        <v>0</v>
      </c>
      <c r="E805" s="462">
        <f>E803/K803</f>
        <v>0.41597203582754266</v>
      </c>
      <c r="F805" s="462">
        <f>F803/K803</f>
        <v>7.2143439404332307E-2</v>
      </c>
      <c r="G805" s="462">
        <f>G803/K803</f>
        <v>0.24465171532810431</v>
      </c>
      <c r="H805" s="462">
        <f>H803/K803</f>
        <v>3.3549799687851045E-2</v>
      </c>
      <c r="I805" s="462">
        <f>I803/K803</f>
        <v>0.2336830097521696</v>
      </c>
      <c r="J805" s="462">
        <f>J803/K803</f>
        <v>0</v>
      </c>
      <c r="K805" s="520">
        <f>D805+E805+F805+G805+H805+I805+J805</f>
        <v>1</v>
      </c>
      <c r="L805" s="463"/>
      <c r="M805" s="401"/>
    </row>
    <row r="806" spans="2:13" ht="16.2" thickBot="1">
      <c r="B806" s="396"/>
      <c r="C806" s="394"/>
      <c r="D806" s="395"/>
      <c r="E806" s="464"/>
      <c r="F806" s="879"/>
      <c r="G806" s="879"/>
      <c r="H806" s="879"/>
      <c r="I806" s="879"/>
      <c r="J806" s="880" t="s">
        <v>196</v>
      </c>
      <c r="K806" s="880"/>
      <c r="L806" s="465">
        <f>H788-K803</f>
        <v>4.3065800005751953</v>
      </c>
      <c r="M806" s="401"/>
    </row>
    <row r="807" spans="2:13" ht="15" thickBot="1">
      <c r="B807" s="397"/>
      <c r="C807" s="393"/>
      <c r="D807" s="367"/>
      <c r="E807" s="367"/>
      <c r="F807" s="367"/>
      <c r="G807" s="367"/>
      <c r="H807" s="367"/>
      <c r="I807" s="367"/>
      <c r="J807" s="367"/>
      <c r="K807" s="367"/>
      <c r="L807" s="368"/>
      <c r="M807" s="401"/>
    </row>
    <row r="808" spans="2:13" ht="15" thickBot="1">
      <c r="B808" s="398"/>
      <c r="C808" s="399"/>
      <c r="D808" s="399"/>
      <c r="E808" s="399"/>
      <c r="F808" s="399"/>
      <c r="G808" s="399"/>
      <c r="H808" s="399"/>
      <c r="I808" s="399"/>
      <c r="J808" s="399"/>
      <c r="K808" s="399"/>
      <c r="L808" s="399"/>
      <c r="M808" s="400"/>
    </row>
    <row r="809" spans="2:13" ht="15" thickBot="1"/>
    <row r="810" spans="2:13" ht="46.8" thickBot="1">
      <c r="B810" s="853" t="s">
        <v>232</v>
      </c>
      <c r="C810" s="854"/>
      <c r="D810" s="854"/>
      <c r="E810" s="854"/>
      <c r="F810" s="854"/>
      <c r="G810" s="854"/>
      <c r="H810" s="854"/>
      <c r="I810" s="854"/>
      <c r="J810" s="854"/>
      <c r="K810" s="854"/>
      <c r="L810" s="854"/>
      <c r="M810" s="855"/>
    </row>
    <row r="811" spans="2:13" ht="26.4" thickBot="1">
      <c r="B811" s="396"/>
      <c r="C811" s="856" t="s">
        <v>193</v>
      </c>
      <c r="D811" s="857"/>
      <c r="E811" s="857"/>
      <c r="F811" s="857"/>
      <c r="G811" s="857"/>
      <c r="H811" s="857"/>
      <c r="I811" s="857"/>
      <c r="J811" s="857"/>
      <c r="K811" s="857"/>
      <c r="L811" s="858"/>
      <c r="M811" s="401"/>
    </row>
    <row r="812" spans="2:13" ht="15.6">
      <c r="B812" s="396"/>
      <c r="C812" s="403" t="s">
        <v>7</v>
      </c>
      <c r="D812" s="404" t="s">
        <v>38</v>
      </c>
      <c r="E812" s="405" t="s">
        <v>39</v>
      </c>
      <c r="F812" s="406" t="s">
        <v>40</v>
      </c>
      <c r="G812" s="406" t="s">
        <v>8</v>
      </c>
      <c r="H812" s="407" t="s">
        <v>60</v>
      </c>
      <c r="I812" s="408" t="s">
        <v>40</v>
      </c>
      <c r="J812" s="407" t="s">
        <v>65</v>
      </c>
      <c r="K812" s="184"/>
      <c r="L812" s="188"/>
      <c r="M812" s="401"/>
    </row>
    <row r="813" spans="2:13" ht="15.6">
      <c r="B813" s="396"/>
      <c r="C813" s="409" t="s">
        <v>42</v>
      </c>
      <c r="D813" s="596">
        <v>1624984.523</v>
      </c>
      <c r="E813" s="596">
        <v>1625510.692</v>
      </c>
      <c r="F813" s="526">
        <f t="shared" ref="F813:F818" si="238">E813-D813</f>
        <v>526.16899999999441</v>
      </c>
      <c r="G813" s="521">
        <v>6.38</v>
      </c>
      <c r="H813" s="410">
        <f>F813*G813</f>
        <v>3356.9582199999645</v>
      </c>
      <c r="I813" s="531">
        <f>F813+F817+F818</f>
        <v>627.80999999999767</v>
      </c>
      <c r="J813" s="411">
        <f>I813/I817</f>
        <v>0.45960072914152278</v>
      </c>
      <c r="K813" s="186"/>
      <c r="L813" s="359"/>
      <c r="M813" s="401"/>
    </row>
    <row r="814" spans="2:13" ht="15.6">
      <c r="B814" s="396"/>
      <c r="C814" s="412" t="s">
        <v>43</v>
      </c>
      <c r="D814" s="596">
        <v>629296.98300000001</v>
      </c>
      <c r="E814" s="596">
        <v>629507.04200000002</v>
      </c>
      <c r="F814" s="527">
        <f t="shared" si="238"/>
        <v>210.05900000000838</v>
      </c>
      <c r="G814" s="522">
        <v>6.38</v>
      </c>
      <c r="H814" s="413">
        <f>G814*F814</f>
        <v>1340.1764200000534</v>
      </c>
      <c r="I814" s="532">
        <f>F814</f>
        <v>210.05900000000838</v>
      </c>
      <c r="J814" s="414">
        <f>I814/I817</f>
        <v>0.15377784610430439</v>
      </c>
      <c r="K814" s="186"/>
      <c r="L814" s="359"/>
      <c r="M814" s="401"/>
    </row>
    <row r="815" spans="2:13" ht="15.6">
      <c r="B815" s="396"/>
      <c r="C815" s="415" t="s">
        <v>44</v>
      </c>
      <c r="D815" s="597">
        <v>378721.44300000003</v>
      </c>
      <c r="E815" s="597">
        <v>378859.33399999997</v>
      </c>
      <c r="F815" s="528">
        <f t="shared" si="238"/>
        <v>137.89099999994505</v>
      </c>
      <c r="G815" s="523">
        <v>4.58</v>
      </c>
      <c r="H815" s="416">
        <f>G815*F815</f>
        <v>631.54077999974834</v>
      </c>
      <c r="I815" s="533">
        <f>F815</f>
        <v>137.89099999994505</v>
      </c>
      <c r="J815" s="417">
        <f>I815/I817</f>
        <v>0.10094583415687661</v>
      </c>
      <c r="K815" s="186"/>
      <c r="L815" s="359"/>
      <c r="M815" s="401"/>
    </row>
    <row r="816" spans="2:13" ht="15.6">
      <c r="B816" s="397"/>
      <c r="C816" s="183" t="s">
        <v>139</v>
      </c>
      <c r="D816" s="597">
        <v>436766.42300000001</v>
      </c>
      <c r="E816" s="597">
        <v>437156.65299999999</v>
      </c>
      <c r="F816" s="529">
        <f t="shared" si="238"/>
        <v>390.22999999998137</v>
      </c>
      <c r="G816" s="524">
        <v>6.28</v>
      </c>
      <c r="H816" s="418">
        <f>G816*F816</f>
        <v>2450.6443999998833</v>
      </c>
      <c r="I816" s="534">
        <f>F816</f>
        <v>390.22999999998137</v>
      </c>
      <c r="J816" s="419">
        <f>I816/I817</f>
        <v>0.28567559059729619</v>
      </c>
      <c r="K816" s="186"/>
      <c r="L816" s="359"/>
      <c r="M816" s="401"/>
    </row>
    <row r="817" spans="2:13" ht="16.2" thickBot="1">
      <c r="B817" s="397"/>
      <c r="C817" s="420" t="s">
        <v>45</v>
      </c>
      <c r="D817" s="597">
        <v>385424.70199999999</v>
      </c>
      <c r="E817" s="597">
        <v>385511.06199999998</v>
      </c>
      <c r="F817" s="526">
        <f t="shared" si="238"/>
        <v>86.35999999998603</v>
      </c>
      <c r="G817" s="859">
        <v>6.38</v>
      </c>
      <c r="H817" s="421">
        <f>G817*F817</f>
        <v>550.9767999999109</v>
      </c>
      <c r="I817" s="535">
        <f t="shared" ref="I817:J817" si="239">SUM(I813:I816)</f>
        <v>1365.9899999999325</v>
      </c>
      <c r="J817" s="422">
        <f t="shared" si="239"/>
        <v>1</v>
      </c>
      <c r="K817" s="186"/>
      <c r="L817" s="359"/>
      <c r="M817" s="401"/>
    </row>
    <row r="818" spans="2:13" ht="15.6">
      <c r="B818" s="397"/>
      <c r="C818" s="420" t="s">
        <v>46</v>
      </c>
      <c r="D818" s="597">
        <v>345334.21100000001</v>
      </c>
      <c r="E818" s="597">
        <v>345349.49200000003</v>
      </c>
      <c r="F818" s="526">
        <f t="shared" si="238"/>
        <v>15.281000000017229</v>
      </c>
      <c r="G818" s="860"/>
      <c r="H818" s="423">
        <f>G817*F818</f>
        <v>97.492780000109917</v>
      </c>
      <c r="I818" s="424"/>
      <c r="J818" s="425"/>
      <c r="K818" s="186"/>
      <c r="L818" s="359"/>
      <c r="M818" s="401"/>
    </row>
    <row r="819" spans="2:13" ht="16.2" thickBot="1">
      <c r="B819" s="397"/>
      <c r="C819" s="426" t="s">
        <v>21</v>
      </c>
      <c r="D819" s="427"/>
      <c r="E819" s="427"/>
      <c r="F819" s="530">
        <f>F813+F814+F815+F816+F817+F818</f>
        <v>1365.9899999999325</v>
      </c>
      <c r="G819" s="525">
        <f>H819/F819</f>
        <v>6.1697299394578931</v>
      </c>
      <c r="H819" s="428">
        <f>SUM(H813:H818)</f>
        <v>8427.7893999996704</v>
      </c>
      <c r="I819" s="424"/>
      <c r="J819" s="425"/>
      <c r="K819" s="186"/>
      <c r="L819" s="359"/>
      <c r="M819" s="401"/>
    </row>
    <row r="820" spans="2:13" ht="16.2" thickBot="1">
      <c r="B820" s="397"/>
      <c r="C820" s="429"/>
      <c r="D820" s="425"/>
      <c r="E820" s="425"/>
      <c r="F820" s="430"/>
      <c r="G820" s="425"/>
      <c r="H820" s="425"/>
      <c r="I820" s="431"/>
      <c r="J820" s="431"/>
      <c r="K820" s="184"/>
      <c r="L820" s="188"/>
      <c r="M820" s="401"/>
    </row>
    <row r="821" spans="2:13" ht="15.6">
      <c r="B821" s="397"/>
      <c r="C821" s="432"/>
      <c r="D821" s="433"/>
      <c r="E821" s="433" t="s">
        <v>254</v>
      </c>
      <c r="F821" s="434" t="s">
        <v>1</v>
      </c>
      <c r="G821" s="554" t="s">
        <v>65</v>
      </c>
      <c r="H821" s="861" t="s">
        <v>243</v>
      </c>
      <c r="I821" s="862"/>
      <c r="J821" s="431"/>
      <c r="K821" s="184"/>
      <c r="L821" s="188"/>
      <c r="M821" s="401"/>
    </row>
    <row r="822" spans="2:13" ht="15.6">
      <c r="B822" s="397"/>
      <c r="C822" s="437" t="s">
        <v>80</v>
      </c>
      <c r="D822" s="438"/>
      <c r="E822" s="438">
        <v>1366</v>
      </c>
      <c r="F822" s="438">
        <f>D822+E822</f>
        <v>1366</v>
      </c>
      <c r="G822" s="439">
        <f>F822/F825</f>
        <v>0.52417498081350733</v>
      </c>
      <c r="H822" s="590">
        <v>7.0000000000000001E-3</v>
      </c>
      <c r="I822" s="586">
        <f>F822*H822</f>
        <v>9.5619999999999994</v>
      </c>
      <c r="J822" s="431"/>
      <c r="K822" s="184"/>
      <c r="L822" s="188"/>
      <c r="M822" s="401"/>
    </row>
    <row r="823" spans="2:13" ht="15.6">
      <c r="B823" s="397"/>
      <c r="C823" s="437" t="s">
        <v>81</v>
      </c>
      <c r="D823" s="438"/>
      <c r="E823" s="438">
        <v>552</v>
      </c>
      <c r="F823" s="438">
        <f t="shared" ref="F823:F824" si="240">D823+E823</f>
        <v>552</v>
      </c>
      <c r="G823" s="439">
        <f>F823/F825</f>
        <v>0.21181887950882577</v>
      </c>
      <c r="H823" s="590">
        <v>2.5000000000000001E-2</v>
      </c>
      <c r="I823" s="586">
        <f>F823*H823</f>
        <v>13.8</v>
      </c>
      <c r="J823" s="431"/>
      <c r="K823" s="184"/>
      <c r="L823" s="188"/>
      <c r="M823" s="401"/>
    </row>
    <row r="824" spans="2:13" ht="15.6">
      <c r="B824" s="397"/>
      <c r="C824" s="437" t="s">
        <v>58</v>
      </c>
      <c r="D824" s="438"/>
      <c r="E824" s="438">
        <v>688</v>
      </c>
      <c r="F824" s="438">
        <f t="shared" si="240"/>
        <v>688</v>
      </c>
      <c r="G824" s="439">
        <f>F824/F825</f>
        <v>0.2640061396776669</v>
      </c>
      <c r="H824" s="584"/>
      <c r="I824" s="586"/>
      <c r="J824" s="431"/>
      <c r="K824" s="184"/>
      <c r="L824" s="188"/>
      <c r="M824" s="401"/>
    </row>
    <row r="825" spans="2:13" ht="16.2" thickBot="1">
      <c r="B825" s="397"/>
      <c r="C825" s="441" t="s">
        <v>1</v>
      </c>
      <c r="D825" s="442">
        <f>SUM(D822:D824)</f>
        <v>0</v>
      </c>
      <c r="E825" s="442">
        <f>SUM(E822:E824)</f>
        <v>2606</v>
      </c>
      <c r="F825" s="443">
        <f>D825+E825</f>
        <v>2606</v>
      </c>
      <c r="G825" s="444">
        <f>SUM(G822:G824)</f>
        <v>1</v>
      </c>
      <c r="H825" s="585" t="s">
        <v>21</v>
      </c>
      <c r="I825" s="591">
        <f>SUM(I822:I824)</f>
        <v>23.362000000000002</v>
      </c>
      <c r="J825" s="431"/>
      <c r="K825" s="184"/>
      <c r="L825" s="188"/>
      <c r="M825" s="401"/>
    </row>
    <row r="826" spans="2:13" ht="15" thickBot="1">
      <c r="B826" s="397"/>
      <c r="C826" s="187"/>
      <c r="D826" s="186"/>
      <c r="E826" s="186"/>
      <c r="F826" s="185"/>
      <c r="G826" s="186"/>
      <c r="H826" s="186"/>
      <c r="I826" s="184"/>
      <c r="J826" s="184"/>
      <c r="K826" s="184"/>
      <c r="L826" s="188"/>
      <c r="M826" s="401"/>
    </row>
    <row r="827" spans="2:13" ht="26.4" thickBot="1">
      <c r="B827" s="397"/>
      <c r="C827" s="876" t="s">
        <v>194</v>
      </c>
      <c r="D827" s="877"/>
      <c r="E827" s="877"/>
      <c r="F827" s="877"/>
      <c r="G827" s="877"/>
      <c r="H827" s="877"/>
      <c r="I827" s="877"/>
      <c r="J827" s="877"/>
      <c r="K827" s="877"/>
      <c r="L827" s="878"/>
      <c r="M827" s="401"/>
    </row>
    <row r="828" spans="2:13" ht="15.6">
      <c r="B828" s="396"/>
      <c r="C828" s="446"/>
      <c r="D828" s="447" t="s">
        <v>260</v>
      </c>
      <c r="E828" s="447" t="s">
        <v>68</v>
      </c>
      <c r="F828" s="447" t="s">
        <v>268</v>
      </c>
      <c r="G828" s="448" t="s">
        <v>197</v>
      </c>
      <c r="H828" s="447" t="s">
        <v>130</v>
      </c>
      <c r="I828" s="448" t="s">
        <v>64</v>
      </c>
      <c r="J828" s="447" t="s">
        <v>269</v>
      </c>
      <c r="K828" s="448" t="s">
        <v>195</v>
      </c>
      <c r="L828" s="449" t="s">
        <v>65</v>
      </c>
      <c r="M828" s="401"/>
    </row>
    <row r="829" spans="2:13" ht="15.6">
      <c r="B829" s="396"/>
      <c r="C829" s="450" t="s">
        <v>58</v>
      </c>
      <c r="D829" s="438">
        <v>251.03</v>
      </c>
      <c r="E829" s="438"/>
      <c r="F829" s="438">
        <v>126.01</v>
      </c>
      <c r="G829" s="438">
        <v>255</v>
      </c>
      <c r="H829" s="438"/>
      <c r="I829" s="438"/>
      <c r="J829" s="438"/>
      <c r="K829" s="550">
        <f>D829+E829+F829+G829+H829+I829+J829</f>
        <v>632.04</v>
      </c>
      <c r="L829" s="452">
        <f>K829/K833</f>
        <v>7.5153210099381446E-2</v>
      </c>
      <c r="M829" s="401"/>
    </row>
    <row r="830" spans="2:13" ht="15.6">
      <c r="B830" s="396"/>
      <c r="C830" s="450" t="s">
        <v>148</v>
      </c>
      <c r="D830" s="438">
        <v>950.42</v>
      </c>
      <c r="E830" s="438"/>
      <c r="F830" s="438">
        <v>244.03</v>
      </c>
      <c r="G830" s="438">
        <v>494</v>
      </c>
      <c r="H830" s="438">
        <v>172.5</v>
      </c>
      <c r="I830" s="438">
        <v>114</v>
      </c>
      <c r="J830" s="438"/>
      <c r="K830" s="550">
        <f t="shared" ref="K830:K832" si="241">D830+E830+F830+G830+H830+I830+J830</f>
        <v>1974.95</v>
      </c>
      <c r="L830" s="452">
        <f>K830/K833</f>
        <v>0.23483297304881556</v>
      </c>
      <c r="M830" s="401"/>
    </row>
    <row r="831" spans="2:13" ht="15.6">
      <c r="B831" s="396"/>
      <c r="C831" s="450" t="s">
        <v>61</v>
      </c>
      <c r="D831" s="438">
        <v>283.3</v>
      </c>
      <c r="E831" s="438"/>
      <c r="F831" s="438">
        <v>40.03</v>
      </c>
      <c r="G831" s="438">
        <v>194</v>
      </c>
      <c r="H831" s="438"/>
      <c r="I831" s="438">
        <v>2877</v>
      </c>
      <c r="J831" s="438"/>
      <c r="K831" s="550">
        <f t="shared" si="241"/>
        <v>3394.33</v>
      </c>
      <c r="L831" s="452">
        <f>K831/K833</f>
        <v>0.40360546110472978</v>
      </c>
      <c r="M831" s="401"/>
    </row>
    <row r="832" spans="2:13" ht="15.6">
      <c r="B832" s="396"/>
      <c r="C832" s="450" t="s">
        <v>62</v>
      </c>
      <c r="D832" s="438">
        <v>455.8</v>
      </c>
      <c r="E832" s="438"/>
      <c r="F832" s="438">
        <v>533.15</v>
      </c>
      <c r="G832" s="438">
        <v>817.11</v>
      </c>
      <c r="H832" s="438">
        <v>142.16</v>
      </c>
      <c r="I832" s="438">
        <v>460.48</v>
      </c>
      <c r="J832" s="438"/>
      <c r="K832" s="550">
        <f t="shared" si="241"/>
        <v>2408.6999999999998</v>
      </c>
      <c r="L832" s="452">
        <f>K832/K833</f>
        <v>0.28640835574707307</v>
      </c>
      <c r="M832" s="401"/>
    </row>
    <row r="833" spans="2:13" ht="15.6">
      <c r="B833" s="397"/>
      <c r="C833" s="450" t="s">
        <v>199</v>
      </c>
      <c r="D833" s="552">
        <f>SUM(D829:D832)</f>
        <v>1940.55</v>
      </c>
      <c r="E833" s="552">
        <f t="shared" ref="E833" si="242">SUM(E829:E832)</f>
        <v>0</v>
      </c>
      <c r="F833" s="552">
        <f>SUM(F829:F832)</f>
        <v>943.22</v>
      </c>
      <c r="G833" s="552">
        <f>SUM(G829:G832)</f>
        <v>1760.1100000000001</v>
      </c>
      <c r="H833" s="552">
        <f>SUM(H829:H832)</f>
        <v>314.65999999999997</v>
      </c>
      <c r="I833" s="552">
        <f>SUM(I829:I832)</f>
        <v>3451.48</v>
      </c>
      <c r="J833" s="552">
        <f t="shared" ref="J833" si="243">SUM(J829:J832)</f>
        <v>0</v>
      </c>
      <c r="K833" s="550">
        <f>D833+E833+F833+G833+H833+I833+J833</f>
        <v>8410.02</v>
      </c>
      <c r="L833" s="452">
        <f>SUM(L829:L832)</f>
        <v>1</v>
      </c>
      <c r="M833" s="401"/>
    </row>
    <row r="834" spans="2:13" ht="15.6">
      <c r="B834" s="397"/>
      <c r="C834" s="547" t="s">
        <v>193</v>
      </c>
      <c r="D834" s="553">
        <v>1950.34</v>
      </c>
      <c r="E834" s="553"/>
      <c r="F834" s="548">
        <v>947.04</v>
      </c>
      <c r="G834" s="548">
        <v>1760.11</v>
      </c>
      <c r="H834" s="548">
        <v>314.66000000000003</v>
      </c>
      <c r="I834" s="548">
        <v>3451.48</v>
      </c>
      <c r="J834" s="548"/>
      <c r="K834" s="549">
        <f t="shared" ref="K834" si="244">D834+E834+F834+G834+H834+I834+J834</f>
        <v>8423.6299999999992</v>
      </c>
      <c r="L834" s="452"/>
      <c r="M834" s="401"/>
    </row>
    <row r="835" spans="2:13" ht="15.6">
      <c r="B835" s="397"/>
      <c r="C835" s="460" t="s">
        <v>147</v>
      </c>
      <c r="D835" s="461">
        <f t="shared" ref="D835:E835" si="245">D834-D833</f>
        <v>9.7899999999999636</v>
      </c>
      <c r="E835" s="461">
        <f t="shared" si="245"/>
        <v>0</v>
      </c>
      <c r="F835" s="461">
        <f>F834-F833</f>
        <v>3.8199999999999363</v>
      </c>
      <c r="G835" s="461">
        <f>G834-G833</f>
        <v>0</v>
      </c>
      <c r="H835" s="461">
        <f t="shared" ref="H835:J835" si="246">H834-H833</f>
        <v>0</v>
      </c>
      <c r="I835" s="461">
        <f t="shared" si="246"/>
        <v>0</v>
      </c>
      <c r="J835" s="461">
        <f t="shared" si="246"/>
        <v>0</v>
      </c>
      <c r="K835" s="542">
        <f>D835+E835+F835+G835+H835+I835+J835</f>
        <v>13.6099999999999</v>
      </c>
      <c r="L835" s="452"/>
      <c r="M835" s="401"/>
    </row>
    <row r="836" spans="2:13" ht="15.6">
      <c r="B836" s="396"/>
      <c r="C836" s="402" t="s">
        <v>65</v>
      </c>
      <c r="D836" s="462">
        <f>D834/K834</f>
        <v>0.23153201173365878</v>
      </c>
      <c r="E836" s="462">
        <f>E834/K834</f>
        <v>0</v>
      </c>
      <c r="F836" s="462">
        <f>F834/K834</f>
        <v>0.11242659043666449</v>
      </c>
      <c r="G836" s="462">
        <f>G834/K834</f>
        <v>0.20894911101271069</v>
      </c>
      <c r="H836" s="462">
        <f>H834/K834</f>
        <v>3.7354442206032325E-2</v>
      </c>
      <c r="I836" s="462">
        <f>I834/K834</f>
        <v>0.40973784461093382</v>
      </c>
      <c r="J836" s="462">
        <f>J834/K834</f>
        <v>0</v>
      </c>
      <c r="K836" s="520">
        <f>D836+E836+F836+G836+H836+I836+J836</f>
        <v>1.0000000000000002</v>
      </c>
      <c r="L836" s="463"/>
      <c r="M836" s="401"/>
    </row>
    <row r="837" spans="2:13" ht="16.2" thickBot="1">
      <c r="B837" s="396"/>
      <c r="C837" s="394"/>
      <c r="D837" s="395"/>
      <c r="E837" s="464"/>
      <c r="F837" s="879"/>
      <c r="G837" s="879"/>
      <c r="H837" s="879"/>
      <c r="I837" s="879"/>
      <c r="J837" s="880" t="s">
        <v>196</v>
      </c>
      <c r="K837" s="880"/>
      <c r="L837" s="465">
        <f>H819-K834</f>
        <v>4.1593999996712228</v>
      </c>
      <c r="M837" s="401"/>
    </row>
    <row r="838" spans="2:13" ht="15" thickBot="1">
      <c r="B838" s="397"/>
      <c r="C838" s="393"/>
      <c r="D838" s="367"/>
      <c r="E838" s="367"/>
      <c r="F838" s="367"/>
      <c r="G838" s="367"/>
      <c r="H838" s="367"/>
      <c r="I838" s="367"/>
      <c r="J838" s="367"/>
      <c r="K838" s="367"/>
      <c r="L838" s="368"/>
      <c r="M838" s="401"/>
    </row>
    <row r="839" spans="2:13" ht="15" thickBot="1">
      <c r="B839" s="398"/>
      <c r="C839" s="399"/>
      <c r="D839" s="399"/>
      <c r="E839" s="399"/>
      <c r="F839" s="399"/>
      <c r="G839" s="399"/>
      <c r="H839" s="399"/>
      <c r="I839" s="399"/>
      <c r="J839" s="399"/>
      <c r="K839" s="399"/>
      <c r="L839" s="399"/>
      <c r="M839" s="400"/>
    </row>
    <row r="840" spans="2:13" ht="15" thickBot="1"/>
    <row r="841" spans="2:13" ht="46.8" thickBot="1">
      <c r="B841" s="853" t="s">
        <v>233</v>
      </c>
      <c r="C841" s="854"/>
      <c r="D841" s="854"/>
      <c r="E841" s="854"/>
      <c r="F841" s="854"/>
      <c r="G841" s="854"/>
      <c r="H841" s="854"/>
      <c r="I841" s="854"/>
      <c r="J841" s="854"/>
      <c r="K841" s="854"/>
      <c r="L841" s="854"/>
      <c r="M841" s="855"/>
    </row>
    <row r="842" spans="2:13" ht="26.4" thickBot="1">
      <c r="B842" s="396"/>
      <c r="C842" s="856" t="s">
        <v>193</v>
      </c>
      <c r="D842" s="857"/>
      <c r="E842" s="857"/>
      <c r="F842" s="857"/>
      <c r="G842" s="857"/>
      <c r="H842" s="857"/>
      <c r="I842" s="857"/>
      <c r="J842" s="857"/>
      <c r="K842" s="857"/>
      <c r="L842" s="858"/>
      <c r="M842" s="401"/>
    </row>
    <row r="843" spans="2:13" ht="15.6">
      <c r="B843" s="396"/>
      <c r="C843" s="403" t="s">
        <v>7</v>
      </c>
      <c r="D843" s="404" t="s">
        <v>38</v>
      </c>
      <c r="E843" s="405" t="s">
        <v>39</v>
      </c>
      <c r="F843" s="406" t="s">
        <v>40</v>
      </c>
      <c r="G843" s="406" t="s">
        <v>8</v>
      </c>
      <c r="H843" s="407" t="s">
        <v>60</v>
      </c>
      <c r="I843" s="408" t="s">
        <v>40</v>
      </c>
      <c r="J843" s="407" t="s">
        <v>65</v>
      </c>
      <c r="K843" s="184"/>
      <c r="L843" s="188"/>
      <c r="M843" s="401"/>
    </row>
    <row r="844" spans="2:13" ht="15.6">
      <c r="B844" s="396"/>
      <c r="C844" s="409" t="s">
        <v>42</v>
      </c>
      <c r="D844" s="596">
        <v>1625510.692</v>
      </c>
      <c r="E844" s="596">
        <v>1626041.412</v>
      </c>
      <c r="F844" s="526">
        <f t="shared" ref="F844:F849" si="247">E844-D844</f>
        <v>530.71999999997206</v>
      </c>
      <c r="G844" s="521">
        <v>6.38</v>
      </c>
      <c r="H844" s="410">
        <f>F844*G844</f>
        <v>3385.9935999998215</v>
      </c>
      <c r="I844" s="531">
        <f>F844+F848+F849</f>
        <v>697.90999999997439</v>
      </c>
      <c r="J844" s="411">
        <f>I844/I848</f>
        <v>0.44193307966392292</v>
      </c>
      <c r="K844" s="186"/>
      <c r="L844" s="359"/>
      <c r="M844" s="401"/>
    </row>
    <row r="845" spans="2:13" ht="15.6">
      <c r="B845" s="396"/>
      <c r="C845" s="412" t="s">
        <v>43</v>
      </c>
      <c r="D845" s="596">
        <v>629507.04200000002</v>
      </c>
      <c r="E845" s="596">
        <v>629784.52300000004</v>
      </c>
      <c r="F845" s="527">
        <f t="shared" si="247"/>
        <v>277.48100000002887</v>
      </c>
      <c r="G845" s="522">
        <v>6.38</v>
      </c>
      <c r="H845" s="413">
        <f>G845*F845</f>
        <v>1770.3287800001842</v>
      </c>
      <c r="I845" s="532">
        <f>F845</f>
        <v>277.48100000002887</v>
      </c>
      <c r="J845" s="414">
        <f>I845/I848</f>
        <v>0.17570751655405747</v>
      </c>
      <c r="K845" s="186"/>
      <c r="L845" s="359"/>
      <c r="M845" s="401"/>
    </row>
    <row r="846" spans="2:13" ht="15.6">
      <c r="B846" s="396"/>
      <c r="C846" s="415" t="s">
        <v>44</v>
      </c>
      <c r="D846" s="597">
        <v>378859.33399999997</v>
      </c>
      <c r="E846" s="597">
        <v>379053.12300000002</v>
      </c>
      <c r="F846" s="528">
        <f t="shared" si="247"/>
        <v>193.78900000004796</v>
      </c>
      <c r="G846" s="523">
        <v>4.58</v>
      </c>
      <c r="H846" s="416">
        <f>G846*F846</f>
        <v>887.55362000021967</v>
      </c>
      <c r="I846" s="533">
        <f>F846</f>
        <v>193.78900000004796</v>
      </c>
      <c r="J846" s="417">
        <f>I846/I848</f>
        <v>0.12271176738407001</v>
      </c>
      <c r="K846" s="186"/>
      <c r="L846" s="359"/>
      <c r="M846" s="401"/>
    </row>
    <row r="847" spans="2:13" ht="15.6">
      <c r="B847" s="397"/>
      <c r="C847" s="183" t="s">
        <v>139</v>
      </c>
      <c r="D847" s="597">
        <v>437156.65299999999</v>
      </c>
      <c r="E847" s="597">
        <v>437566.69400000002</v>
      </c>
      <c r="F847" s="529">
        <f t="shared" si="247"/>
        <v>410.04100000002654</v>
      </c>
      <c r="G847" s="524">
        <v>6.28</v>
      </c>
      <c r="H847" s="418">
        <f>G847*F847</f>
        <v>2575.0574800001668</v>
      </c>
      <c r="I847" s="534">
        <f>F847</f>
        <v>410.04100000002654</v>
      </c>
      <c r="J847" s="419">
        <f>I847/I848</f>
        <v>0.25964763639794958</v>
      </c>
      <c r="K847" s="186"/>
      <c r="L847" s="359"/>
      <c r="M847" s="401"/>
    </row>
    <row r="848" spans="2:13" ht="16.2" thickBot="1">
      <c r="B848" s="397"/>
      <c r="C848" s="420" t="s">
        <v>45</v>
      </c>
      <c r="D848" s="597">
        <v>385511.06199999998</v>
      </c>
      <c r="E848" s="597">
        <v>385655.26199999999</v>
      </c>
      <c r="F848" s="526">
        <f t="shared" si="247"/>
        <v>144.20000000001164</v>
      </c>
      <c r="G848" s="859">
        <v>6.38</v>
      </c>
      <c r="H848" s="421">
        <f>G848*F848</f>
        <v>919.99600000007422</v>
      </c>
      <c r="I848" s="535">
        <f t="shared" ref="I848:J848" si="248">SUM(I844:I847)</f>
        <v>1579.2210000000778</v>
      </c>
      <c r="J848" s="422">
        <f t="shared" si="248"/>
        <v>1</v>
      </c>
      <c r="K848" s="186"/>
      <c r="L848" s="359"/>
      <c r="M848" s="401"/>
    </row>
    <row r="849" spans="2:13" ht="15.6">
      <c r="B849" s="397"/>
      <c r="C849" s="420" t="s">
        <v>46</v>
      </c>
      <c r="D849" s="597">
        <v>345349.49200000003</v>
      </c>
      <c r="E849" s="597">
        <v>345372.48200000002</v>
      </c>
      <c r="F849" s="526">
        <f t="shared" si="247"/>
        <v>22.989999999990687</v>
      </c>
      <c r="G849" s="860"/>
      <c r="H849" s="423">
        <f>G848*F849</f>
        <v>146.67619999994059</v>
      </c>
      <c r="I849" s="424"/>
      <c r="J849" s="425"/>
      <c r="K849" s="186"/>
      <c r="L849" s="359"/>
      <c r="M849" s="401"/>
    </row>
    <row r="850" spans="2:13" ht="16.2" thickBot="1">
      <c r="B850" s="397"/>
      <c r="C850" s="426" t="s">
        <v>21</v>
      </c>
      <c r="D850" s="427"/>
      <c r="E850" s="427"/>
      <c r="F850" s="530">
        <f>F844+F845+F846+F847+F848+F849</f>
        <v>1579.2210000000778</v>
      </c>
      <c r="G850" s="525">
        <f>H850/F850</f>
        <v>6.1331540550688786</v>
      </c>
      <c r="H850" s="428">
        <f>SUM(H844:H849)</f>
        <v>9685.6056800004062</v>
      </c>
      <c r="I850" s="424"/>
      <c r="J850" s="425"/>
      <c r="K850" s="186"/>
      <c r="L850" s="359"/>
      <c r="M850" s="401"/>
    </row>
    <row r="851" spans="2:13" ht="16.2" thickBot="1">
      <c r="B851" s="397"/>
      <c r="C851" s="429"/>
      <c r="D851" s="425"/>
      <c r="E851" s="425"/>
      <c r="F851" s="430"/>
      <c r="G851" s="425"/>
      <c r="H851" s="425"/>
      <c r="I851" s="431"/>
      <c r="J851" s="431"/>
      <c r="K851" s="184"/>
      <c r="L851" s="188"/>
      <c r="M851" s="401"/>
    </row>
    <row r="852" spans="2:13" ht="15.6">
      <c r="B852" s="397"/>
      <c r="C852" s="432"/>
      <c r="D852" s="433"/>
      <c r="E852" s="433" t="s">
        <v>254</v>
      </c>
      <c r="F852" s="434" t="s">
        <v>1</v>
      </c>
      <c r="G852" s="554" t="s">
        <v>65</v>
      </c>
      <c r="H852" s="861" t="s">
        <v>243</v>
      </c>
      <c r="I852" s="862"/>
      <c r="J852" s="431"/>
      <c r="K852" s="184"/>
      <c r="L852" s="188"/>
      <c r="M852" s="401"/>
    </row>
    <row r="853" spans="2:13" ht="15.6">
      <c r="B853" s="397"/>
      <c r="C853" s="437" t="s">
        <v>80</v>
      </c>
      <c r="D853" s="438"/>
      <c r="E853" s="438">
        <v>1125</v>
      </c>
      <c r="F853" s="438">
        <f>D853+E853</f>
        <v>1125</v>
      </c>
      <c r="G853" s="439">
        <f>F853/F856</f>
        <v>0.3543307086614173</v>
      </c>
      <c r="H853" s="590">
        <v>7.0000000000000001E-3</v>
      </c>
      <c r="I853" s="586">
        <f>F853*H853</f>
        <v>7.875</v>
      </c>
      <c r="J853" s="431"/>
      <c r="K853" s="184"/>
      <c r="L853" s="188"/>
      <c r="M853" s="401"/>
    </row>
    <row r="854" spans="2:13" ht="15.6">
      <c r="B854" s="397"/>
      <c r="C854" s="437" t="s">
        <v>81</v>
      </c>
      <c r="D854" s="438"/>
      <c r="E854" s="438">
        <v>877</v>
      </c>
      <c r="F854" s="438">
        <f t="shared" ref="F854:F855" si="249">D854+E854</f>
        <v>877</v>
      </c>
      <c r="G854" s="439">
        <f>F854/F856</f>
        <v>0.27622047244094489</v>
      </c>
      <c r="H854" s="590">
        <v>2.5000000000000001E-2</v>
      </c>
      <c r="I854" s="586">
        <f>F854*H854</f>
        <v>21.925000000000001</v>
      </c>
      <c r="J854" s="431"/>
      <c r="K854" s="184"/>
      <c r="L854" s="188"/>
      <c r="M854" s="401"/>
    </row>
    <row r="855" spans="2:13" ht="15.6">
      <c r="B855" s="397"/>
      <c r="C855" s="437" t="s">
        <v>58</v>
      </c>
      <c r="D855" s="438"/>
      <c r="E855" s="438">
        <v>1173</v>
      </c>
      <c r="F855" s="438">
        <f t="shared" si="249"/>
        <v>1173</v>
      </c>
      <c r="G855" s="439">
        <f>F855/F856</f>
        <v>0.36944881889763781</v>
      </c>
      <c r="H855" s="584"/>
      <c r="I855" s="586"/>
      <c r="J855" s="431"/>
      <c r="K855" s="184"/>
      <c r="L855" s="188"/>
      <c r="M855" s="401"/>
    </row>
    <row r="856" spans="2:13" ht="16.2" thickBot="1">
      <c r="B856" s="397"/>
      <c r="C856" s="441" t="s">
        <v>1</v>
      </c>
      <c r="D856" s="442">
        <f>SUM(D853:D855)</f>
        <v>0</v>
      </c>
      <c r="E856" s="442">
        <f>SUM(E853:E855)</f>
        <v>3175</v>
      </c>
      <c r="F856" s="443">
        <f>D856+E856</f>
        <v>3175</v>
      </c>
      <c r="G856" s="444">
        <f>SUM(G853:G855)</f>
        <v>1</v>
      </c>
      <c r="H856" s="585" t="s">
        <v>21</v>
      </c>
      <c r="I856" s="591">
        <f>SUM(I853:I855)</f>
        <v>29.8</v>
      </c>
      <c r="J856" s="431"/>
      <c r="K856" s="184"/>
      <c r="L856" s="188"/>
      <c r="M856" s="401"/>
    </row>
    <row r="857" spans="2:13" ht="15" thickBot="1">
      <c r="B857" s="397"/>
      <c r="C857" s="187"/>
      <c r="D857" s="186"/>
      <c r="E857" s="186"/>
      <c r="F857" s="185"/>
      <c r="G857" s="186"/>
      <c r="H857" s="186"/>
      <c r="I857" s="184"/>
      <c r="J857" s="184"/>
      <c r="K857" s="184"/>
      <c r="L857" s="188"/>
      <c r="M857" s="401"/>
    </row>
    <row r="858" spans="2:13" ht="26.4" thickBot="1">
      <c r="B858" s="397"/>
      <c r="C858" s="876" t="s">
        <v>194</v>
      </c>
      <c r="D858" s="877"/>
      <c r="E858" s="877"/>
      <c r="F858" s="877"/>
      <c r="G858" s="877"/>
      <c r="H858" s="877"/>
      <c r="I858" s="877"/>
      <c r="J858" s="877"/>
      <c r="K858" s="877"/>
      <c r="L858" s="878"/>
      <c r="M858" s="401"/>
    </row>
    <row r="859" spans="2:13" ht="15.6">
      <c r="B859" s="396"/>
      <c r="C859" s="446"/>
      <c r="D859" s="447" t="s">
        <v>260</v>
      </c>
      <c r="E859" s="447" t="s">
        <v>68</v>
      </c>
      <c r="F859" s="447" t="s">
        <v>268</v>
      </c>
      <c r="G859" s="448" t="s">
        <v>197</v>
      </c>
      <c r="H859" s="447" t="s">
        <v>130</v>
      </c>
      <c r="I859" s="448" t="s">
        <v>64</v>
      </c>
      <c r="J859" s="447" t="s">
        <v>269</v>
      </c>
      <c r="K859" s="448" t="s">
        <v>195</v>
      </c>
      <c r="L859" s="449" t="s">
        <v>65</v>
      </c>
      <c r="M859" s="401"/>
    </row>
    <row r="860" spans="2:13" ht="15.6">
      <c r="B860" s="396"/>
      <c r="C860" s="450" t="s">
        <v>58</v>
      </c>
      <c r="D860" s="438">
        <v>439.5</v>
      </c>
      <c r="E860" s="438">
        <v>314</v>
      </c>
      <c r="F860" s="438">
        <v>345.1</v>
      </c>
      <c r="G860" s="438"/>
      <c r="H860" s="438"/>
      <c r="I860" s="438">
        <v>50</v>
      </c>
      <c r="J860" s="438"/>
      <c r="K860" s="550">
        <f>D860+E860+F860+G860+H860+I860+J860</f>
        <v>1148.5999999999999</v>
      </c>
      <c r="L860" s="452">
        <f>K860/K864</f>
        <v>0.11862773550745219</v>
      </c>
      <c r="M860" s="401"/>
    </row>
    <row r="861" spans="2:13" ht="15.6">
      <c r="B861" s="396"/>
      <c r="C861" s="450" t="s">
        <v>148</v>
      </c>
      <c r="D861" s="438">
        <v>564</v>
      </c>
      <c r="E861" s="438">
        <v>841</v>
      </c>
      <c r="F861" s="438">
        <v>511.19</v>
      </c>
      <c r="G861" s="438"/>
      <c r="H861" s="438">
        <v>91</v>
      </c>
      <c r="I861" s="438">
        <v>20</v>
      </c>
      <c r="J861" s="438"/>
      <c r="K861" s="550">
        <f t="shared" ref="K861:K863" si="250">D861+E861+F861+G861+H861+I861+J861</f>
        <v>2027.19</v>
      </c>
      <c r="L861" s="452">
        <f>K861/K864</f>
        <v>0.20936876122527601</v>
      </c>
      <c r="M861" s="401"/>
    </row>
    <row r="862" spans="2:13" ht="15.6">
      <c r="B862" s="396"/>
      <c r="C862" s="450" t="s">
        <v>61</v>
      </c>
      <c r="D862" s="438">
        <v>3032.73</v>
      </c>
      <c r="E862" s="438">
        <v>749.7</v>
      </c>
      <c r="F862" s="438"/>
      <c r="G862" s="438"/>
      <c r="H862" s="438"/>
      <c r="I862" s="438">
        <v>331</v>
      </c>
      <c r="J862" s="438"/>
      <c r="K862" s="550">
        <f t="shared" si="250"/>
        <v>4113.43</v>
      </c>
      <c r="L862" s="452">
        <f>K862/K864</f>
        <v>0.42483622328784532</v>
      </c>
      <c r="M862" s="401"/>
    </row>
    <row r="863" spans="2:13" ht="15.6">
      <c r="B863" s="396"/>
      <c r="C863" s="450" t="s">
        <v>62</v>
      </c>
      <c r="D863" s="438">
        <v>482.27</v>
      </c>
      <c r="E863" s="438">
        <v>658.21</v>
      </c>
      <c r="F863" s="438">
        <v>882.18</v>
      </c>
      <c r="G863" s="438"/>
      <c r="H863" s="438">
        <v>10.26</v>
      </c>
      <c r="I863" s="438">
        <v>360.25</v>
      </c>
      <c r="J863" s="438"/>
      <c r="K863" s="550">
        <f t="shared" si="250"/>
        <v>2393.17</v>
      </c>
      <c r="L863" s="452">
        <f>K863/K864</f>
        <v>0.24716727997942659</v>
      </c>
      <c r="M863" s="401"/>
    </row>
    <row r="864" spans="2:13" ht="15.6">
      <c r="B864" s="397"/>
      <c r="C864" s="450" t="s">
        <v>199</v>
      </c>
      <c r="D864" s="552">
        <f>SUM(D860:D863)</f>
        <v>4518.5</v>
      </c>
      <c r="E864" s="552">
        <f t="shared" ref="E864" si="251">SUM(E860:E863)</f>
        <v>2562.91</v>
      </c>
      <c r="F864" s="552">
        <f>SUM(F860:F863)</f>
        <v>1738.4699999999998</v>
      </c>
      <c r="G864" s="552">
        <f>SUM(G860:G863)</f>
        <v>0</v>
      </c>
      <c r="H864" s="552">
        <f>SUM(H860:H863)</f>
        <v>101.26</v>
      </c>
      <c r="I864" s="552">
        <f>SUM(I860:I863)</f>
        <v>761.25</v>
      </c>
      <c r="J864" s="552">
        <f t="shared" ref="J864" si="252">SUM(J860:J863)</f>
        <v>0</v>
      </c>
      <c r="K864" s="550">
        <f>D864+E864+F864+G864+H864+I864+J864</f>
        <v>9682.39</v>
      </c>
      <c r="L864" s="452">
        <f>SUM(L860:L863)</f>
        <v>1.0000000000000002</v>
      </c>
      <c r="M864" s="401"/>
    </row>
    <row r="865" spans="2:13" ht="15.6">
      <c r="B865" s="397"/>
      <c r="C865" s="547" t="s">
        <v>193</v>
      </c>
      <c r="D865" s="553">
        <v>4518.5</v>
      </c>
      <c r="E865" s="553">
        <v>2562.91</v>
      </c>
      <c r="F865" s="548">
        <v>1738.47</v>
      </c>
      <c r="G865" s="548"/>
      <c r="H865" s="548">
        <v>101.26</v>
      </c>
      <c r="I865" s="548">
        <v>761.25</v>
      </c>
      <c r="J865" s="548"/>
      <c r="K865" s="549">
        <f t="shared" ref="K865" si="253">D865+E865+F865+G865+H865+I865+J865</f>
        <v>9682.39</v>
      </c>
      <c r="L865" s="452"/>
      <c r="M865" s="401"/>
    </row>
    <row r="866" spans="2:13" ht="15.6">
      <c r="B866" s="397"/>
      <c r="C866" s="460" t="s">
        <v>147</v>
      </c>
      <c r="D866" s="461">
        <f t="shared" ref="D866:E866" si="254">D865-D864</f>
        <v>0</v>
      </c>
      <c r="E866" s="461">
        <f t="shared" si="254"/>
        <v>0</v>
      </c>
      <c r="F866" s="461">
        <f>F865-F864</f>
        <v>0</v>
      </c>
      <c r="G866" s="461">
        <f>G865-G864</f>
        <v>0</v>
      </c>
      <c r="H866" s="461">
        <f t="shared" ref="H866:J866" si="255">H865-H864</f>
        <v>0</v>
      </c>
      <c r="I866" s="461">
        <f t="shared" si="255"/>
        <v>0</v>
      </c>
      <c r="J866" s="461">
        <f t="shared" si="255"/>
        <v>0</v>
      </c>
      <c r="K866" s="542">
        <f>D866+E866+F866+G866+H866+I866+J866</f>
        <v>0</v>
      </c>
      <c r="L866" s="452"/>
      <c r="M866" s="401"/>
    </row>
    <row r="867" spans="2:13" ht="15.6">
      <c r="B867" s="396"/>
      <c r="C867" s="402" t="s">
        <v>65</v>
      </c>
      <c r="D867" s="462">
        <f>D865/K865</f>
        <v>0.46667196838797037</v>
      </c>
      <c r="E867" s="462">
        <f>E865/K865</f>
        <v>0.26469807557844705</v>
      </c>
      <c r="F867" s="462">
        <f>F865/K865</f>
        <v>0.17954967730074911</v>
      </c>
      <c r="G867" s="462">
        <f>G865/K865</f>
        <v>0</v>
      </c>
      <c r="H867" s="462">
        <f>H865/K865</f>
        <v>1.0458161672892747E-2</v>
      </c>
      <c r="I867" s="462">
        <f>I865/K865</f>
        <v>7.862211705994078E-2</v>
      </c>
      <c r="J867" s="462">
        <f>J865/K865</f>
        <v>0</v>
      </c>
      <c r="K867" s="520">
        <f>D867+E867+F867+G867+H867+I867+J867</f>
        <v>1</v>
      </c>
      <c r="L867" s="463"/>
      <c r="M867" s="401"/>
    </row>
    <row r="868" spans="2:13" ht="16.2" thickBot="1">
      <c r="B868" s="396"/>
      <c r="C868" s="394"/>
      <c r="D868" s="395"/>
      <c r="E868" s="464"/>
      <c r="F868" s="879"/>
      <c r="G868" s="879"/>
      <c r="H868" s="879"/>
      <c r="I868" s="879"/>
      <c r="J868" s="880" t="s">
        <v>196</v>
      </c>
      <c r="K868" s="880"/>
      <c r="L868" s="465">
        <f>H850-K865</f>
        <v>3.2156800004067918</v>
      </c>
      <c r="M868" s="401"/>
    </row>
    <row r="869" spans="2:13" ht="15" thickBot="1">
      <c r="B869" s="397"/>
      <c r="C869" s="393"/>
      <c r="D869" s="367"/>
      <c r="E869" s="367"/>
      <c r="F869" s="367"/>
      <c r="G869" s="367"/>
      <c r="H869" s="367"/>
      <c r="I869" s="367"/>
      <c r="J869" s="367"/>
      <c r="K869" s="367"/>
      <c r="L869" s="368"/>
      <c r="M869" s="401"/>
    </row>
    <row r="870" spans="2:13" ht="15" thickBot="1">
      <c r="B870" s="398"/>
      <c r="C870" s="399"/>
      <c r="D870" s="399"/>
      <c r="E870" s="399"/>
      <c r="F870" s="399"/>
      <c r="G870" s="399"/>
      <c r="H870" s="399"/>
      <c r="I870" s="399"/>
      <c r="J870" s="399"/>
      <c r="K870" s="399"/>
      <c r="L870" s="399"/>
      <c r="M870" s="400"/>
    </row>
    <row r="871" spans="2:13" ht="15" thickBot="1"/>
    <row r="872" spans="2:13" ht="46.8" thickBot="1">
      <c r="B872" s="853" t="s">
        <v>234</v>
      </c>
      <c r="C872" s="854"/>
      <c r="D872" s="854"/>
      <c r="E872" s="854"/>
      <c r="F872" s="854"/>
      <c r="G872" s="854"/>
      <c r="H872" s="854"/>
      <c r="I872" s="854"/>
      <c r="J872" s="854"/>
      <c r="K872" s="854"/>
      <c r="L872" s="854"/>
      <c r="M872" s="855"/>
    </row>
    <row r="873" spans="2:13" ht="26.4" thickBot="1">
      <c r="B873" s="396"/>
      <c r="C873" s="856" t="s">
        <v>193</v>
      </c>
      <c r="D873" s="857"/>
      <c r="E873" s="857"/>
      <c r="F873" s="857"/>
      <c r="G873" s="857"/>
      <c r="H873" s="857"/>
      <c r="I873" s="857"/>
      <c r="J873" s="857"/>
      <c r="K873" s="857"/>
      <c r="L873" s="858"/>
      <c r="M873" s="401"/>
    </row>
    <row r="874" spans="2:13" ht="15.6">
      <c r="B874" s="396"/>
      <c r="C874" s="403" t="s">
        <v>7</v>
      </c>
      <c r="D874" s="404" t="s">
        <v>38</v>
      </c>
      <c r="E874" s="405" t="s">
        <v>39</v>
      </c>
      <c r="F874" s="406" t="s">
        <v>40</v>
      </c>
      <c r="G874" s="406" t="s">
        <v>8</v>
      </c>
      <c r="H874" s="407" t="s">
        <v>60</v>
      </c>
      <c r="I874" s="408" t="s">
        <v>40</v>
      </c>
      <c r="J874" s="407" t="s">
        <v>65</v>
      </c>
      <c r="K874" s="184"/>
      <c r="L874" s="188"/>
      <c r="M874" s="401"/>
    </row>
    <row r="875" spans="2:13" ht="15.6">
      <c r="B875" s="396"/>
      <c r="C875" s="409" t="s">
        <v>42</v>
      </c>
      <c r="D875" s="596">
        <v>1626041.412</v>
      </c>
      <c r="E875" s="596">
        <v>1626677.923</v>
      </c>
      <c r="F875" s="526">
        <f t="shared" ref="F875:F880" si="256">E875-D875</f>
        <v>636.5109999999404</v>
      </c>
      <c r="G875" s="521">
        <v>6.38</v>
      </c>
      <c r="H875" s="410">
        <f>F875*G875</f>
        <v>4060.9401799996194</v>
      </c>
      <c r="I875" s="531">
        <f>F875+F879+F880</f>
        <v>789.80099999991944</v>
      </c>
      <c r="J875" s="411">
        <f>I875/I879</f>
        <v>0.57843970883238849</v>
      </c>
      <c r="K875" s="186"/>
      <c r="L875" s="359"/>
      <c r="M875" s="401"/>
    </row>
    <row r="876" spans="2:13" ht="15.6">
      <c r="B876" s="396"/>
      <c r="C876" s="412" t="s">
        <v>43</v>
      </c>
      <c r="D876" s="596">
        <v>629784.52300000004</v>
      </c>
      <c r="E876" s="596">
        <v>630107.04099999997</v>
      </c>
      <c r="F876" s="527">
        <f t="shared" si="256"/>
        <v>322.51799999992363</v>
      </c>
      <c r="G876" s="522">
        <v>6.38</v>
      </c>
      <c r="H876" s="413">
        <f>G876*F876</f>
        <v>2057.6648399995129</v>
      </c>
      <c r="I876" s="532">
        <f>F876</f>
        <v>322.51799999992363</v>
      </c>
      <c r="J876" s="414">
        <f>I876/I879</f>
        <v>0.23620787769726695</v>
      </c>
      <c r="K876" s="186"/>
      <c r="L876" s="359"/>
      <c r="M876" s="401"/>
    </row>
    <row r="877" spans="2:13" ht="15.6">
      <c r="B877" s="396"/>
      <c r="C877" s="415" t="s">
        <v>44</v>
      </c>
      <c r="D877" s="597">
        <v>379053.12300000002</v>
      </c>
      <c r="E877" s="597">
        <v>379305.90299999999</v>
      </c>
      <c r="F877" s="528">
        <f t="shared" si="256"/>
        <v>252.77999999996973</v>
      </c>
      <c r="G877" s="523">
        <v>4.58</v>
      </c>
      <c r="H877" s="416">
        <f>G877*F877</f>
        <v>1157.7323999998614</v>
      </c>
      <c r="I877" s="533">
        <f>F877</f>
        <v>252.77999999996973</v>
      </c>
      <c r="J877" s="417">
        <f>I877/I879</f>
        <v>0.1851326974752483</v>
      </c>
      <c r="K877" s="186"/>
      <c r="L877" s="359"/>
      <c r="M877" s="401"/>
    </row>
    <row r="878" spans="2:13" ht="15.6">
      <c r="B878" s="397"/>
      <c r="C878" s="183" t="s">
        <v>139</v>
      </c>
      <c r="D878" s="597">
        <v>437566.69400000002</v>
      </c>
      <c r="E878" s="597">
        <v>437566.99400000001</v>
      </c>
      <c r="F878" s="529">
        <f t="shared" si="256"/>
        <v>0.29999999998835847</v>
      </c>
      <c r="G878" s="524">
        <v>6.28</v>
      </c>
      <c r="H878" s="418">
        <f>G878*F878</f>
        <v>1.8839999999268913</v>
      </c>
      <c r="I878" s="534">
        <f>F878</f>
        <v>0.29999999998835847</v>
      </c>
      <c r="J878" s="419">
        <f>I878/I879</f>
        <v>2.1971599509623352E-4</v>
      </c>
      <c r="K878" s="186"/>
      <c r="L878" s="359"/>
      <c r="M878" s="401"/>
    </row>
    <row r="879" spans="2:13" ht="16.2" thickBot="1">
      <c r="B879" s="397"/>
      <c r="C879" s="420" t="s">
        <v>45</v>
      </c>
      <c r="D879" s="597">
        <v>385655.26199999999</v>
      </c>
      <c r="E879" s="597">
        <v>385778.22200000001</v>
      </c>
      <c r="F879" s="526">
        <f t="shared" si="256"/>
        <v>122.96000000002095</v>
      </c>
      <c r="G879" s="859">
        <v>6.38</v>
      </c>
      <c r="H879" s="421">
        <f>G879*F879</f>
        <v>784.48480000013365</v>
      </c>
      <c r="I879" s="535">
        <f t="shared" ref="I879:J879" si="257">SUM(I875:I878)</f>
        <v>1365.3989999998012</v>
      </c>
      <c r="J879" s="422">
        <f t="shared" si="257"/>
        <v>0.99999999999999989</v>
      </c>
      <c r="K879" s="186"/>
      <c r="L879" s="359"/>
      <c r="M879" s="401"/>
    </row>
    <row r="880" spans="2:13" ht="15.6">
      <c r="B880" s="397"/>
      <c r="C880" s="420" t="s">
        <v>46</v>
      </c>
      <c r="D880" s="597">
        <v>345372.48200000002</v>
      </c>
      <c r="E880" s="597">
        <v>345402.81199999998</v>
      </c>
      <c r="F880" s="526">
        <f t="shared" si="256"/>
        <v>30.32999999995809</v>
      </c>
      <c r="G880" s="860"/>
      <c r="H880" s="423">
        <f>G879*F880</f>
        <v>193.50539999973262</v>
      </c>
      <c r="I880" s="424"/>
      <c r="J880" s="425"/>
      <c r="K880" s="186"/>
      <c r="L880" s="359"/>
      <c r="M880" s="401"/>
    </row>
    <row r="881" spans="2:13" ht="16.2" thickBot="1">
      <c r="B881" s="397"/>
      <c r="C881" s="426" t="s">
        <v>21</v>
      </c>
      <c r="D881" s="427"/>
      <c r="E881" s="427"/>
      <c r="F881" s="530">
        <f>F875+F876+F877+F878+F879+F880</f>
        <v>1365.3989999998012</v>
      </c>
      <c r="G881" s="525">
        <f>H881/F881</f>
        <v>6.0467391729450428</v>
      </c>
      <c r="H881" s="428">
        <f>SUM(H875:H880)</f>
        <v>8256.2116199987868</v>
      </c>
      <c r="I881" s="424"/>
      <c r="J881" s="425"/>
      <c r="K881" s="186"/>
      <c r="L881" s="359"/>
      <c r="M881" s="401"/>
    </row>
    <row r="882" spans="2:13" ht="16.2" thickBot="1">
      <c r="B882" s="397"/>
      <c r="C882" s="429"/>
      <c r="D882" s="425"/>
      <c r="E882" s="425"/>
      <c r="F882" s="430"/>
      <c r="G882" s="425"/>
      <c r="H882" s="425"/>
      <c r="I882" s="431"/>
      <c r="J882" s="431"/>
      <c r="K882" s="184"/>
      <c r="L882" s="188"/>
      <c r="M882" s="401"/>
    </row>
    <row r="883" spans="2:13" ht="15.6">
      <c r="B883" s="397"/>
      <c r="C883" s="432"/>
      <c r="D883" s="433"/>
      <c r="E883" s="433" t="s">
        <v>254</v>
      </c>
      <c r="F883" s="434" t="s">
        <v>1</v>
      </c>
      <c r="G883" s="554" t="s">
        <v>65</v>
      </c>
      <c r="H883" s="861" t="s">
        <v>243</v>
      </c>
      <c r="I883" s="862"/>
      <c r="J883" s="431"/>
      <c r="K883" s="184"/>
      <c r="L883" s="188"/>
      <c r="M883" s="401"/>
    </row>
    <row r="884" spans="2:13" ht="15.6">
      <c r="B884" s="397"/>
      <c r="C884" s="437" t="s">
        <v>80</v>
      </c>
      <c r="D884" s="438"/>
      <c r="E884" s="438">
        <v>972</v>
      </c>
      <c r="F884" s="438">
        <f>D884+E884</f>
        <v>972</v>
      </c>
      <c r="G884" s="439">
        <f>F884/F887</f>
        <v>0.289544235924933</v>
      </c>
      <c r="H884" s="590">
        <v>7.0000000000000001E-3</v>
      </c>
      <c r="I884" s="586">
        <f>F884*H884</f>
        <v>6.8040000000000003</v>
      </c>
      <c r="J884" s="431"/>
      <c r="K884" s="184"/>
      <c r="L884" s="188"/>
      <c r="M884" s="401"/>
    </row>
    <row r="885" spans="2:13" ht="15.6">
      <c r="B885" s="397"/>
      <c r="C885" s="437" t="s">
        <v>81</v>
      </c>
      <c r="D885" s="438"/>
      <c r="E885" s="438">
        <v>1406</v>
      </c>
      <c r="F885" s="438">
        <f t="shared" ref="F885:F886" si="258">D885+E885</f>
        <v>1406</v>
      </c>
      <c r="G885" s="439">
        <f>F885/F887</f>
        <v>0.41882633303544831</v>
      </c>
      <c r="H885" s="590">
        <v>2.5000000000000001E-2</v>
      </c>
      <c r="I885" s="586">
        <f>F885*H885</f>
        <v>35.15</v>
      </c>
      <c r="J885" s="431"/>
      <c r="K885" s="184"/>
      <c r="L885" s="188"/>
      <c r="M885" s="401"/>
    </row>
    <row r="886" spans="2:13" ht="15.6">
      <c r="B886" s="397"/>
      <c r="C886" s="437" t="s">
        <v>58</v>
      </c>
      <c r="D886" s="438"/>
      <c r="E886" s="438">
        <v>979</v>
      </c>
      <c r="F886" s="438">
        <f t="shared" si="258"/>
        <v>979</v>
      </c>
      <c r="G886" s="439">
        <f>F886/F887</f>
        <v>0.29162943103961869</v>
      </c>
      <c r="H886" s="584"/>
      <c r="I886" s="586"/>
      <c r="J886" s="431"/>
      <c r="K886" s="184"/>
      <c r="L886" s="188"/>
      <c r="M886" s="401"/>
    </row>
    <row r="887" spans="2:13" ht="16.2" thickBot="1">
      <c r="B887" s="397"/>
      <c r="C887" s="441" t="s">
        <v>1</v>
      </c>
      <c r="D887" s="442">
        <f>SUM(D884:D886)</f>
        <v>0</v>
      </c>
      <c r="E887" s="442">
        <f>SUM(E884:E886)</f>
        <v>3357</v>
      </c>
      <c r="F887" s="443">
        <f>D887+E887</f>
        <v>3357</v>
      </c>
      <c r="G887" s="444">
        <f>SUM(G884:G886)</f>
        <v>1</v>
      </c>
      <c r="H887" s="585" t="s">
        <v>21</v>
      </c>
      <c r="I887" s="591">
        <f>SUM(I884:I886)</f>
        <v>41.954000000000001</v>
      </c>
      <c r="J887" s="431"/>
      <c r="K887" s="184"/>
      <c r="L887" s="188"/>
      <c r="M887" s="401"/>
    </row>
    <row r="888" spans="2:13" ht="15" thickBot="1">
      <c r="B888" s="397"/>
      <c r="C888" s="187"/>
      <c r="D888" s="186"/>
      <c r="E888" s="186"/>
      <c r="F888" s="185"/>
      <c r="G888" s="186"/>
      <c r="H888" s="186"/>
      <c r="I888" s="184"/>
      <c r="J888" s="184"/>
      <c r="K888" s="184"/>
      <c r="L888" s="188"/>
      <c r="M888" s="401"/>
    </row>
    <row r="889" spans="2:13" ht="26.4" thickBot="1">
      <c r="B889" s="397"/>
      <c r="C889" s="876" t="s">
        <v>194</v>
      </c>
      <c r="D889" s="877"/>
      <c r="E889" s="877"/>
      <c r="F889" s="877"/>
      <c r="G889" s="877"/>
      <c r="H889" s="877"/>
      <c r="I889" s="877"/>
      <c r="J889" s="877"/>
      <c r="K889" s="877"/>
      <c r="L889" s="878"/>
      <c r="M889" s="401"/>
    </row>
    <row r="890" spans="2:13" ht="15.6">
      <c r="B890" s="396"/>
      <c r="C890" s="446"/>
      <c r="D890" s="447" t="s">
        <v>260</v>
      </c>
      <c r="E890" s="447" t="s">
        <v>68</v>
      </c>
      <c r="F890" s="447" t="s">
        <v>268</v>
      </c>
      <c r="G890" s="448" t="s">
        <v>197</v>
      </c>
      <c r="H890" s="447" t="s">
        <v>130</v>
      </c>
      <c r="I890" s="448" t="s">
        <v>64</v>
      </c>
      <c r="J890" s="447" t="s">
        <v>269</v>
      </c>
      <c r="K890" s="448" t="s">
        <v>195</v>
      </c>
      <c r="L890" s="449" t="s">
        <v>65</v>
      </c>
      <c r="M890" s="401"/>
    </row>
    <row r="891" spans="2:13" ht="15.6">
      <c r="B891" s="396"/>
      <c r="C891" s="450" t="s">
        <v>58</v>
      </c>
      <c r="D891" s="438">
        <v>123</v>
      </c>
      <c r="E891" s="438">
        <v>523</v>
      </c>
      <c r="F891" s="438">
        <v>200</v>
      </c>
      <c r="G891" s="438">
        <v>103</v>
      </c>
      <c r="H891" s="438"/>
      <c r="I891" s="438"/>
      <c r="J891" s="438"/>
      <c r="K891" s="550">
        <f>D891+E891+F891+G891+H891+I891+J891</f>
        <v>949</v>
      </c>
      <c r="L891" s="452">
        <f>K891/K895</f>
        <v>0.1151854193950884</v>
      </c>
      <c r="M891" s="401"/>
    </row>
    <row r="892" spans="2:13" ht="15.6">
      <c r="B892" s="396"/>
      <c r="C892" s="450" t="s">
        <v>148</v>
      </c>
      <c r="D892" s="438">
        <v>904.22</v>
      </c>
      <c r="E892" s="438">
        <v>959</v>
      </c>
      <c r="F892" s="438">
        <v>470</v>
      </c>
      <c r="G892" s="438">
        <v>45</v>
      </c>
      <c r="H892" s="438">
        <v>30</v>
      </c>
      <c r="I892" s="438"/>
      <c r="J892" s="438"/>
      <c r="K892" s="550">
        <f t="shared" ref="K892:K894" si="259">D892+E892+F892+G892+H892+I892+J892</f>
        <v>2408.2200000000003</v>
      </c>
      <c r="L892" s="452">
        <f>K892/K895</f>
        <v>0.29229908397854565</v>
      </c>
      <c r="M892" s="401"/>
    </row>
    <row r="893" spans="2:13" ht="15.6">
      <c r="B893" s="396"/>
      <c r="C893" s="450" t="s">
        <v>61</v>
      </c>
      <c r="D893" s="438">
        <v>767.4</v>
      </c>
      <c r="E893" s="438">
        <v>975</v>
      </c>
      <c r="F893" s="438">
        <v>232.81</v>
      </c>
      <c r="G893" s="438"/>
      <c r="H893" s="438">
        <v>260</v>
      </c>
      <c r="I893" s="438"/>
      <c r="J893" s="438"/>
      <c r="K893" s="550">
        <f t="shared" si="259"/>
        <v>2235.21</v>
      </c>
      <c r="L893" s="452">
        <f>K893/K895</f>
        <v>0.27129989598113335</v>
      </c>
      <c r="M893" s="401"/>
    </row>
    <row r="894" spans="2:13" ht="15.6">
      <c r="B894" s="396"/>
      <c r="C894" s="450" t="s">
        <v>62</v>
      </c>
      <c r="D894" s="438">
        <v>1168.1099999999999</v>
      </c>
      <c r="E894" s="438">
        <v>299.19</v>
      </c>
      <c r="F894" s="438">
        <v>500.73</v>
      </c>
      <c r="G894" s="438">
        <v>299</v>
      </c>
      <c r="H894" s="438">
        <v>179.35</v>
      </c>
      <c r="I894" s="438"/>
      <c r="J894" s="438">
        <v>200.08</v>
      </c>
      <c r="K894" s="550">
        <f t="shared" si="259"/>
        <v>2646.4599999999996</v>
      </c>
      <c r="L894" s="452">
        <f>K894/K895</f>
        <v>0.32121560064523247</v>
      </c>
      <c r="M894" s="401"/>
    </row>
    <row r="895" spans="2:13" ht="15.6">
      <c r="B895" s="397"/>
      <c r="C895" s="450" t="s">
        <v>199</v>
      </c>
      <c r="D895" s="552">
        <f>SUM(D891:D894)</f>
        <v>2962.7299999999996</v>
      </c>
      <c r="E895" s="552">
        <f t="shared" ref="E895" si="260">SUM(E891:E894)</f>
        <v>2756.19</v>
      </c>
      <c r="F895" s="552">
        <f>SUM(F891:F894)</f>
        <v>1403.54</v>
      </c>
      <c r="G895" s="552">
        <f>SUM(G891:G894)</f>
        <v>447</v>
      </c>
      <c r="H895" s="552">
        <f>SUM(H891:H894)</f>
        <v>469.35</v>
      </c>
      <c r="I895" s="552">
        <f>SUM(I891:I894)</f>
        <v>0</v>
      </c>
      <c r="J895" s="552">
        <f t="shared" ref="J895" si="261">SUM(J891:J894)</f>
        <v>200.08</v>
      </c>
      <c r="K895" s="550">
        <f>D895+E895+F895+G895+H895+I895+J895</f>
        <v>8238.8900000000012</v>
      </c>
      <c r="L895" s="452">
        <f>SUM(L891:L894)</f>
        <v>0.99999999999999989</v>
      </c>
      <c r="M895" s="401"/>
    </row>
    <row r="896" spans="2:13" ht="15.6">
      <c r="B896" s="397"/>
      <c r="C896" s="547" t="s">
        <v>193</v>
      </c>
      <c r="D896" s="553">
        <v>2962.73</v>
      </c>
      <c r="E896" s="553">
        <v>2756.19</v>
      </c>
      <c r="F896" s="548">
        <v>1403.54</v>
      </c>
      <c r="G896" s="548">
        <v>457.78</v>
      </c>
      <c r="H896" s="548">
        <v>469.35</v>
      </c>
      <c r="I896" s="548"/>
      <c r="J896" s="548">
        <v>200.08</v>
      </c>
      <c r="K896" s="549">
        <f t="shared" ref="K896" si="262">D896+E896+F896+G896+H896+I896+J896</f>
        <v>8249.67</v>
      </c>
      <c r="L896" s="452"/>
      <c r="M896" s="401"/>
    </row>
    <row r="897" spans="2:13" ht="15.6">
      <c r="B897" s="397"/>
      <c r="C897" s="460" t="s">
        <v>147</v>
      </c>
      <c r="D897" s="461">
        <f t="shared" ref="D897:E897" si="263">D896-D895</f>
        <v>0</v>
      </c>
      <c r="E897" s="461">
        <f t="shared" si="263"/>
        <v>0</v>
      </c>
      <c r="F897" s="461">
        <f>F896-F895</f>
        <v>0</v>
      </c>
      <c r="G897" s="461">
        <f>G896-G895</f>
        <v>10.779999999999973</v>
      </c>
      <c r="H897" s="461">
        <f t="shared" ref="H897:J897" si="264">H896-H895</f>
        <v>0</v>
      </c>
      <c r="I897" s="461">
        <f t="shared" si="264"/>
        <v>0</v>
      </c>
      <c r="J897" s="461">
        <f t="shared" si="264"/>
        <v>0</v>
      </c>
      <c r="K897" s="542">
        <f>D897+E897+F897+G897+H897+I897+J897</f>
        <v>10.779999999999973</v>
      </c>
      <c r="L897" s="452"/>
      <c r="M897" s="401"/>
    </row>
    <row r="898" spans="2:13" ht="15.6">
      <c r="B898" s="396"/>
      <c r="C898" s="402" t="s">
        <v>65</v>
      </c>
      <c r="D898" s="462">
        <f>D896/K896</f>
        <v>0.35913315320491607</v>
      </c>
      <c r="E898" s="462">
        <f>E896/K896</f>
        <v>0.33409700024364614</v>
      </c>
      <c r="F898" s="462">
        <f>F896/K896</f>
        <v>0.17013286592069743</v>
      </c>
      <c r="G898" s="462">
        <f>G896/K896</f>
        <v>5.5490704476663912E-2</v>
      </c>
      <c r="H898" s="462">
        <f>H896/K896</f>
        <v>5.6893184818301828E-2</v>
      </c>
      <c r="I898" s="462">
        <f>I896/K896</f>
        <v>0</v>
      </c>
      <c r="J898" s="462">
        <f>J896/K896</f>
        <v>2.4253091335774645E-2</v>
      </c>
      <c r="K898" s="520">
        <f>D898+E898+F898+G898+H898+I898+J898</f>
        <v>1</v>
      </c>
      <c r="L898" s="463"/>
      <c r="M898" s="401"/>
    </row>
    <row r="899" spans="2:13" ht="16.2" thickBot="1">
      <c r="B899" s="396"/>
      <c r="C899" s="394"/>
      <c r="D899" s="395"/>
      <c r="E899" s="464"/>
      <c r="F899" s="879"/>
      <c r="G899" s="879"/>
      <c r="H899" s="879"/>
      <c r="I899" s="879"/>
      <c r="J899" s="880" t="s">
        <v>196</v>
      </c>
      <c r="K899" s="880"/>
      <c r="L899" s="465">
        <f>H881-K896</f>
        <v>6.5416199987867003</v>
      </c>
      <c r="M899" s="401"/>
    </row>
    <row r="900" spans="2:13" ht="15" thickBot="1">
      <c r="B900" s="397"/>
      <c r="C900" s="393"/>
      <c r="D900" s="367"/>
      <c r="E900" s="367"/>
      <c r="F900" s="367"/>
      <c r="G900" s="367"/>
      <c r="H900" s="367"/>
      <c r="I900" s="367"/>
      <c r="J900" s="367"/>
      <c r="K900" s="367"/>
      <c r="L900" s="368"/>
      <c r="M900" s="401"/>
    </row>
    <row r="901" spans="2:13" ht="15" thickBot="1">
      <c r="B901" s="398"/>
      <c r="C901" s="399"/>
      <c r="D901" s="399"/>
      <c r="E901" s="399"/>
      <c r="F901" s="399"/>
      <c r="G901" s="399"/>
      <c r="H901" s="399"/>
      <c r="I901" s="399"/>
      <c r="J901" s="399"/>
      <c r="K901" s="399"/>
      <c r="L901" s="399"/>
      <c r="M901" s="400"/>
    </row>
    <row r="902" spans="2:13" ht="15" thickBot="1"/>
    <row r="903" spans="2:13" ht="46.8" thickBot="1">
      <c r="B903" s="853" t="s">
        <v>235</v>
      </c>
      <c r="C903" s="854"/>
      <c r="D903" s="854"/>
      <c r="E903" s="854"/>
      <c r="F903" s="854"/>
      <c r="G903" s="854"/>
      <c r="H903" s="854"/>
      <c r="I903" s="854"/>
      <c r="J903" s="854"/>
      <c r="K903" s="854"/>
      <c r="L903" s="854"/>
      <c r="M903" s="855"/>
    </row>
    <row r="904" spans="2:13" ht="26.4" thickBot="1">
      <c r="B904" s="396"/>
      <c r="C904" s="856" t="s">
        <v>193</v>
      </c>
      <c r="D904" s="857"/>
      <c r="E904" s="857"/>
      <c r="F904" s="857"/>
      <c r="G904" s="857"/>
      <c r="H904" s="857"/>
      <c r="I904" s="857"/>
      <c r="J904" s="857"/>
      <c r="K904" s="857"/>
      <c r="L904" s="858"/>
      <c r="M904" s="401"/>
    </row>
    <row r="905" spans="2:13" ht="15.6">
      <c r="B905" s="396"/>
      <c r="C905" s="403" t="s">
        <v>7</v>
      </c>
      <c r="D905" s="404" t="s">
        <v>38</v>
      </c>
      <c r="E905" s="405" t="s">
        <v>39</v>
      </c>
      <c r="F905" s="406" t="s">
        <v>40</v>
      </c>
      <c r="G905" s="406" t="s">
        <v>8</v>
      </c>
      <c r="H905" s="407" t="s">
        <v>60</v>
      </c>
      <c r="I905" s="408" t="s">
        <v>40</v>
      </c>
      <c r="J905" s="407" t="s">
        <v>65</v>
      </c>
      <c r="K905" s="184"/>
      <c r="L905" s="188"/>
      <c r="M905" s="401"/>
    </row>
    <row r="906" spans="2:13" ht="15.6">
      <c r="B906" s="396"/>
      <c r="C906" s="409" t="s">
        <v>42</v>
      </c>
      <c r="D906" s="596">
        <v>1626677.923</v>
      </c>
      <c r="E906" s="596">
        <v>1627339.753</v>
      </c>
      <c r="F906" s="526">
        <f t="shared" ref="F906:F911" si="265">E906-D906</f>
        <v>661.83000000007451</v>
      </c>
      <c r="G906" s="521">
        <v>6.38</v>
      </c>
      <c r="H906" s="410">
        <f>F906*G906</f>
        <v>4222.475400000475</v>
      </c>
      <c r="I906" s="531">
        <f>F906+F910+F911</f>
        <v>878.92100000008941</v>
      </c>
      <c r="J906" s="411">
        <f>I906/I910</f>
        <v>0.48849271168948044</v>
      </c>
      <c r="K906" s="186"/>
      <c r="L906" s="359"/>
      <c r="M906" s="401"/>
    </row>
    <row r="907" spans="2:13" ht="15.6">
      <c r="B907" s="396"/>
      <c r="C907" s="412" t="s">
        <v>43</v>
      </c>
      <c r="D907" s="596">
        <v>630107.04099999997</v>
      </c>
      <c r="E907" s="596">
        <v>630480.95200000005</v>
      </c>
      <c r="F907" s="527">
        <f t="shared" si="265"/>
        <v>373.91100000008009</v>
      </c>
      <c r="G907" s="522">
        <v>6.38</v>
      </c>
      <c r="H907" s="413">
        <f>G907*F907</f>
        <v>2385.5521800005108</v>
      </c>
      <c r="I907" s="532">
        <f>F907</f>
        <v>373.91100000008009</v>
      </c>
      <c r="J907" s="414">
        <f>I907/I910</f>
        <v>0.2078148073837647</v>
      </c>
      <c r="K907" s="186"/>
      <c r="L907" s="359"/>
      <c r="M907" s="401"/>
    </row>
    <row r="908" spans="2:13" ht="15.6">
      <c r="B908" s="396"/>
      <c r="C908" s="415" t="s">
        <v>44</v>
      </c>
      <c r="D908" s="597">
        <v>379305.90299999999</v>
      </c>
      <c r="E908" s="597">
        <v>379332.65299999999</v>
      </c>
      <c r="F908" s="528">
        <f t="shared" si="265"/>
        <v>26.75</v>
      </c>
      <c r="G908" s="523">
        <v>4.58</v>
      </c>
      <c r="H908" s="416">
        <f>G908*F908</f>
        <v>122.515</v>
      </c>
      <c r="I908" s="533">
        <f>F908</f>
        <v>26.75</v>
      </c>
      <c r="J908" s="417">
        <f>I908/I910</f>
        <v>1.4867297558816175E-2</v>
      </c>
      <c r="K908" s="186"/>
      <c r="L908" s="359"/>
      <c r="M908" s="401"/>
    </row>
    <row r="909" spans="2:13" ht="15.6">
      <c r="B909" s="397"/>
      <c r="C909" s="183" t="s">
        <v>139</v>
      </c>
      <c r="D909" s="597">
        <v>437566.99400000001</v>
      </c>
      <c r="E909" s="597">
        <v>438086.663</v>
      </c>
      <c r="F909" s="529">
        <f t="shared" si="265"/>
        <v>519.66899999999441</v>
      </c>
      <c r="G909" s="524">
        <v>6.28</v>
      </c>
      <c r="H909" s="418">
        <f>G909*F909</f>
        <v>3263.5213199999648</v>
      </c>
      <c r="I909" s="534">
        <f>F909</f>
        <v>519.66899999999441</v>
      </c>
      <c r="J909" s="419">
        <f>I909/I910</f>
        <v>0.28882518336793872</v>
      </c>
      <c r="K909" s="186"/>
      <c r="L909" s="359"/>
      <c r="M909" s="401"/>
    </row>
    <row r="910" spans="2:13" ht="16.2" thickBot="1">
      <c r="B910" s="397"/>
      <c r="C910" s="420" t="s">
        <v>45</v>
      </c>
      <c r="D910" s="597">
        <v>385778.22200000001</v>
      </c>
      <c r="E910" s="597">
        <v>385945.973</v>
      </c>
      <c r="F910" s="526">
        <f t="shared" si="265"/>
        <v>167.75099999998929</v>
      </c>
      <c r="G910" s="859">
        <v>6.38</v>
      </c>
      <c r="H910" s="421">
        <f>G910*F910</f>
        <v>1070.2513799999317</v>
      </c>
      <c r="I910" s="535">
        <f t="shared" ref="I910:J910" si="266">SUM(I906:I909)</f>
        <v>1799.2510000001639</v>
      </c>
      <c r="J910" s="422">
        <f t="shared" si="266"/>
        <v>1</v>
      </c>
      <c r="K910" s="186"/>
      <c r="L910" s="359"/>
      <c r="M910" s="401"/>
    </row>
    <row r="911" spans="2:13" ht="15.6">
      <c r="B911" s="397"/>
      <c r="C911" s="420" t="s">
        <v>46</v>
      </c>
      <c r="D911" s="597">
        <v>345402.81199999998</v>
      </c>
      <c r="E911" s="597">
        <v>345452.152</v>
      </c>
      <c r="F911" s="526">
        <f t="shared" si="265"/>
        <v>49.340000000025611</v>
      </c>
      <c r="G911" s="860"/>
      <c r="H911" s="423">
        <f>G910*F911</f>
        <v>314.78920000016342</v>
      </c>
      <c r="I911" s="424"/>
      <c r="J911" s="425"/>
      <c r="K911" s="186"/>
      <c r="L911" s="359"/>
      <c r="M911" s="401"/>
    </row>
    <row r="912" spans="2:13" ht="16.2" thickBot="1">
      <c r="B912" s="397"/>
      <c r="C912" s="426" t="s">
        <v>21</v>
      </c>
      <c r="D912" s="427"/>
      <c r="E912" s="427"/>
      <c r="F912" s="530">
        <f>F906+F907+F908+F909+F910+F911</f>
        <v>1799.2510000001639</v>
      </c>
      <c r="G912" s="525">
        <f>H912/F912</f>
        <v>6.3243563460573364</v>
      </c>
      <c r="H912" s="428">
        <f>SUM(H906:H911)</f>
        <v>11379.104480001046</v>
      </c>
      <c r="I912" s="424"/>
      <c r="J912" s="425"/>
      <c r="K912" s="186"/>
      <c r="L912" s="359"/>
      <c r="M912" s="401"/>
    </row>
    <row r="913" spans="2:13" ht="16.2" thickBot="1">
      <c r="B913" s="397"/>
      <c r="C913" s="429"/>
      <c r="D913" s="425"/>
      <c r="E913" s="425"/>
      <c r="F913" s="430"/>
      <c r="G913" s="425"/>
      <c r="H913" s="425"/>
      <c r="I913" s="431"/>
      <c r="J913" s="431"/>
      <c r="K913" s="184"/>
      <c r="L913" s="188"/>
      <c r="M913" s="401"/>
    </row>
    <row r="914" spans="2:13" ht="15.6">
      <c r="B914" s="397"/>
      <c r="C914" s="432"/>
      <c r="D914" s="433"/>
      <c r="E914" s="433" t="s">
        <v>254</v>
      </c>
      <c r="F914" s="434" t="s">
        <v>1</v>
      </c>
      <c r="G914" s="554" t="s">
        <v>65</v>
      </c>
      <c r="H914" s="861" t="s">
        <v>243</v>
      </c>
      <c r="I914" s="862"/>
      <c r="J914" s="431"/>
      <c r="K914" s="184"/>
      <c r="L914" s="188"/>
      <c r="M914" s="401"/>
    </row>
    <row r="915" spans="2:13" ht="15.6">
      <c r="B915" s="397"/>
      <c r="C915" s="437" t="s">
        <v>80</v>
      </c>
      <c r="D915" s="438"/>
      <c r="E915" s="438">
        <v>1204</v>
      </c>
      <c r="F915" s="438">
        <f>D915+E915</f>
        <v>1204</v>
      </c>
      <c r="G915" s="439">
        <f>F915/F918</f>
        <v>0.31046931407942241</v>
      </c>
      <c r="H915" s="590">
        <v>7.0000000000000001E-3</v>
      </c>
      <c r="I915" s="586">
        <f>F915*H915</f>
        <v>8.4280000000000008</v>
      </c>
      <c r="J915" s="431"/>
      <c r="K915" s="184"/>
      <c r="L915" s="188"/>
      <c r="M915" s="401"/>
    </row>
    <row r="916" spans="2:13" ht="15.6">
      <c r="B916" s="397"/>
      <c r="C916" s="437" t="s">
        <v>81</v>
      </c>
      <c r="D916" s="438"/>
      <c r="E916" s="438">
        <v>1296</v>
      </c>
      <c r="F916" s="438">
        <f t="shared" ref="F916:F917" si="267">D916+E916</f>
        <v>1296</v>
      </c>
      <c r="G916" s="439">
        <f>F916/F918</f>
        <v>0.33419288292934501</v>
      </c>
      <c r="H916" s="590">
        <v>2.5000000000000001E-2</v>
      </c>
      <c r="I916" s="586">
        <f>F916*H916</f>
        <v>32.4</v>
      </c>
      <c r="J916" s="431"/>
      <c r="K916" s="184"/>
      <c r="L916" s="188"/>
      <c r="M916" s="401"/>
    </row>
    <row r="917" spans="2:13" ht="15.6">
      <c r="B917" s="397"/>
      <c r="C917" s="437" t="s">
        <v>58</v>
      </c>
      <c r="D917" s="438"/>
      <c r="E917" s="438">
        <v>1378</v>
      </c>
      <c r="F917" s="438">
        <f t="shared" si="267"/>
        <v>1378</v>
      </c>
      <c r="G917" s="439">
        <f>F917/F918</f>
        <v>0.35533780299123258</v>
      </c>
      <c r="H917" s="584"/>
      <c r="I917" s="586"/>
      <c r="J917" s="431"/>
      <c r="K917" s="184"/>
      <c r="L917" s="188"/>
      <c r="M917" s="401"/>
    </row>
    <row r="918" spans="2:13" ht="16.2" thickBot="1">
      <c r="B918" s="397"/>
      <c r="C918" s="441" t="s">
        <v>1</v>
      </c>
      <c r="D918" s="442">
        <f>SUM(D915:D917)</f>
        <v>0</v>
      </c>
      <c r="E918" s="442">
        <f>SUM(E915:E917)</f>
        <v>3878</v>
      </c>
      <c r="F918" s="443">
        <f>D918+E918</f>
        <v>3878</v>
      </c>
      <c r="G918" s="444">
        <f>SUM(G915:G917)</f>
        <v>1</v>
      </c>
      <c r="H918" s="585" t="s">
        <v>21</v>
      </c>
      <c r="I918" s="591">
        <f>SUM(I915:I917)</f>
        <v>40.828000000000003</v>
      </c>
      <c r="J918" s="431"/>
      <c r="K918" s="184"/>
      <c r="L918" s="188"/>
      <c r="M918" s="401"/>
    </row>
    <row r="919" spans="2:13" ht="15" thickBot="1">
      <c r="B919" s="397"/>
      <c r="C919" s="187"/>
      <c r="D919" s="186"/>
      <c r="E919" s="186"/>
      <c r="F919" s="185"/>
      <c r="G919" s="186"/>
      <c r="H919" s="186"/>
      <c r="I919" s="184"/>
      <c r="J919" s="184"/>
      <c r="K919" s="184"/>
      <c r="L919" s="188"/>
      <c r="M919" s="401"/>
    </row>
    <row r="920" spans="2:13" ht="26.4" thickBot="1">
      <c r="B920" s="397"/>
      <c r="C920" s="876" t="s">
        <v>194</v>
      </c>
      <c r="D920" s="877"/>
      <c r="E920" s="877"/>
      <c r="F920" s="877"/>
      <c r="G920" s="877"/>
      <c r="H920" s="877"/>
      <c r="I920" s="877"/>
      <c r="J920" s="877"/>
      <c r="K920" s="877"/>
      <c r="L920" s="878"/>
      <c r="M920" s="401"/>
    </row>
    <row r="921" spans="2:13" ht="15.6">
      <c r="B921" s="396"/>
      <c r="C921" s="446"/>
      <c r="D921" s="447" t="s">
        <v>260</v>
      </c>
      <c r="E921" s="447" t="s">
        <v>68</v>
      </c>
      <c r="F921" s="447" t="s">
        <v>268</v>
      </c>
      <c r="G921" s="448" t="s">
        <v>197</v>
      </c>
      <c r="H921" s="447" t="s">
        <v>130</v>
      </c>
      <c r="I921" s="448" t="s">
        <v>64</v>
      </c>
      <c r="J921" s="447" t="s">
        <v>269</v>
      </c>
      <c r="K921" s="448" t="s">
        <v>195</v>
      </c>
      <c r="L921" s="449" t="s">
        <v>65</v>
      </c>
      <c r="M921" s="401"/>
    </row>
    <row r="922" spans="2:13" ht="15.6">
      <c r="B922" s="396"/>
      <c r="C922" s="450" t="s">
        <v>58</v>
      </c>
      <c r="D922" s="438">
        <v>236.99</v>
      </c>
      <c r="E922" s="438">
        <v>723</v>
      </c>
      <c r="F922" s="438"/>
      <c r="G922" s="438">
        <v>234</v>
      </c>
      <c r="H922" s="438"/>
      <c r="I922" s="438"/>
      <c r="J922" s="438"/>
      <c r="K922" s="550">
        <f>D922+E922+F922+G922+H922+I922+J922</f>
        <v>1193.99</v>
      </c>
      <c r="L922" s="452">
        <f>K922/K926</f>
        <v>0.10506969945766333</v>
      </c>
      <c r="M922" s="401"/>
    </row>
    <row r="923" spans="2:13" ht="15.6">
      <c r="B923" s="396"/>
      <c r="C923" s="450" t="s">
        <v>148</v>
      </c>
      <c r="D923" s="438">
        <v>581</v>
      </c>
      <c r="E923" s="438">
        <v>1029</v>
      </c>
      <c r="F923" s="438"/>
      <c r="G923" s="438">
        <v>421</v>
      </c>
      <c r="H923" s="438">
        <v>125</v>
      </c>
      <c r="I923" s="438">
        <v>423</v>
      </c>
      <c r="J923" s="438"/>
      <c r="K923" s="550">
        <f t="shared" ref="K923:K925" si="268">D923+E923+F923+G923+H923+I923+J923</f>
        <v>2579</v>
      </c>
      <c r="L923" s="452">
        <f>K923/K926</f>
        <v>0.22694893165044408</v>
      </c>
      <c r="M923" s="401"/>
    </row>
    <row r="924" spans="2:13" ht="15.6">
      <c r="B924" s="396"/>
      <c r="C924" s="450" t="s">
        <v>61</v>
      </c>
      <c r="D924" s="438">
        <v>542.23</v>
      </c>
      <c r="E924" s="438">
        <v>3066</v>
      </c>
      <c r="F924" s="438"/>
      <c r="G924" s="438">
        <v>220</v>
      </c>
      <c r="H924" s="438">
        <v>345.03</v>
      </c>
      <c r="I924" s="438">
        <v>50</v>
      </c>
      <c r="J924" s="438"/>
      <c r="K924" s="550">
        <f t="shared" si="268"/>
        <v>4223.26</v>
      </c>
      <c r="L924" s="452">
        <f>K924/K926</f>
        <v>0.37164185540211497</v>
      </c>
      <c r="M924" s="401"/>
    </row>
    <row r="925" spans="2:13" ht="15.6">
      <c r="B925" s="396"/>
      <c r="C925" s="450" t="s">
        <v>62</v>
      </c>
      <c r="D925" s="438">
        <v>775.93</v>
      </c>
      <c r="E925" s="438">
        <v>729.54</v>
      </c>
      <c r="F925" s="438"/>
      <c r="G925" s="438">
        <v>966.07</v>
      </c>
      <c r="H925" s="438">
        <v>252</v>
      </c>
      <c r="I925" s="438">
        <v>644</v>
      </c>
      <c r="J925" s="438"/>
      <c r="K925" s="550">
        <f t="shared" si="268"/>
        <v>3367.54</v>
      </c>
      <c r="L925" s="452">
        <f>K925/K926</f>
        <v>0.29633951348977761</v>
      </c>
      <c r="M925" s="401"/>
    </row>
    <row r="926" spans="2:13" ht="15.6">
      <c r="B926" s="397"/>
      <c r="C926" s="450" t="s">
        <v>199</v>
      </c>
      <c r="D926" s="552">
        <f>SUM(D922:D925)</f>
        <v>2136.15</v>
      </c>
      <c r="E926" s="552">
        <f t="shared" ref="E926" si="269">SUM(E922:E925)</f>
        <v>5547.54</v>
      </c>
      <c r="F926" s="552">
        <f>SUM(F922:F925)</f>
        <v>0</v>
      </c>
      <c r="G926" s="552">
        <f>SUM(G922:G925)</f>
        <v>1841.0700000000002</v>
      </c>
      <c r="H926" s="552">
        <f>SUM(H922:H925)</f>
        <v>722.03</v>
      </c>
      <c r="I926" s="552">
        <f>SUM(I922:I925)</f>
        <v>1117</v>
      </c>
      <c r="J926" s="552">
        <f t="shared" ref="J926" si="270">SUM(J922:J925)</f>
        <v>0</v>
      </c>
      <c r="K926" s="550">
        <f>D926+E926+F926+G926+H926+I926+J926</f>
        <v>11363.79</v>
      </c>
      <c r="L926" s="452">
        <f>SUM(L922:L925)</f>
        <v>1</v>
      </c>
      <c r="M926" s="401"/>
    </row>
    <row r="927" spans="2:13" ht="15.6">
      <c r="B927" s="397"/>
      <c r="C927" s="547" t="s">
        <v>193</v>
      </c>
      <c r="D927" s="553">
        <v>2136.15</v>
      </c>
      <c r="E927" s="553">
        <v>5547.54</v>
      </c>
      <c r="F927" s="548"/>
      <c r="G927" s="548">
        <v>1841.07</v>
      </c>
      <c r="H927" s="548">
        <v>722.03</v>
      </c>
      <c r="I927" s="548">
        <v>1128.8900000000001</v>
      </c>
      <c r="J927" s="548"/>
      <c r="K927" s="549">
        <f t="shared" ref="K927" si="271">D927+E927+F927+G927+H927+I927+J927</f>
        <v>11375.68</v>
      </c>
      <c r="L927" s="452"/>
      <c r="M927" s="401"/>
    </row>
    <row r="928" spans="2:13" ht="15.6">
      <c r="B928" s="397"/>
      <c r="C928" s="460" t="s">
        <v>147</v>
      </c>
      <c r="D928" s="461">
        <f t="shared" ref="D928:E928" si="272">D927-D926</f>
        <v>0</v>
      </c>
      <c r="E928" s="461">
        <f t="shared" si="272"/>
        <v>0</v>
      </c>
      <c r="F928" s="461">
        <f>F927-F926</f>
        <v>0</v>
      </c>
      <c r="G928" s="461">
        <f>G927-G926</f>
        <v>0</v>
      </c>
      <c r="H928" s="461">
        <f t="shared" ref="H928:J928" si="273">H927-H926</f>
        <v>0</v>
      </c>
      <c r="I928" s="461">
        <f t="shared" si="273"/>
        <v>11.8900000000001</v>
      </c>
      <c r="J928" s="461">
        <f t="shared" si="273"/>
        <v>0</v>
      </c>
      <c r="K928" s="542">
        <f>D928+E928+F928+G928+H928+I928+J928</f>
        <v>11.8900000000001</v>
      </c>
      <c r="L928" s="452"/>
      <c r="M928" s="401"/>
    </row>
    <row r="929" spans="2:13" ht="15.6">
      <c r="B929" s="396"/>
      <c r="C929" s="402" t="s">
        <v>65</v>
      </c>
      <c r="D929" s="462">
        <f>D927/K927</f>
        <v>0.1877821809333596</v>
      </c>
      <c r="E929" s="462">
        <f>E927/K927</f>
        <v>0.48766667135503106</v>
      </c>
      <c r="F929" s="462">
        <f>F927/K927</f>
        <v>0</v>
      </c>
      <c r="G929" s="462">
        <f>G927/K927</f>
        <v>0.16184263270415483</v>
      </c>
      <c r="H929" s="462">
        <f>H927/K927</f>
        <v>6.3471370502686433E-2</v>
      </c>
      <c r="I929" s="462">
        <f>I927/K927</f>
        <v>9.9237144504768074E-2</v>
      </c>
      <c r="J929" s="462">
        <f>J927/K927</f>
        <v>0</v>
      </c>
      <c r="K929" s="520">
        <f>D929+E929+F929+G929+H929+I929+J929</f>
        <v>1</v>
      </c>
      <c r="L929" s="463"/>
      <c r="M929" s="401"/>
    </row>
    <row r="930" spans="2:13" ht="16.2" thickBot="1">
      <c r="B930" s="396"/>
      <c r="C930" s="394"/>
      <c r="D930" s="395"/>
      <c r="E930" s="464"/>
      <c r="F930" s="879"/>
      <c r="G930" s="879"/>
      <c r="H930" s="879"/>
      <c r="I930" s="879"/>
      <c r="J930" s="880" t="s">
        <v>196</v>
      </c>
      <c r="K930" s="880"/>
      <c r="L930" s="465">
        <f>H912-K927</f>
        <v>3.4244800010455947</v>
      </c>
      <c r="M930" s="401"/>
    </row>
    <row r="931" spans="2:13" ht="15" thickBot="1">
      <c r="B931" s="397"/>
      <c r="C931" s="393"/>
      <c r="D931" s="367"/>
      <c r="E931" s="367"/>
      <c r="F931" s="367"/>
      <c r="G931" s="367"/>
      <c r="H931" s="367"/>
      <c r="I931" s="367"/>
      <c r="J931" s="367"/>
      <c r="K931" s="367"/>
      <c r="L931" s="368"/>
      <c r="M931" s="401"/>
    </row>
    <row r="932" spans="2:13" ht="15" thickBot="1">
      <c r="B932" s="398"/>
      <c r="C932" s="399"/>
      <c r="D932" s="399"/>
      <c r="E932" s="399"/>
      <c r="F932" s="399"/>
      <c r="G932" s="399"/>
      <c r="H932" s="399"/>
      <c r="I932" s="399"/>
      <c r="J932" s="399"/>
      <c r="K932" s="399"/>
      <c r="L932" s="399"/>
      <c r="M932" s="400"/>
    </row>
    <row r="933" spans="2:13" ht="15" thickBot="1"/>
    <row r="934" spans="2:13" ht="46.8" thickBot="1">
      <c r="B934" s="853" t="s">
        <v>236</v>
      </c>
      <c r="C934" s="854"/>
      <c r="D934" s="854"/>
      <c r="E934" s="854"/>
      <c r="F934" s="854"/>
      <c r="G934" s="854"/>
      <c r="H934" s="854"/>
      <c r="I934" s="854"/>
      <c r="J934" s="854"/>
      <c r="K934" s="854"/>
      <c r="L934" s="854"/>
      <c r="M934" s="855"/>
    </row>
    <row r="935" spans="2:13" ht="26.4" thickBot="1">
      <c r="B935" s="396"/>
      <c r="C935" s="856" t="s">
        <v>193</v>
      </c>
      <c r="D935" s="857"/>
      <c r="E935" s="857"/>
      <c r="F935" s="857"/>
      <c r="G935" s="857"/>
      <c r="H935" s="857"/>
      <c r="I935" s="857"/>
      <c r="J935" s="857"/>
      <c r="K935" s="857"/>
      <c r="L935" s="858"/>
      <c r="M935" s="401"/>
    </row>
    <row r="936" spans="2:13" ht="15.6">
      <c r="B936" s="396"/>
      <c r="C936" s="403" t="s">
        <v>7</v>
      </c>
      <c r="D936" s="404" t="s">
        <v>38</v>
      </c>
      <c r="E936" s="405" t="s">
        <v>39</v>
      </c>
      <c r="F936" s="406" t="s">
        <v>40</v>
      </c>
      <c r="G936" s="406" t="s">
        <v>8</v>
      </c>
      <c r="H936" s="407" t="s">
        <v>60</v>
      </c>
      <c r="I936" s="408" t="s">
        <v>40</v>
      </c>
      <c r="J936" s="407" t="s">
        <v>65</v>
      </c>
      <c r="K936" s="184"/>
      <c r="L936" s="188"/>
      <c r="M936" s="401"/>
    </row>
    <row r="937" spans="2:13" ht="15.6">
      <c r="B937" s="396"/>
      <c r="C937" s="409" t="s">
        <v>42</v>
      </c>
      <c r="D937" s="596">
        <v>1627339.753</v>
      </c>
      <c r="E937" s="596">
        <v>1627954.3119999999</v>
      </c>
      <c r="F937" s="526">
        <f t="shared" ref="F937:F942" si="274">E937-D937</f>
        <v>614.55899999989197</v>
      </c>
      <c r="G937" s="521">
        <v>6.38</v>
      </c>
      <c r="H937" s="410">
        <f>F937*G937</f>
        <v>3920.8864199993109</v>
      </c>
      <c r="I937" s="531">
        <f>F937+F941+F942</f>
        <v>877.09799999988172</v>
      </c>
      <c r="J937" s="411">
        <f>I937/I941</f>
        <v>0.61319701419702544</v>
      </c>
      <c r="K937" s="186"/>
      <c r="L937" s="359"/>
      <c r="M937" s="401"/>
    </row>
    <row r="938" spans="2:13" ht="15.6">
      <c r="B938" s="396"/>
      <c r="C938" s="412" t="s">
        <v>43</v>
      </c>
      <c r="D938" s="596">
        <v>630480.95200000005</v>
      </c>
      <c r="E938" s="596">
        <v>630854.022</v>
      </c>
      <c r="F938" s="527">
        <f t="shared" si="274"/>
        <v>373.06999999994878</v>
      </c>
      <c r="G938" s="522">
        <v>6.38</v>
      </c>
      <c r="H938" s="413">
        <f>G938*F938</f>
        <v>2380.186599999673</v>
      </c>
      <c r="I938" s="532">
        <f>F938</f>
        <v>373.06999999994878</v>
      </c>
      <c r="J938" s="414">
        <f>I938/I941</f>
        <v>0.26082080917580902</v>
      </c>
      <c r="K938" s="186"/>
      <c r="L938" s="359"/>
      <c r="M938" s="401"/>
    </row>
    <row r="939" spans="2:13" ht="15.6">
      <c r="B939" s="396"/>
      <c r="C939" s="415" t="s">
        <v>44</v>
      </c>
      <c r="D939" s="597">
        <v>379332.65299999999</v>
      </c>
      <c r="E939" s="597">
        <v>379484.96399999998</v>
      </c>
      <c r="F939" s="528">
        <f t="shared" si="274"/>
        <v>152.31099999998696</v>
      </c>
      <c r="G939" s="523">
        <v>4.58</v>
      </c>
      <c r="H939" s="416">
        <f>G939*F939</f>
        <v>697.58437999994032</v>
      </c>
      <c r="I939" s="533">
        <f>F939</f>
        <v>152.31099999998696</v>
      </c>
      <c r="J939" s="417">
        <f>I939/I941</f>
        <v>0.1064837115457654</v>
      </c>
      <c r="K939" s="186"/>
      <c r="L939" s="359"/>
      <c r="M939" s="401"/>
    </row>
    <row r="940" spans="2:13" ht="15.6">
      <c r="B940" s="397"/>
      <c r="C940" s="183" t="s">
        <v>139</v>
      </c>
      <c r="D940" s="597">
        <v>438086.663</v>
      </c>
      <c r="E940" s="597">
        <v>438114.55300000001</v>
      </c>
      <c r="F940" s="529">
        <f t="shared" si="274"/>
        <v>27.89000000001397</v>
      </c>
      <c r="G940" s="524">
        <v>6.28</v>
      </c>
      <c r="H940" s="418">
        <f>G940*F940</f>
        <v>175.14920000008775</v>
      </c>
      <c r="I940" s="534">
        <f>F940</f>
        <v>27.89000000001397</v>
      </c>
      <c r="J940" s="419">
        <f>I940/I941</f>
        <v>1.9498465081400154E-2</v>
      </c>
      <c r="K940" s="186"/>
      <c r="L940" s="359"/>
      <c r="M940" s="401"/>
    </row>
    <row r="941" spans="2:13" ht="16.2" thickBot="1">
      <c r="B941" s="397"/>
      <c r="C941" s="420" t="s">
        <v>45</v>
      </c>
      <c r="D941" s="597">
        <v>385945.973</v>
      </c>
      <c r="E941" s="597">
        <v>386137.81199999998</v>
      </c>
      <c r="F941" s="526">
        <f t="shared" si="274"/>
        <v>191.83899999997811</v>
      </c>
      <c r="G941" s="859">
        <v>6.38</v>
      </c>
      <c r="H941" s="421">
        <f>G941*F941</f>
        <v>1223.9328199998604</v>
      </c>
      <c r="I941" s="535">
        <f t="shared" ref="I941:J941" si="275">SUM(I937:I940)</f>
        <v>1430.3689999998314</v>
      </c>
      <c r="J941" s="422">
        <f t="shared" si="275"/>
        <v>1</v>
      </c>
      <c r="K941" s="186"/>
      <c r="L941" s="359"/>
      <c r="M941" s="401"/>
    </row>
    <row r="942" spans="2:13" ht="15.6">
      <c r="B942" s="397"/>
      <c r="C942" s="420" t="s">
        <v>46</v>
      </c>
      <c r="D942" s="597">
        <v>345452.152</v>
      </c>
      <c r="E942" s="597">
        <v>345522.85200000001</v>
      </c>
      <c r="F942" s="526">
        <f t="shared" si="274"/>
        <v>70.700000000011642</v>
      </c>
      <c r="G942" s="860"/>
      <c r="H942" s="423">
        <f>G941*F942</f>
        <v>451.06600000007427</v>
      </c>
      <c r="I942" s="424"/>
      <c r="J942" s="425"/>
      <c r="K942" s="186"/>
      <c r="L942" s="359"/>
      <c r="M942" s="401"/>
    </row>
    <row r="943" spans="2:13" ht="16.2" thickBot="1">
      <c r="B943" s="397"/>
      <c r="C943" s="426" t="s">
        <v>21</v>
      </c>
      <c r="D943" s="427"/>
      <c r="E943" s="427"/>
      <c r="F943" s="530">
        <f>F937+F938+F939+F940+F941+F942</f>
        <v>1430.3689999998314</v>
      </c>
      <c r="G943" s="525">
        <f>H943/F943</f>
        <v>6.1863794727094819</v>
      </c>
      <c r="H943" s="428">
        <f>SUM(H937:H942)</f>
        <v>8848.8054199989456</v>
      </c>
      <c r="I943" s="424"/>
      <c r="J943" s="425"/>
      <c r="K943" s="186"/>
      <c r="L943" s="359"/>
      <c r="M943" s="401"/>
    </row>
    <row r="944" spans="2:13" ht="16.2" thickBot="1">
      <c r="B944" s="397"/>
      <c r="C944" s="429"/>
      <c r="D944" s="425"/>
      <c r="E944" s="425"/>
      <c r="F944" s="430"/>
      <c r="G944" s="425"/>
      <c r="H944" s="425"/>
      <c r="I944" s="431"/>
      <c r="J944" s="431"/>
      <c r="K944" s="184"/>
      <c r="L944" s="188"/>
      <c r="M944" s="401"/>
    </row>
    <row r="945" spans="2:13" ht="15.6">
      <c r="B945" s="397"/>
      <c r="C945" s="432"/>
      <c r="D945" s="433"/>
      <c r="E945" s="433" t="s">
        <v>254</v>
      </c>
      <c r="F945" s="434" t="s">
        <v>1</v>
      </c>
      <c r="G945" s="554" t="s">
        <v>65</v>
      </c>
      <c r="H945" s="861" t="s">
        <v>243</v>
      </c>
      <c r="I945" s="862"/>
      <c r="J945" s="431"/>
      <c r="K945" s="184"/>
      <c r="L945" s="188"/>
      <c r="M945" s="401"/>
    </row>
    <row r="946" spans="2:13" ht="15.6">
      <c r="B946" s="397"/>
      <c r="C946" s="437" t="s">
        <v>80</v>
      </c>
      <c r="D946" s="438"/>
      <c r="E946" s="438">
        <v>1404</v>
      </c>
      <c r="F946" s="438">
        <f>D946+E946</f>
        <v>1404</v>
      </c>
      <c r="G946" s="439">
        <f>F946/F949</f>
        <v>0.32469935245143383</v>
      </c>
      <c r="H946" s="590">
        <v>7.0000000000000001E-3</v>
      </c>
      <c r="I946" s="586">
        <f>F946*H946</f>
        <v>9.8279999999999994</v>
      </c>
      <c r="J946" s="431"/>
      <c r="K946" s="184"/>
      <c r="L946" s="188"/>
      <c r="M946" s="401"/>
    </row>
    <row r="947" spans="2:13" ht="15.6">
      <c r="B947" s="397"/>
      <c r="C947" s="437" t="s">
        <v>81</v>
      </c>
      <c r="D947" s="438"/>
      <c r="E947" s="438">
        <v>1299</v>
      </c>
      <c r="F947" s="438">
        <f t="shared" ref="F947:F948" si="276">D947+E947</f>
        <v>1299</v>
      </c>
      <c r="G947" s="439">
        <f>F947/F949</f>
        <v>0.3004162812210916</v>
      </c>
      <c r="H947" s="590">
        <v>2.5000000000000001E-2</v>
      </c>
      <c r="I947" s="586">
        <f>F947*H947</f>
        <v>32.475000000000001</v>
      </c>
      <c r="J947" s="431"/>
      <c r="K947" s="184"/>
      <c r="L947" s="188"/>
      <c r="M947" s="401"/>
    </row>
    <row r="948" spans="2:13" ht="15.6">
      <c r="B948" s="397"/>
      <c r="C948" s="437" t="s">
        <v>58</v>
      </c>
      <c r="D948" s="438"/>
      <c r="E948" s="438">
        <v>1621</v>
      </c>
      <c r="F948" s="438">
        <f t="shared" si="276"/>
        <v>1621</v>
      </c>
      <c r="G948" s="439">
        <f>F948/F949</f>
        <v>0.37488436632747457</v>
      </c>
      <c r="H948" s="584"/>
      <c r="I948" s="586"/>
      <c r="J948" s="431"/>
      <c r="K948" s="184"/>
      <c r="L948" s="188"/>
      <c r="M948" s="401"/>
    </row>
    <row r="949" spans="2:13" ht="16.2" thickBot="1">
      <c r="B949" s="397"/>
      <c r="C949" s="441" t="s">
        <v>1</v>
      </c>
      <c r="D949" s="442">
        <f>SUM(D946:D948)</f>
        <v>0</v>
      </c>
      <c r="E949" s="442">
        <f>SUM(E946:E948)</f>
        <v>4324</v>
      </c>
      <c r="F949" s="443">
        <f>D949+E949</f>
        <v>4324</v>
      </c>
      <c r="G949" s="444">
        <f>SUM(G946:G948)</f>
        <v>1</v>
      </c>
      <c r="H949" s="585" t="s">
        <v>21</v>
      </c>
      <c r="I949" s="591">
        <f>SUM(I946:I948)</f>
        <v>42.302999999999997</v>
      </c>
      <c r="J949" s="431"/>
      <c r="K949" s="184"/>
      <c r="L949" s="188"/>
      <c r="M949" s="401"/>
    </row>
    <row r="950" spans="2:13" ht="15" thickBot="1">
      <c r="B950" s="397"/>
      <c r="C950" s="187"/>
      <c r="D950" s="186"/>
      <c r="E950" s="186"/>
      <c r="F950" s="185"/>
      <c r="G950" s="186"/>
      <c r="H950" s="186"/>
      <c r="I950" s="184"/>
      <c r="J950" s="184"/>
      <c r="K950" s="184"/>
      <c r="L950" s="188"/>
      <c r="M950" s="401"/>
    </row>
    <row r="951" spans="2:13" ht="26.4" thickBot="1">
      <c r="B951" s="397"/>
      <c r="C951" s="876" t="s">
        <v>194</v>
      </c>
      <c r="D951" s="877"/>
      <c r="E951" s="877"/>
      <c r="F951" s="877"/>
      <c r="G951" s="877"/>
      <c r="H951" s="877"/>
      <c r="I951" s="877"/>
      <c r="J951" s="877"/>
      <c r="K951" s="877"/>
      <c r="L951" s="878"/>
      <c r="M951" s="401"/>
    </row>
    <row r="952" spans="2:13" ht="15.6">
      <c r="B952" s="396"/>
      <c r="C952" s="446"/>
      <c r="D952" s="447" t="s">
        <v>260</v>
      </c>
      <c r="E952" s="447" t="s">
        <v>68</v>
      </c>
      <c r="F952" s="447" t="s">
        <v>268</v>
      </c>
      <c r="G952" s="448" t="s">
        <v>197</v>
      </c>
      <c r="H952" s="447" t="s">
        <v>130</v>
      </c>
      <c r="I952" s="448" t="s">
        <v>64</v>
      </c>
      <c r="J952" s="447" t="s">
        <v>269</v>
      </c>
      <c r="K952" s="448" t="s">
        <v>195</v>
      </c>
      <c r="L952" s="449" t="s">
        <v>65</v>
      </c>
      <c r="M952" s="401"/>
    </row>
    <row r="953" spans="2:13" ht="15.6">
      <c r="B953" s="396"/>
      <c r="C953" s="450" t="s">
        <v>58</v>
      </c>
      <c r="D953" s="438">
        <v>763</v>
      </c>
      <c r="E953" s="438">
        <v>314</v>
      </c>
      <c r="F953" s="438">
        <v>320.05</v>
      </c>
      <c r="G953" s="438">
        <v>224</v>
      </c>
      <c r="H953" s="438">
        <v>60</v>
      </c>
      <c r="I953" s="438"/>
      <c r="J953" s="438"/>
      <c r="K953" s="550">
        <f>D953+E953+F953+G953+H953+I953+J953</f>
        <v>1681.05</v>
      </c>
      <c r="L953" s="452">
        <f>K953/K957</f>
        <v>0.19010574812472647</v>
      </c>
      <c r="M953" s="401"/>
    </row>
    <row r="954" spans="2:13" ht="15.6">
      <c r="B954" s="396"/>
      <c r="C954" s="450" t="s">
        <v>148</v>
      </c>
      <c r="D954" s="438">
        <v>484.33</v>
      </c>
      <c r="E954" s="438">
        <v>991</v>
      </c>
      <c r="F954" s="438">
        <v>551.02</v>
      </c>
      <c r="G954" s="438">
        <v>225</v>
      </c>
      <c r="H954" s="438">
        <v>444</v>
      </c>
      <c r="I954" s="438"/>
      <c r="J954" s="438"/>
      <c r="K954" s="550">
        <f t="shared" ref="K954:K956" si="277">D954+E954+F954+G954+H954+I954+J954</f>
        <v>2695.35</v>
      </c>
      <c r="L954" s="452">
        <f>K954/K957</f>
        <v>0.30481040314564201</v>
      </c>
      <c r="M954" s="401"/>
    </row>
    <row r="955" spans="2:13" ht="15.6">
      <c r="B955" s="396"/>
      <c r="C955" s="450" t="s">
        <v>61</v>
      </c>
      <c r="D955" s="438"/>
      <c r="E955" s="438">
        <v>345</v>
      </c>
      <c r="F955" s="438"/>
      <c r="G955" s="438">
        <v>20</v>
      </c>
      <c r="H955" s="438">
        <v>35</v>
      </c>
      <c r="I955" s="438"/>
      <c r="J955" s="438"/>
      <c r="K955" s="550">
        <f t="shared" si="277"/>
        <v>400</v>
      </c>
      <c r="L955" s="452">
        <f>K955/K957</f>
        <v>4.5235001487100676E-2</v>
      </c>
      <c r="M955" s="401"/>
    </row>
    <row r="956" spans="2:13" ht="15.6">
      <c r="B956" s="396"/>
      <c r="C956" s="450" t="s">
        <v>62</v>
      </c>
      <c r="D956" s="438">
        <v>1105.04</v>
      </c>
      <c r="E956" s="438">
        <v>767.73</v>
      </c>
      <c r="F956" s="438">
        <v>838.32</v>
      </c>
      <c r="G956" s="438">
        <v>431.99</v>
      </c>
      <c r="H956" s="438">
        <v>923.23</v>
      </c>
      <c r="I956" s="438"/>
      <c r="J956" s="438"/>
      <c r="K956" s="550">
        <f t="shared" si="277"/>
        <v>4066.31</v>
      </c>
      <c r="L956" s="452">
        <f>K956/K957</f>
        <v>0.45984884724253089</v>
      </c>
      <c r="M956" s="401"/>
    </row>
    <row r="957" spans="2:13" ht="15.6">
      <c r="B957" s="397"/>
      <c r="C957" s="450" t="s">
        <v>199</v>
      </c>
      <c r="D957" s="552">
        <f>SUM(D953:D956)</f>
        <v>2352.37</v>
      </c>
      <c r="E957" s="552">
        <f t="shared" ref="E957" si="278">SUM(E953:E956)</f>
        <v>2417.73</v>
      </c>
      <c r="F957" s="552">
        <f>SUM(F953:F956)</f>
        <v>1709.3899999999999</v>
      </c>
      <c r="G957" s="552">
        <f>SUM(G953:G956)</f>
        <v>900.99</v>
      </c>
      <c r="H957" s="552">
        <f>SUM(H953:H956)</f>
        <v>1462.23</v>
      </c>
      <c r="I957" s="552">
        <f>SUM(I953:I956)</f>
        <v>0</v>
      </c>
      <c r="J957" s="552">
        <f t="shared" ref="J957" si="279">SUM(J953:J956)</f>
        <v>0</v>
      </c>
      <c r="K957" s="550">
        <f>D957+E957+F957+G957+H957+I957+J957</f>
        <v>8842.7099999999991</v>
      </c>
      <c r="L957" s="452">
        <f>SUM(L953:L956)</f>
        <v>1</v>
      </c>
      <c r="M957" s="401"/>
    </row>
    <row r="958" spans="2:13" ht="15.6">
      <c r="B958" s="397"/>
      <c r="C958" s="547" t="s">
        <v>193</v>
      </c>
      <c r="D958" s="553">
        <v>2352.37</v>
      </c>
      <c r="E958" s="553">
        <v>2417.73</v>
      </c>
      <c r="F958" s="548">
        <v>1709.39</v>
      </c>
      <c r="G958" s="548">
        <v>900.99</v>
      </c>
      <c r="H958" s="548">
        <v>1462.23</v>
      </c>
      <c r="I958" s="548"/>
      <c r="J958" s="548"/>
      <c r="K958" s="549">
        <f t="shared" ref="K958" si="280">D958+E958+F958+G958+H958+I958+J958</f>
        <v>8842.7100000000009</v>
      </c>
      <c r="L958" s="452"/>
      <c r="M958" s="401"/>
    </row>
    <row r="959" spans="2:13" ht="15.6">
      <c r="B959" s="397"/>
      <c r="C959" s="460" t="s">
        <v>147</v>
      </c>
      <c r="D959" s="461">
        <f t="shared" ref="D959:E959" si="281">D958-D957</f>
        <v>0</v>
      </c>
      <c r="E959" s="461">
        <f t="shared" si="281"/>
        <v>0</v>
      </c>
      <c r="F959" s="461">
        <f>F958-F957</f>
        <v>0</v>
      </c>
      <c r="G959" s="461">
        <f>G958-G957</f>
        <v>0</v>
      </c>
      <c r="H959" s="461">
        <f t="shared" ref="H959:J959" si="282">H958-H957</f>
        <v>0</v>
      </c>
      <c r="I959" s="461">
        <f t="shared" si="282"/>
        <v>0</v>
      </c>
      <c r="J959" s="461">
        <f t="shared" si="282"/>
        <v>0</v>
      </c>
      <c r="K959" s="542">
        <f>D959+E959+F959+G959+H959+I959+J959</f>
        <v>0</v>
      </c>
      <c r="L959" s="452"/>
      <c r="M959" s="401"/>
    </row>
    <row r="960" spans="2:13" ht="15.6">
      <c r="B960" s="396"/>
      <c r="C960" s="402" t="s">
        <v>65</v>
      </c>
      <c r="D960" s="462">
        <f>D958/K958</f>
        <v>0.2660236511205275</v>
      </c>
      <c r="E960" s="462">
        <f>E958/K958</f>
        <v>0.27341505036351976</v>
      </c>
      <c r="F960" s="462">
        <f>F958/K958</f>
        <v>0.19331064798008754</v>
      </c>
      <c r="G960" s="462">
        <f>G958/K958</f>
        <v>0.10189070997465709</v>
      </c>
      <c r="H960" s="462">
        <f>H958/K958</f>
        <v>0.16535994056120804</v>
      </c>
      <c r="I960" s="462">
        <f>I958/K958</f>
        <v>0</v>
      </c>
      <c r="J960" s="462">
        <f>J958/K958</f>
        <v>0</v>
      </c>
      <c r="K960" s="520">
        <f>D960+E960+F960+G960+H960+I960+J960</f>
        <v>1</v>
      </c>
      <c r="L960" s="463"/>
      <c r="M960" s="401"/>
    </row>
    <row r="961" spans="2:13" ht="16.2" thickBot="1">
      <c r="B961" s="396"/>
      <c r="C961" s="394"/>
      <c r="D961" s="395"/>
      <c r="E961" s="464"/>
      <c r="F961" s="879"/>
      <c r="G961" s="879"/>
      <c r="H961" s="879"/>
      <c r="I961" s="879"/>
      <c r="J961" s="880" t="s">
        <v>196</v>
      </c>
      <c r="K961" s="880"/>
      <c r="L961" s="465">
        <f>H943-K958</f>
        <v>6.0954199989446352</v>
      </c>
      <c r="M961" s="401"/>
    </row>
    <row r="962" spans="2:13" ht="15" thickBot="1">
      <c r="B962" s="397"/>
      <c r="C962" s="393"/>
      <c r="D962" s="367"/>
      <c r="E962" s="367"/>
      <c r="F962" s="367"/>
      <c r="G962" s="367"/>
      <c r="H962" s="367"/>
      <c r="I962" s="367"/>
      <c r="J962" s="367"/>
      <c r="K962" s="367"/>
      <c r="L962" s="368"/>
      <c r="M962" s="401"/>
    </row>
    <row r="963" spans="2:13" ht="15" thickBot="1">
      <c r="B963" s="398"/>
      <c r="C963" s="399"/>
      <c r="D963" s="399"/>
      <c r="E963" s="399"/>
      <c r="F963" s="399"/>
      <c r="G963" s="399"/>
      <c r="H963" s="399"/>
      <c r="I963" s="399"/>
      <c r="J963" s="399"/>
      <c r="K963" s="399"/>
      <c r="L963" s="399"/>
      <c r="M963" s="400"/>
    </row>
    <row r="964" spans="2:13" ht="15" thickBot="1"/>
    <row r="965" spans="2:13" ht="46.8" thickBot="1">
      <c r="B965" s="853" t="s">
        <v>237</v>
      </c>
      <c r="C965" s="854"/>
      <c r="D965" s="854"/>
      <c r="E965" s="854"/>
      <c r="F965" s="854"/>
      <c r="G965" s="854"/>
      <c r="H965" s="854"/>
      <c r="I965" s="854"/>
      <c r="J965" s="854"/>
      <c r="K965" s="854"/>
      <c r="L965" s="854"/>
      <c r="M965" s="855"/>
    </row>
    <row r="966" spans="2:13" ht="26.4" thickBot="1">
      <c r="B966" s="396"/>
      <c r="C966" s="856" t="s">
        <v>193</v>
      </c>
      <c r="D966" s="857"/>
      <c r="E966" s="857"/>
      <c r="F966" s="857"/>
      <c r="G966" s="857"/>
      <c r="H966" s="857"/>
      <c r="I966" s="857"/>
      <c r="J966" s="857"/>
      <c r="K966" s="857"/>
      <c r="L966" s="858"/>
      <c r="M966" s="401"/>
    </row>
    <row r="967" spans="2:13" ht="15.6">
      <c r="B967" s="396"/>
      <c r="C967" s="403" t="s">
        <v>7</v>
      </c>
      <c r="D967" s="404" t="s">
        <v>38</v>
      </c>
      <c r="E967" s="405" t="s">
        <v>39</v>
      </c>
      <c r="F967" s="406" t="s">
        <v>40</v>
      </c>
      <c r="G967" s="406" t="s">
        <v>8</v>
      </c>
      <c r="H967" s="407" t="s">
        <v>60</v>
      </c>
      <c r="I967" s="408" t="s">
        <v>40</v>
      </c>
      <c r="J967" s="407" t="s">
        <v>65</v>
      </c>
      <c r="K967" s="184"/>
      <c r="L967" s="188"/>
      <c r="M967" s="401"/>
    </row>
    <row r="968" spans="2:13" ht="15.6">
      <c r="B968" s="396"/>
      <c r="C968" s="409" t="s">
        <v>42</v>
      </c>
      <c r="D968" s="596">
        <v>1627954.3119999999</v>
      </c>
      <c r="E968" s="596">
        <v>1628513.412</v>
      </c>
      <c r="F968" s="526">
        <f t="shared" ref="F968:F973" si="283">E968-D968</f>
        <v>559.10000000009313</v>
      </c>
      <c r="G968" s="521">
        <v>6.38</v>
      </c>
      <c r="H968" s="410">
        <f>F968*G968</f>
        <v>3567.0580000005943</v>
      </c>
      <c r="I968" s="531">
        <f>F968+F972+F973</f>
        <v>785.93100000009872</v>
      </c>
      <c r="J968" s="411">
        <f>I968/I972</f>
        <v>0.44938307323818233</v>
      </c>
      <c r="K968" s="186"/>
      <c r="L968" s="359"/>
      <c r="M968" s="401"/>
    </row>
    <row r="969" spans="2:13" ht="15.6">
      <c r="B969" s="396"/>
      <c r="C969" s="412" t="s">
        <v>43</v>
      </c>
      <c r="D969" s="596">
        <v>630854.022</v>
      </c>
      <c r="E969" s="596">
        <v>631180.34199999995</v>
      </c>
      <c r="F969" s="527">
        <f t="shared" si="283"/>
        <v>326.31999999994878</v>
      </c>
      <c r="G969" s="522">
        <v>6.38</v>
      </c>
      <c r="H969" s="413">
        <f>G969*F969</f>
        <v>2081.9215999996732</v>
      </c>
      <c r="I969" s="532">
        <f>F969</f>
        <v>326.31999999994878</v>
      </c>
      <c r="J969" s="414">
        <f>I969/I972</f>
        <v>0.18658468040965712</v>
      </c>
      <c r="K969" s="186"/>
      <c r="L969" s="359"/>
      <c r="M969" s="401"/>
    </row>
    <row r="970" spans="2:13" ht="15.6">
      <c r="B970" s="396"/>
      <c r="C970" s="415" t="s">
        <v>44</v>
      </c>
      <c r="D970" s="597">
        <v>379484.96399999998</v>
      </c>
      <c r="E970" s="597">
        <v>379846.43300000002</v>
      </c>
      <c r="F970" s="528">
        <f t="shared" si="283"/>
        <v>361.46900000004098</v>
      </c>
      <c r="G970" s="523">
        <v>4.58</v>
      </c>
      <c r="H970" s="416">
        <f>G970*F970</f>
        <v>1655.5280200001878</v>
      </c>
      <c r="I970" s="533">
        <f>F970</f>
        <v>361.46900000004098</v>
      </c>
      <c r="J970" s="417">
        <f>I970/I972</f>
        <v>0.20668232974692505</v>
      </c>
      <c r="K970" s="186"/>
      <c r="L970" s="359"/>
      <c r="M970" s="401"/>
    </row>
    <row r="971" spans="2:13" ht="15.6">
      <c r="B971" s="397"/>
      <c r="C971" s="183" t="s">
        <v>139</v>
      </c>
      <c r="D971" s="597">
        <v>438114.55300000001</v>
      </c>
      <c r="E971" s="597">
        <v>438389.74400000001</v>
      </c>
      <c r="F971" s="529">
        <f t="shared" si="283"/>
        <v>275.19099999999162</v>
      </c>
      <c r="G971" s="524">
        <v>6.28</v>
      </c>
      <c r="H971" s="418">
        <f>G971*F971</f>
        <v>1728.1994799999475</v>
      </c>
      <c r="I971" s="534">
        <f>F971</f>
        <v>275.19099999999162</v>
      </c>
      <c r="J971" s="419">
        <f>I971/I972</f>
        <v>0.15734991660523551</v>
      </c>
      <c r="K971" s="186"/>
      <c r="L971" s="359"/>
      <c r="M971" s="401"/>
    </row>
    <row r="972" spans="2:13" ht="16.2" thickBot="1">
      <c r="B972" s="397"/>
      <c r="C972" s="420" t="s">
        <v>45</v>
      </c>
      <c r="D972" s="597">
        <v>386137.81199999998</v>
      </c>
      <c r="E972" s="597">
        <v>386307.842</v>
      </c>
      <c r="F972" s="526">
        <f t="shared" si="283"/>
        <v>170.03000000002794</v>
      </c>
      <c r="G972" s="859">
        <v>6.38</v>
      </c>
      <c r="H972" s="421">
        <f>G972*F972</f>
        <v>1084.7914000001783</v>
      </c>
      <c r="I972" s="535">
        <f t="shared" ref="I972:J972" si="284">SUM(I968:I971)</f>
        <v>1748.9110000000801</v>
      </c>
      <c r="J972" s="422">
        <f t="shared" si="284"/>
        <v>1</v>
      </c>
      <c r="K972" s="186"/>
      <c r="L972" s="359"/>
      <c r="M972" s="401"/>
    </row>
    <row r="973" spans="2:13" ht="15.6">
      <c r="B973" s="397"/>
      <c r="C973" s="420" t="s">
        <v>46</v>
      </c>
      <c r="D973" s="597">
        <v>345522.85200000001</v>
      </c>
      <c r="E973" s="597">
        <v>345579.65299999999</v>
      </c>
      <c r="F973" s="526">
        <f t="shared" si="283"/>
        <v>56.800999999977648</v>
      </c>
      <c r="G973" s="860"/>
      <c r="H973" s="423">
        <f>G972*F973</f>
        <v>362.39037999985737</v>
      </c>
      <c r="I973" s="424"/>
      <c r="J973" s="425"/>
      <c r="K973" s="186"/>
      <c r="L973" s="359"/>
      <c r="M973" s="401"/>
    </row>
    <row r="974" spans="2:13" ht="16.2" thickBot="1">
      <c r="B974" s="397"/>
      <c r="C974" s="426" t="s">
        <v>21</v>
      </c>
      <c r="D974" s="427"/>
      <c r="E974" s="427"/>
      <c r="F974" s="530">
        <f>F968+F969+F970+F971+F972+F973</f>
        <v>1748.9110000000801</v>
      </c>
      <c r="G974" s="525">
        <f>H974/F974</f>
        <v>5.992236814795012</v>
      </c>
      <c r="H974" s="428">
        <f>SUM(H968:H973)</f>
        <v>10479.888880000439</v>
      </c>
      <c r="I974" s="424"/>
      <c r="J974" s="425"/>
      <c r="K974" s="186"/>
      <c r="L974" s="359"/>
      <c r="M974" s="401"/>
    </row>
    <row r="975" spans="2:13" ht="16.2" thickBot="1">
      <c r="B975" s="397"/>
      <c r="C975" s="429"/>
      <c r="D975" s="425"/>
      <c r="E975" s="425"/>
      <c r="F975" s="430"/>
      <c r="G975" s="425"/>
      <c r="H975" s="425"/>
      <c r="I975" s="431"/>
      <c r="J975" s="431"/>
      <c r="K975" s="184"/>
      <c r="L975" s="188"/>
      <c r="M975" s="401"/>
    </row>
    <row r="976" spans="2:13" ht="15.6">
      <c r="B976" s="397"/>
      <c r="C976" s="432"/>
      <c r="D976" s="433"/>
      <c r="E976" s="433" t="s">
        <v>254</v>
      </c>
      <c r="F976" s="434" t="s">
        <v>1</v>
      </c>
      <c r="G976" s="554" t="s">
        <v>65</v>
      </c>
      <c r="H976" s="861" t="s">
        <v>243</v>
      </c>
      <c r="I976" s="862"/>
      <c r="J976" s="431"/>
      <c r="K976" s="184"/>
      <c r="L976" s="188"/>
      <c r="M976" s="401"/>
    </row>
    <row r="977" spans="2:13" ht="15.6">
      <c r="B977" s="397"/>
      <c r="C977" s="437" t="s">
        <v>80</v>
      </c>
      <c r="D977" s="438"/>
      <c r="E977" s="438">
        <v>697</v>
      </c>
      <c r="F977" s="438">
        <f>D977+E977</f>
        <v>697</v>
      </c>
      <c r="G977" s="439">
        <f>F977/F980</f>
        <v>0.23094764744864149</v>
      </c>
      <c r="H977" s="590">
        <v>7.0000000000000001E-3</v>
      </c>
      <c r="I977" s="586">
        <f>F977*H977</f>
        <v>4.8790000000000004</v>
      </c>
      <c r="J977" s="431"/>
      <c r="K977" s="184"/>
      <c r="L977" s="188"/>
      <c r="M977" s="401"/>
    </row>
    <row r="978" spans="2:13" ht="15.6">
      <c r="B978" s="397"/>
      <c r="C978" s="437" t="s">
        <v>81</v>
      </c>
      <c r="D978" s="438"/>
      <c r="E978" s="438">
        <v>995</v>
      </c>
      <c r="F978" s="438">
        <f t="shared" ref="F978:F979" si="285">D978+E978</f>
        <v>995</v>
      </c>
      <c r="G978" s="439">
        <f>F978/F980</f>
        <v>0.329688535453943</v>
      </c>
      <c r="H978" s="590">
        <v>2.5000000000000001E-2</v>
      </c>
      <c r="I978" s="586">
        <f>F978*H978</f>
        <v>24.875</v>
      </c>
      <c r="J978" s="431"/>
      <c r="K978" s="184"/>
      <c r="L978" s="188"/>
      <c r="M978" s="401"/>
    </row>
    <row r="979" spans="2:13" ht="15.6">
      <c r="B979" s="397"/>
      <c r="C979" s="437" t="s">
        <v>58</v>
      </c>
      <c r="D979" s="438"/>
      <c r="E979" s="438">
        <v>1326</v>
      </c>
      <c r="F979" s="438">
        <f t="shared" si="285"/>
        <v>1326</v>
      </c>
      <c r="G979" s="439">
        <f>F979/F980</f>
        <v>0.43936381709741551</v>
      </c>
      <c r="H979" s="584"/>
      <c r="I979" s="586"/>
      <c r="J979" s="431"/>
      <c r="K979" s="184"/>
      <c r="L979" s="188"/>
      <c r="M979" s="401"/>
    </row>
    <row r="980" spans="2:13" ht="16.2" thickBot="1">
      <c r="B980" s="397"/>
      <c r="C980" s="441" t="s">
        <v>1</v>
      </c>
      <c r="D980" s="442">
        <f>SUM(D977:D979)</f>
        <v>0</v>
      </c>
      <c r="E980" s="442">
        <f>SUM(E977:E979)</f>
        <v>3018</v>
      </c>
      <c r="F980" s="443">
        <f>D980+E980</f>
        <v>3018</v>
      </c>
      <c r="G980" s="444">
        <f>SUM(G977:G979)</f>
        <v>1</v>
      </c>
      <c r="H980" s="585" t="s">
        <v>21</v>
      </c>
      <c r="I980" s="591">
        <f>SUM(I977:I979)</f>
        <v>29.754000000000001</v>
      </c>
      <c r="J980" s="431"/>
      <c r="K980" s="184"/>
      <c r="L980" s="188"/>
      <c r="M980" s="401"/>
    </row>
    <row r="981" spans="2:13" ht="15" thickBot="1">
      <c r="B981" s="397"/>
      <c r="C981" s="187"/>
      <c r="D981" s="186"/>
      <c r="E981" s="186"/>
      <c r="F981" s="185"/>
      <c r="G981" s="186"/>
      <c r="H981" s="186"/>
      <c r="I981" s="184"/>
      <c r="J981" s="184"/>
      <c r="K981" s="184"/>
      <c r="L981" s="188"/>
      <c r="M981" s="401"/>
    </row>
    <row r="982" spans="2:13" ht="26.4" thickBot="1">
      <c r="B982" s="397"/>
      <c r="C982" s="876" t="s">
        <v>194</v>
      </c>
      <c r="D982" s="877"/>
      <c r="E982" s="877"/>
      <c r="F982" s="877"/>
      <c r="G982" s="877"/>
      <c r="H982" s="877"/>
      <c r="I982" s="877"/>
      <c r="J982" s="877"/>
      <c r="K982" s="877"/>
      <c r="L982" s="878"/>
      <c r="M982" s="401"/>
    </row>
    <row r="983" spans="2:13" ht="15.6">
      <c r="B983" s="396"/>
      <c r="C983" s="446"/>
      <c r="D983" s="447" t="s">
        <v>260</v>
      </c>
      <c r="E983" s="447" t="s">
        <v>68</v>
      </c>
      <c r="F983" s="447" t="s">
        <v>268</v>
      </c>
      <c r="G983" s="448" t="s">
        <v>197</v>
      </c>
      <c r="H983" s="447" t="s">
        <v>130</v>
      </c>
      <c r="I983" s="448" t="s">
        <v>64</v>
      </c>
      <c r="J983" s="447" t="s">
        <v>269</v>
      </c>
      <c r="K983" s="448" t="s">
        <v>195</v>
      </c>
      <c r="L983" s="449" t="s">
        <v>65</v>
      </c>
      <c r="M983" s="401"/>
    </row>
    <row r="984" spans="2:13" ht="15.6">
      <c r="B984" s="396"/>
      <c r="C984" s="450" t="s">
        <v>58</v>
      </c>
      <c r="D984" s="438">
        <v>296.72000000000003</v>
      </c>
      <c r="E984" s="438">
        <v>507</v>
      </c>
      <c r="F984" s="438">
        <v>90</v>
      </c>
      <c r="G984" s="438">
        <v>316</v>
      </c>
      <c r="H984" s="438"/>
      <c r="I984" s="438"/>
      <c r="J984" s="438"/>
      <c r="K984" s="550">
        <f>D984+E984+F984+G984+H984+I984+J984</f>
        <v>1209.72</v>
      </c>
      <c r="L984" s="452">
        <f>K984/K988</f>
        <v>0.11596253447328841</v>
      </c>
      <c r="M984" s="401"/>
    </row>
    <row r="985" spans="2:13" ht="15.6">
      <c r="B985" s="396"/>
      <c r="C985" s="450" t="s">
        <v>148</v>
      </c>
      <c r="D985" s="438">
        <v>502</v>
      </c>
      <c r="E985" s="438">
        <v>646</v>
      </c>
      <c r="F985" s="438">
        <v>284.45</v>
      </c>
      <c r="G985" s="438">
        <v>90</v>
      </c>
      <c r="H985" s="438">
        <v>287</v>
      </c>
      <c r="I985" s="438"/>
      <c r="J985" s="438"/>
      <c r="K985" s="550">
        <f t="shared" ref="K985:K987" si="286">D985+E985+F985+G985+H985+I985+J985</f>
        <v>1809.45</v>
      </c>
      <c r="L985" s="452">
        <f>K985/K988</f>
        <v>0.17345204510357085</v>
      </c>
      <c r="M985" s="401"/>
    </row>
    <row r="986" spans="2:13" ht="15.6">
      <c r="B986" s="396"/>
      <c r="C986" s="450" t="s">
        <v>61</v>
      </c>
      <c r="D986" s="438"/>
      <c r="E986" s="438">
        <v>1851</v>
      </c>
      <c r="F986" s="438"/>
      <c r="G986" s="438">
        <v>578</v>
      </c>
      <c r="H986" s="438"/>
      <c r="I986" s="438"/>
      <c r="J986" s="438"/>
      <c r="K986" s="550">
        <f t="shared" si="286"/>
        <v>2429</v>
      </c>
      <c r="L986" s="452">
        <f>K986/K988</f>
        <v>0.23284148086798395</v>
      </c>
      <c r="M986" s="401"/>
    </row>
    <row r="987" spans="2:13" ht="15.6">
      <c r="B987" s="396"/>
      <c r="C987" s="450" t="s">
        <v>62</v>
      </c>
      <c r="D987" s="438">
        <v>1830.49</v>
      </c>
      <c r="E987" s="438">
        <v>1504</v>
      </c>
      <c r="F987" s="438">
        <v>525.03</v>
      </c>
      <c r="G987" s="438">
        <v>1018.81</v>
      </c>
      <c r="H987" s="438">
        <v>105.49</v>
      </c>
      <c r="I987" s="438"/>
      <c r="J987" s="438"/>
      <c r="K987" s="550">
        <f t="shared" si="286"/>
        <v>4983.82</v>
      </c>
      <c r="L987" s="452">
        <f>K987/K988</f>
        <v>0.47774393955515676</v>
      </c>
      <c r="M987" s="401"/>
    </row>
    <row r="988" spans="2:13" ht="15.6">
      <c r="B988" s="397"/>
      <c r="C988" s="450" t="s">
        <v>199</v>
      </c>
      <c r="D988" s="552">
        <f>SUM(D984:D987)</f>
        <v>2629.21</v>
      </c>
      <c r="E988" s="552">
        <f t="shared" ref="E988" si="287">SUM(E984:E987)</f>
        <v>4508</v>
      </c>
      <c r="F988" s="552">
        <f>SUM(F984:F987)</f>
        <v>899.48</v>
      </c>
      <c r="G988" s="552">
        <f>SUM(G984:G987)</f>
        <v>2002.81</v>
      </c>
      <c r="H988" s="552">
        <f>SUM(H984:H987)</f>
        <v>392.49</v>
      </c>
      <c r="I988" s="552">
        <f>SUM(I984:I987)</f>
        <v>0</v>
      </c>
      <c r="J988" s="552">
        <f t="shared" ref="J988" si="288">SUM(J984:J987)</f>
        <v>0</v>
      </c>
      <c r="K988" s="550">
        <f>D988+E988+F988+G988+H988+I988+J988</f>
        <v>10431.99</v>
      </c>
      <c r="L988" s="452">
        <f>SUM(L984:L987)</f>
        <v>1</v>
      </c>
      <c r="M988" s="401"/>
    </row>
    <row r="989" spans="2:13" ht="15.6">
      <c r="B989" s="397"/>
      <c r="C989" s="547" t="s">
        <v>193</v>
      </c>
      <c r="D989" s="553">
        <v>2629.21</v>
      </c>
      <c r="E989" s="553">
        <v>4529.3900000000003</v>
      </c>
      <c r="F989" s="548">
        <v>899.48</v>
      </c>
      <c r="G989" s="548">
        <v>2002.81</v>
      </c>
      <c r="H989" s="548">
        <v>392.49</v>
      </c>
      <c r="I989" s="548"/>
      <c r="J989" s="548"/>
      <c r="K989" s="549">
        <f t="shared" ref="K989" si="289">D989+E989+F989+G989+H989+I989+J989</f>
        <v>10453.379999999999</v>
      </c>
      <c r="L989" s="452"/>
      <c r="M989" s="401"/>
    </row>
    <row r="990" spans="2:13" ht="15.6">
      <c r="B990" s="397"/>
      <c r="C990" s="460" t="s">
        <v>147</v>
      </c>
      <c r="D990" s="461">
        <f t="shared" ref="D990:E990" si="290">D989-D988</f>
        <v>0</v>
      </c>
      <c r="E990" s="461">
        <f t="shared" si="290"/>
        <v>21.390000000000327</v>
      </c>
      <c r="F990" s="461">
        <f>F989-F988</f>
        <v>0</v>
      </c>
      <c r="G990" s="461">
        <f>G989-G988</f>
        <v>0</v>
      </c>
      <c r="H990" s="461">
        <f t="shared" ref="H990:J990" si="291">H989-H988</f>
        <v>0</v>
      </c>
      <c r="I990" s="461">
        <f t="shared" si="291"/>
        <v>0</v>
      </c>
      <c r="J990" s="461">
        <f t="shared" si="291"/>
        <v>0</v>
      </c>
      <c r="K990" s="542">
        <f>D990+E990+F990+G990+H990+I990+J990</f>
        <v>21.390000000000327</v>
      </c>
      <c r="L990" s="452"/>
      <c r="M990" s="401"/>
    </row>
    <row r="991" spans="2:13" ht="15.6">
      <c r="B991" s="396"/>
      <c r="C991" s="402" t="s">
        <v>65</v>
      </c>
      <c r="D991" s="462">
        <f>D989/K989</f>
        <v>0.25151769092867571</v>
      </c>
      <c r="E991" s="462">
        <f>E989/K989</f>
        <v>0.43329430289533155</v>
      </c>
      <c r="F991" s="462">
        <f>F989/K989</f>
        <v>8.6046809740007543E-2</v>
      </c>
      <c r="G991" s="462">
        <f>G989/K989</f>
        <v>0.19159448905521467</v>
      </c>
      <c r="H991" s="462">
        <f>H989/K989</f>
        <v>3.7546707380770622E-2</v>
      </c>
      <c r="I991" s="462">
        <f>I989/K989</f>
        <v>0</v>
      </c>
      <c r="J991" s="462">
        <f>J989/K989</f>
        <v>0</v>
      </c>
      <c r="K991" s="520">
        <f>D991+E991+F991+G991+H991+I991+J991</f>
        <v>1.0000000000000002</v>
      </c>
      <c r="L991" s="463"/>
      <c r="M991" s="401"/>
    </row>
    <row r="992" spans="2:13" ht="16.2" thickBot="1">
      <c r="B992" s="396"/>
      <c r="C992" s="394"/>
      <c r="D992" s="395"/>
      <c r="E992" s="464"/>
      <c r="F992" s="879"/>
      <c r="G992" s="879"/>
      <c r="H992" s="879"/>
      <c r="I992" s="879"/>
      <c r="J992" s="880" t="s">
        <v>196</v>
      </c>
      <c r="K992" s="880"/>
      <c r="L992" s="465">
        <f>H974-K989</f>
        <v>26.508880000439603</v>
      </c>
      <c r="M992" s="401"/>
    </row>
    <row r="993" spans="2:13" ht="15" thickBot="1">
      <c r="B993" s="397"/>
      <c r="C993" s="393"/>
      <c r="D993" s="367"/>
      <c r="E993" s="367"/>
      <c r="F993" s="367"/>
      <c r="G993" s="367"/>
      <c r="H993" s="367"/>
      <c r="I993" s="367"/>
      <c r="J993" s="367"/>
      <c r="K993" s="367"/>
      <c r="L993" s="368"/>
      <c r="M993" s="401"/>
    </row>
    <row r="994" spans="2:13" ht="15" thickBot="1">
      <c r="B994" s="398"/>
      <c r="C994" s="399"/>
      <c r="D994" s="399"/>
      <c r="E994" s="399"/>
      <c r="F994" s="399"/>
      <c r="G994" s="399"/>
      <c r="H994" s="399"/>
      <c r="I994" s="399"/>
      <c r="J994" s="399"/>
      <c r="K994" s="399"/>
      <c r="L994" s="399"/>
      <c r="M994" s="400"/>
    </row>
    <row r="995" spans="2:13" ht="15" thickBot="1"/>
    <row r="996" spans="2:13" ht="46.8" thickBot="1">
      <c r="B996" s="872" t="s">
        <v>262</v>
      </c>
      <c r="C996" s="873"/>
      <c r="D996" s="873"/>
      <c r="E996" s="873"/>
      <c r="F996" s="873"/>
      <c r="G996" s="873"/>
      <c r="H996" s="873"/>
      <c r="I996" s="873"/>
      <c r="J996" s="873"/>
      <c r="K996" s="873"/>
      <c r="L996" s="873"/>
      <c r="M996" s="874"/>
    </row>
    <row r="997" spans="2:13" ht="26.4" thickBot="1">
      <c r="B997" s="555"/>
      <c r="C997" s="856" t="s">
        <v>193</v>
      </c>
      <c r="D997" s="857"/>
      <c r="E997" s="857"/>
      <c r="F997" s="857"/>
      <c r="G997" s="857"/>
      <c r="H997" s="857"/>
      <c r="I997" s="857"/>
      <c r="J997" s="857"/>
      <c r="K997" s="857"/>
      <c r="L997" s="858"/>
      <c r="M997" s="560"/>
    </row>
    <row r="998" spans="2:13" ht="15.6">
      <c r="B998" s="555"/>
      <c r="C998" s="403" t="s">
        <v>7</v>
      </c>
      <c r="D998" s="404" t="s">
        <v>38</v>
      </c>
      <c r="E998" s="405" t="s">
        <v>39</v>
      </c>
      <c r="F998" s="406" t="s">
        <v>40</v>
      </c>
      <c r="G998" s="406" t="s">
        <v>8</v>
      </c>
      <c r="H998" s="407" t="s">
        <v>60</v>
      </c>
      <c r="I998" s="408" t="s">
        <v>40</v>
      </c>
      <c r="J998" s="407" t="s">
        <v>65</v>
      </c>
      <c r="K998" s="184"/>
      <c r="L998" s="188"/>
      <c r="M998" s="560"/>
    </row>
    <row r="999" spans="2:13" ht="15.6">
      <c r="B999" s="555"/>
      <c r="C999" s="409" t="s">
        <v>42</v>
      </c>
      <c r="D999" s="596">
        <v>1611459.112</v>
      </c>
      <c r="E999" s="596">
        <v>1628513.412</v>
      </c>
      <c r="F999" s="526">
        <f t="shared" ref="F999:F1004" si="292">E999-D999</f>
        <v>17054.300000000047</v>
      </c>
      <c r="G999" s="592">
        <v>6.38</v>
      </c>
      <c r="H999" s="410">
        <f>F999*G999</f>
        <v>108806.4340000003</v>
      </c>
      <c r="I999" s="531">
        <f>F999+F1003+F1004</f>
        <v>23065.781000000017</v>
      </c>
      <c r="J999" s="411">
        <f>I999/I1003</f>
        <v>0.51034526536878333</v>
      </c>
      <c r="K999" s="186"/>
      <c r="L999" s="359"/>
      <c r="M999" s="560"/>
    </row>
    <row r="1000" spans="2:13" ht="15.6">
      <c r="B1000" s="555"/>
      <c r="C1000" s="412" t="s">
        <v>43</v>
      </c>
      <c r="D1000" s="596">
        <v>622472.21200000006</v>
      </c>
      <c r="E1000" s="596">
        <v>631180.34199999995</v>
      </c>
      <c r="F1000" s="527">
        <f t="shared" si="292"/>
        <v>8708.1299999998882</v>
      </c>
      <c r="G1000" s="593">
        <v>6.38</v>
      </c>
      <c r="H1000" s="413">
        <f>G1000*F1000</f>
        <v>55557.869399999283</v>
      </c>
      <c r="I1000" s="532">
        <f>F1000</f>
        <v>8708.1299999998882</v>
      </c>
      <c r="J1000" s="414">
        <f>I1000/I1003</f>
        <v>0.19267298669469735</v>
      </c>
      <c r="K1000" s="186"/>
      <c r="L1000" s="359"/>
      <c r="M1000" s="560"/>
    </row>
    <row r="1001" spans="2:13" ht="15.6">
      <c r="B1001" s="555"/>
      <c r="C1001" s="415" t="s">
        <v>44</v>
      </c>
      <c r="D1001" s="597">
        <v>373311.152</v>
      </c>
      <c r="E1001" s="597">
        <v>379846.43300000002</v>
      </c>
      <c r="F1001" s="528">
        <f t="shared" si="292"/>
        <v>6535.2810000000172</v>
      </c>
      <c r="G1001" s="594">
        <v>4.58</v>
      </c>
      <c r="H1001" s="416">
        <f>G1001*F1001</f>
        <v>29931.58698000008</v>
      </c>
      <c r="I1001" s="533">
        <f>F1001</f>
        <v>6535.2810000000172</v>
      </c>
      <c r="J1001" s="417">
        <f>I1001/I1003</f>
        <v>0.14459730265385654</v>
      </c>
      <c r="K1001" s="186"/>
      <c r="L1001" s="359"/>
      <c r="M1001" s="560"/>
    </row>
    <row r="1002" spans="2:13" ht="15.6">
      <c r="B1002" s="556"/>
      <c r="C1002" s="183" t="s">
        <v>139</v>
      </c>
      <c r="D1002" s="597">
        <v>431502.51199999999</v>
      </c>
      <c r="E1002" s="597">
        <v>438389.74400000001</v>
      </c>
      <c r="F1002" s="529">
        <f t="shared" si="292"/>
        <v>6887.2320000000182</v>
      </c>
      <c r="G1002" s="595">
        <v>6.28</v>
      </c>
      <c r="H1002" s="418">
        <f>G1002*F1002</f>
        <v>43251.816960000113</v>
      </c>
      <c r="I1002" s="534">
        <f>F1002</f>
        <v>6887.2320000000182</v>
      </c>
      <c r="J1002" s="419">
        <f>I1002/I1003</f>
        <v>0.15238444528266279</v>
      </c>
      <c r="K1002" s="186"/>
      <c r="L1002" s="359"/>
      <c r="M1002" s="560"/>
    </row>
    <row r="1003" spans="2:13" ht="16.2" thickBot="1">
      <c r="B1003" s="556"/>
      <c r="C1003" s="420" t="s">
        <v>45</v>
      </c>
      <c r="D1003" s="597">
        <v>382784.23200000002</v>
      </c>
      <c r="E1003" s="597">
        <v>386307.842</v>
      </c>
      <c r="F1003" s="526">
        <f t="shared" si="292"/>
        <v>3523.609999999986</v>
      </c>
      <c r="G1003" s="884">
        <v>6.38</v>
      </c>
      <c r="H1003" s="421">
        <f>G1003*F1003</f>
        <v>22480.631799999912</v>
      </c>
      <c r="I1003" s="535">
        <f t="shared" ref="I1003" si="293">SUM(I999:I1002)</f>
        <v>45196.423999999941</v>
      </c>
      <c r="J1003" s="422">
        <f t="shared" ref="J1003" si="294">SUM(J999:J1002)</f>
        <v>1</v>
      </c>
      <c r="K1003" s="186"/>
      <c r="L1003" s="359"/>
      <c r="M1003" s="560"/>
    </row>
    <row r="1004" spans="2:13" ht="15.6">
      <c r="B1004" s="556"/>
      <c r="C1004" s="420" t="s">
        <v>46</v>
      </c>
      <c r="D1004" s="597">
        <v>343091.78200000001</v>
      </c>
      <c r="E1004" s="597">
        <v>345579.65299999999</v>
      </c>
      <c r="F1004" s="526">
        <f t="shared" si="292"/>
        <v>2487.8709999999846</v>
      </c>
      <c r="G1004" s="885"/>
      <c r="H1004" s="423">
        <f>G1003*F1004</f>
        <v>15872.616979999902</v>
      </c>
      <c r="I1004" s="424"/>
      <c r="J1004" s="425"/>
      <c r="K1004" s="186"/>
      <c r="L1004" s="359"/>
      <c r="M1004" s="560"/>
    </row>
    <row r="1005" spans="2:13" ht="16.2" thickBot="1">
      <c r="B1005" s="556"/>
      <c r="C1005" s="426" t="s">
        <v>21</v>
      </c>
      <c r="D1005" s="427"/>
      <c r="E1005" s="427"/>
      <c r="F1005" s="530">
        <f>F999+F1000+F1001+F1002+F1003+F1004</f>
        <v>45196.423999999941</v>
      </c>
      <c r="G1005" s="525">
        <f>H1005/F1005</f>
        <v>6.1044864106947916</v>
      </c>
      <c r="H1005" s="428">
        <f>SUM(H999:H1004)</f>
        <v>275900.95611999958</v>
      </c>
      <c r="I1005" s="424"/>
      <c r="J1005" s="425"/>
      <c r="K1005" s="186"/>
      <c r="L1005" s="359"/>
      <c r="M1005" s="560"/>
    </row>
    <row r="1006" spans="2:13" ht="16.2" thickBot="1">
      <c r="B1006" s="556"/>
      <c r="C1006" s="429"/>
      <c r="D1006" s="425"/>
      <c r="E1006" s="425"/>
      <c r="F1006" s="430"/>
      <c r="G1006" s="425"/>
      <c r="H1006" s="425"/>
      <c r="I1006" s="431"/>
      <c r="J1006" s="184"/>
      <c r="K1006" s="184"/>
      <c r="L1006" s="188"/>
      <c r="M1006" s="560"/>
    </row>
    <row r="1007" spans="2:13" ht="15.6">
      <c r="B1007" s="556"/>
      <c r="C1007" s="432"/>
      <c r="D1007" s="433" t="s">
        <v>131</v>
      </c>
      <c r="E1007" s="433" t="s">
        <v>132</v>
      </c>
      <c r="F1007" s="434" t="s">
        <v>1</v>
      </c>
      <c r="G1007" s="587" t="s">
        <v>65</v>
      </c>
      <c r="H1007" s="861" t="s">
        <v>138</v>
      </c>
      <c r="I1007" s="862"/>
      <c r="J1007" s="431"/>
      <c r="K1007" s="184"/>
      <c r="L1007" s="188"/>
      <c r="M1007" s="560"/>
    </row>
    <row r="1008" spans="2:13" ht="15.6">
      <c r="B1008" s="556"/>
      <c r="C1008" s="437" t="s">
        <v>80</v>
      </c>
      <c r="D1008" s="438">
        <f>D479+D512+D543+D574+D605+D636+D667+D698+D729+D760+D791+D822+D853+D884+D915+D946+D977</f>
        <v>0</v>
      </c>
      <c r="E1008" s="438">
        <f>E479+E512+E543+E574+E605+E636+E667+E698+E729+E760+E791+E822+E853+E884+E915+E946+E977</f>
        <v>36435</v>
      </c>
      <c r="F1008" s="438">
        <f>D1008+E1008</f>
        <v>36435</v>
      </c>
      <c r="G1008" s="588">
        <f>F1008/F1011</f>
        <v>0.36926865853164148</v>
      </c>
      <c r="H1008" s="590">
        <v>7.4000000000000003E-3</v>
      </c>
      <c r="I1008" s="586">
        <f>F1008*H1008</f>
        <v>269.61900000000003</v>
      </c>
      <c r="J1008" s="425"/>
      <c r="K1008" s="186"/>
      <c r="L1008" s="188"/>
      <c r="M1008" s="560"/>
    </row>
    <row r="1009" spans="2:13" ht="15.6">
      <c r="B1009" s="556"/>
      <c r="C1009" s="437" t="s">
        <v>81</v>
      </c>
      <c r="D1009" s="438">
        <f t="shared" ref="D1009:E1010" si="295">D480+D513+D544+D575+D606+D637+D668+D699+D730+D761+D792+D823+D854+D885+D916+D947+D978</f>
        <v>0</v>
      </c>
      <c r="E1009" s="438">
        <f t="shared" si="295"/>
        <v>29811</v>
      </c>
      <c r="F1009" s="438">
        <f t="shared" ref="F1009:F1010" si="296">D1009+E1009</f>
        <v>29811</v>
      </c>
      <c r="G1009" s="588">
        <f>F1009/F1011</f>
        <v>0.30213443061580247</v>
      </c>
      <c r="H1009" s="590">
        <v>2.5000000000000001E-2</v>
      </c>
      <c r="I1009" s="586">
        <f>F1009*H1009</f>
        <v>745.27500000000009</v>
      </c>
      <c r="J1009" s="425"/>
      <c r="K1009" s="186"/>
      <c r="L1009" s="188"/>
      <c r="M1009" s="560"/>
    </row>
    <row r="1010" spans="2:13" ht="15.6">
      <c r="B1010" s="556"/>
      <c r="C1010" s="437" t="s">
        <v>58</v>
      </c>
      <c r="D1010" s="438">
        <f t="shared" si="295"/>
        <v>0</v>
      </c>
      <c r="E1010" s="438">
        <f t="shared" si="295"/>
        <v>32422</v>
      </c>
      <c r="F1010" s="438">
        <f t="shared" si="296"/>
        <v>32422</v>
      </c>
      <c r="G1010" s="588">
        <f>F1010/F1011</f>
        <v>0.32859691085255605</v>
      </c>
      <c r="H1010" s="584"/>
      <c r="I1010" s="586"/>
      <c r="J1010" s="184"/>
      <c r="K1010" s="184"/>
      <c r="L1010" s="188"/>
      <c r="M1010" s="560"/>
    </row>
    <row r="1011" spans="2:13" ht="16.2" thickBot="1">
      <c r="B1011" s="556"/>
      <c r="C1011" s="441" t="s">
        <v>1</v>
      </c>
      <c r="D1011" s="442">
        <f>SUM(D1008:D1010)</f>
        <v>0</v>
      </c>
      <c r="E1011" s="442">
        <f>SUM(E1008:E1010)</f>
        <v>98668</v>
      </c>
      <c r="F1011" s="443">
        <f>D1011+E1011</f>
        <v>98668</v>
      </c>
      <c r="G1011" s="589">
        <f>SUM(G1008:G1010)</f>
        <v>1</v>
      </c>
      <c r="H1011" s="585" t="s">
        <v>21</v>
      </c>
      <c r="I1011" s="591">
        <f>SUM(I1008:I1010)</f>
        <v>1014.8940000000001</v>
      </c>
      <c r="J1011" s="431"/>
      <c r="K1011" s="184"/>
      <c r="L1011" s="188"/>
      <c r="M1011" s="560"/>
    </row>
    <row r="1012" spans="2:13" ht="15" thickBot="1">
      <c r="B1012" s="556"/>
      <c r="C1012" s="187"/>
      <c r="D1012" s="186"/>
      <c r="E1012" s="186"/>
      <c r="F1012" s="185"/>
      <c r="G1012" s="186"/>
      <c r="H1012" s="186"/>
      <c r="I1012" s="184"/>
      <c r="J1012" s="184"/>
      <c r="K1012" s="184"/>
      <c r="L1012" s="188"/>
      <c r="M1012" s="560"/>
    </row>
    <row r="1013" spans="2:13" ht="26.4" thickBot="1">
      <c r="B1013" s="556"/>
      <c r="C1013" s="869" t="s">
        <v>194</v>
      </c>
      <c r="D1013" s="870"/>
      <c r="E1013" s="870"/>
      <c r="F1013" s="870"/>
      <c r="G1013" s="870"/>
      <c r="H1013" s="870"/>
      <c r="I1013" s="870"/>
      <c r="J1013" s="870"/>
      <c r="K1013" s="870"/>
      <c r="L1013" s="871"/>
      <c r="M1013" s="560"/>
    </row>
    <row r="1014" spans="2:13" ht="15.6">
      <c r="B1014" s="555"/>
      <c r="C1014" s="446"/>
      <c r="D1014" s="447" t="s">
        <v>260</v>
      </c>
      <c r="E1014" s="447" t="s">
        <v>68</v>
      </c>
      <c r="F1014" s="447" t="s">
        <v>249</v>
      </c>
      <c r="G1014" s="448" t="s">
        <v>197</v>
      </c>
      <c r="H1014" s="447" t="s">
        <v>130</v>
      </c>
      <c r="I1014" s="448" t="s">
        <v>64</v>
      </c>
      <c r="J1014" s="447" t="s">
        <v>270</v>
      </c>
      <c r="K1014" s="448" t="s">
        <v>195</v>
      </c>
      <c r="L1014" s="449" t="s">
        <v>65</v>
      </c>
      <c r="M1014" s="560"/>
    </row>
    <row r="1015" spans="2:13" ht="15.6">
      <c r="B1015" s="555"/>
      <c r="C1015" s="450" t="s">
        <v>58</v>
      </c>
      <c r="D1015" s="438">
        <f>D486+D519+D550+D581+D612+D643+D674+D705+D736+D767+D798+D829+D860+D891+D922+D953+D984</f>
        <v>8718.4299999999985</v>
      </c>
      <c r="E1015" s="438">
        <f t="shared" ref="E1015:J1015" si="297">E486+E519+E550+E581+E612+E643+E674+E705+E736+E767+E798+E829+E860+E891+E922+E953+E984</f>
        <v>12126</v>
      </c>
      <c r="F1015" s="438">
        <f t="shared" si="297"/>
        <v>5010.7000000000007</v>
      </c>
      <c r="G1015" s="438">
        <f t="shared" si="297"/>
        <v>4557</v>
      </c>
      <c r="H1015" s="438">
        <f t="shared" si="297"/>
        <v>898.29</v>
      </c>
      <c r="I1015" s="438">
        <f t="shared" si="297"/>
        <v>2706.59</v>
      </c>
      <c r="J1015" s="438">
        <f t="shared" si="297"/>
        <v>0</v>
      </c>
      <c r="K1015" s="451">
        <f>D1015+E1015+F1015+G1015+H1015+I1015+J1015</f>
        <v>34017.01</v>
      </c>
      <c r="L1015" s="452">
        <f>K1015/K1019</f>
        <v>0.12308927361298416</v>
      </c>
      <c r="M1015" s="560"/>
    </row>
    <row r="1016" spans="2:13" ht="15.6">
      <c r="B1016" s="555"/>
      <c r="C1016" s="450" t="s">
        <v>148</v>
      </c>
      <c r="D1016" s="438">
        <f t="shared" ref="D1016:J1020" si="298">D487+D520+D551+D582+D613+D644+D675+D706+D737+D768+D799+D830+D861+D892+D923+D954+D985</f>
        <v>19820.671000000006</v>
      </c>
      <c r="E1016" s="438">
        <f t="shared" si="298"/>
        <v>17363.690000000002</v>
      </c>
      <c r="F1016" s="438">
        <f t="shared" si="298"/>
        <v>8770.25</v>
      </c>
      <c r="G1016" s="438">
        <f t="shared" si="298"/>
        <v>7359.13</v>
      </c>
      <c r="H1016" s="438">
        <f t="shared" si="298"/>
        <v>6557.92</v>
      </c>
      <c r="I1016" s="438">
        <f t="shared" si="298"/>
        <v>8017</v>
      </c>
      <c r="J1016" s="438">
        <f t="shared" si="298"/>
        <v>0</v>
      </c>
      <c r="K1016" s="451">
        <f t="shared" ref="K1016:K1018" si="299">D1016+E1016+F1016+G1016+H1016+I1016+J1016</f>
        <v>67888.660999999993</v>
      </c>
      <c r="L1016" s="452">
        <f>K1016/K1019</f>
        <v>0.24565257114155906</v>
      </c>
      <c r="M1016" s="560"/>
    </row>
    <row r="1017" spans="2:13" ht="15.6">
      <c r="B1017" s="555"/>
      <c r="C1017" s="450" t="s">
        <v>61</v>
      </c>
      <c r="D1017" s="438">
        <f t="shared" si="298"/>
        <v>21974.643000000004</v>
      </c>
      <c r="E1017" s="438">
        <f t="shared" si="298"/>
        <v>29160.809999999998</v>
      </c>
      <c r="F1017" s="438">
        <f t="shared" si="298"/>
        <v>4687.5</v>
      </c>
      <c r="G1017" s="438">
        <f t="shared" si="298"/>
        <v>6642.4400000000005</v>
      </c>
      <c r="H1017" s="438">
        <f t="shared" si="298"/>
        <v>1917.23</v>
      </c>
      <c r="I1017" s="438">
        <f t="shared" si="298"/>
        <v>10305.15</v>
      </c>
      <c r="J1017" s="438">
        <f t="shared" si="298"/>
        <v>302.79999999999995</v>
      </c>
      <c r="K1017" s="451">
        <f t="shared" si="299"/>
        <v>74990.573000000004</v>
      </c>
      <c r="L1017" s="452">
        <f>K1017/K1019</f>
        <v>0.27135057309244587</v>
      </c>
      <c r="M1017" s="560"/>
    </row>
    <row r="1018" spans="2:13" ht="15.6">
      <c r="B1018" s="555"/>
      <c r="C1018" s="450" t="s">
        <v>62</v>
      </c>
      <c r="D1018" s="438">
        <f t="shared" si="298"/>
        <v>24714.570000000003</v>
      </c>
      <c r="E1018" s="438">
        <f t="shared" si="298"/>
        <v>22909.489999999998</v>
      </c>
      <c r="F1018" s="438">
        <f t="shared" si="298"/>
        <v>15205.449999999999</v>
      </c>
      <c r="G1018" s="438">
        <f t="shared" si="298"/>
        <v>16123.599999999997</v>
      </c>
      <c r="H1018" s="438">
        <f t="shared" si="298"/>
        <v>4533.1499999999996</v>
      </c>
      <c r="I1018" s="438">
        <f t="shared" si="298"/>
        <v>13129.99</v>
      </c>
      <c r="J1018" s="438">
        <f t="shared" si="298"/>
        <v>2847.98</v>
      </c>
      <c r="K1018" s="451">
        <f t="shared" si="299"/>
        <v>99464.229999999981</v>
      </c>
      <c r="L1018" s="452">
        <f>K1018/K1019</f>
        <v>0.35990758215301066</v>
      </c>
      <c r="M1018" s="560"/>
    </row>
    <row r="1019" spans="2:13" ht="15.6">
      <c r="B1019" s="556"/>
      <c r="C1019" s="546" t="s">
        <v>199</v>
      </c>
      <c r="D1019" s="561">
        <f t="shared" si="298"/>
        <v>75228.313999999998</v>
      </c>
      <c r="E1019" s="561">
        <f t="shared" si="298"/>
        <v>81559.989999999991</v>
      </c>
      <c r="F1019" s="561">
        <f t="shared" si="298"/>
        <v>33673.900000000009</v>
      </c>
      <c r="G1019" s="561">
        <f t="shared" si="298"/>
        <v>34682.17</v>
      </c>
      <c r="H1019" s="561">
        <f t="shared" si="298"/>
        <v>13906.590000000002</v>
      </c>
      <c r="I1019" s="561">
        <f t="shared" si="298"/>
        <v>34158.730000000003</v>
      </c>
      <c r="J1019" s="561">
        <f t="shared" si="298"/>
        <v>3150.7799999999997</v>
      </c>
      <c r="K1019" s="550">
        <f>D1019+E1019+F1019+G1019+H1019+I1019+J1019</f>
        <v>276360.47400000005</v>
      </c>
      <c r="L1019" s="452">
        <f>SUM(L1015:L1018)</f>
        <v>0.99999999999999978</v>
      </c>
      <c r="M1019" s="560"/>
    </row>
    <row r="1020" spans="2:13" ht="15.6">
      <c r="B1020" s="556"/>
      <c r="C1020" s="547" t="s">
        <v>193</v>
      </c>
      <c r="D1020" s="562">
        <f t="shared" si="298"/>
        <v>75249.37999999999</v>
      </c>
      <c r="E1020" s="562">
        <f t="shared" si="298"/>
        <v>81587.268000000011</v>
      </c>
      <c r="F1020" s="562">
        <f t="shared" si="298"/>
        <v>32866.340000000011</v>
      </c>
      <c r="G1020" s="562">
        <f t="shared" si="298"/>
        <v>34776.849999999991</v>
      </c>
      <c r="H1020" s="562">
        <f t="shared" si="298"/>
        <v>13915.45</v>
      </c>
      <c r="I1020" s="562">
        <f t="shared" si="298"/>
        <v>34170.620000000003</v>
      </c>
      <c r="J1020" s="562">
        <f t="shared" si="298"/>
        <v>3150.7799999999997</v>
      </c>
      <c r="K1020" s="549">
        <f t="shared" ref="K1020" si="300">D1020+E1020+F1020+G1020+H1020+I1020+J1020</f>
        <v>275716.68800000002</v>
      </c>
      <c r="L1020" s="452"/>
      <c r="M1020" s="560"/>
    </row>
    <row r="1021" spans="2:13" ht="15.6">
      <c r="B1021" s="556"/>
      <c r="C1021" s="460" t="s">
        <v>147</v>
      </c>
      <c r="D1021" s="461">
        <f>D1020-D1019</f>
        <v>21.065999999991618</v>
      </c>
      <c r="E1021" s="461">
        <f>E1020-E1019</f>
        <v>27.278000000020256</v>
      </c>
      <c r="F1021" s="461">
        <f t="shared" ref="F1021:H1021" si="301">F1020-F1019</f>
        <v>-807.55999999999767</v>
      </c>
      <c r="G1021" s="461">
        <f t="shared" si="301"/>
        <v>94.679999999993015</v>
      </c>
      <c r="H1021" s="461">
        <f t="shared" si="301"/>
        <v>8.8599999999987631</v>
      </c>
      <c r="I1021" s="461">
        <f>I1020-I1019</f>
        <v>11.889999999999418</v>
      </c>
      <c r="J1021" s="461">
        <f t="shared" ref="J1021" si="302">J1020-J1019</f>
        <v>0</v>
      </c>
      <c r="K1021" s="542">
        <f>D1021+E1021+F1021+G1021+H1021+I1021+J1021</f>
        <v>-643.7859999999946</v>
      </c>
      <c r="L1021" s="452"/>
      <c r="M1021" s="560"/>
    </row>
    <row r="1022" spans="2:13" ht="15.6">
      <c r="B1022" s="555"/>
      <c r="C1022" s="450" t="s">
        <v>65</v>
      </c>
      <c r="D1022" s="570">
        <f>D1020/K1020</f>
        <v>0.27292283447130333</v>
      </c>
      <c r="E1022" s="570">
        <f>E1020/K1020</f>
        <v>0.29590979273623075</v>
      </c>
      <c r="F1022" s="570">
        <f>F1020/K1020</f>
        <v>0.1192033033560885</v>
      </c>
      <c r="G1022" s="570">
        <f>G1020/K1020</f>
        <v>0.12613255386268091</v>
      </c>
      <c r="H1022" s="570">
        <f>H1020/K1020</f>
        <v>5.0470104297785555E-2</v>
      </c>
      <c r="I1022" s="570">
        <f>I1020/K1020</f>
        <v>0.12393381136219074</v>
      </c>
      <c r="J1022" s="570">
        <f>J1020/K1020</f>
        <v>1.1427599913720127E-2</v>
      </c>
      <c r="K1022" s="571">
        <f>D1022+E1022+F1022+G1022+H1022+I1022+J1022</f>
        <v>0.99999999999999989</v>
      </c>
      <c r="L1022" s="452"/>
      <c r="M1022" s="560"/>
    </row>
    <row r="1023" spans="2:13" ht="15.6">
      <c r="B1023" s="555"/>
      <c r="C1023" s="572" t="s">
        <v>267</v>
      </c>
      <c r="D1023" s="565">
        <v>100000</v>
      </c>
      <c r="E1023" s="565">
        <v>100000</v>
      </c>
      <c r="F1023" s="565">
        <v>100000</v>
      </c>
      <c r="G1023" s="565">
        <v>100000</v>
      </c>
      <c r="H1023" s="565">
        <v>100000</v>
      </c>
      <c r="I1023" s="565">
        <v>100000</v>
      </c>
      <c r="J1023" s="565">
        <v>100000</v>
      </c>
      <c r="K1023" s="615" t="s">
        <v>196</v>
      </c>
      <c r="L1023" s="573">
        <f>H1005-K1020</f>
        <v>184.2681199995568</v>
      </c>
      <c r="M1023" s="560"/>
    </row>
    <row r="1024" spans="2:13" ht="15.6">
      <c r="B1024" s="555"/>
      <c r="C1024" s="577" t="s">
        <v>239</v>
      </c>
      <c r="D1024" s="563">
        <f>D1019/G1005</f>
        <v>12323.446878054034</v>
      </c>
      <c r="E1024" s="563">
        <f>E1019/G1005</f>
        <v>13360.663700898815</v>
      </c>
      <c r="F1024" s="563">
        <f>F1019/G1005</f>
        <v>5516.2543962756336</v>
      </c>
      <c r="G1024" s="563">
        <f>G1019/G1005</f>
        <v>5681.4230824133483</v>
      </c>
      <c r="H1024" s="563">
        <f>H1019/G1005</f>
        <v>2278.0933668123607</v>
      </c>
      <c r="I1024" s="563">
        <f>G1005</f>
        <v>6.1044864106947916</v>
      </c>
      <c r="J1024" s="563">
        <f>J1019/G1005</f>
        <v>516.14170104138032</v>
      </c>
      <c r="K1024" s="563">
        <f>K1019/G1005</f>
        <v>45271.699436635434</v>
      </c>
      <c r="L1024" s="574"/>
      <c r="M1024" s="560"/>
    </row>
    <row r="1025" spans="2:13" ht="15.6">
      <c r="B1025" s="555"/>
      <c r="C1025" s="578" t="s">
        <v>169</v>
      </c>
      <c r="D1025" s="568">
        <f>D1024*0.003</f>
        <v>36.970340634162099</v>
      </c>
      <c r="E1025" s="568">
        <f>E1024*0.003</f>
        <v>40.081991102696442</v>
      </c>
      <c r="F1025" s="568">
        <f t="shared" ref="F1025:I1025" si="303">F1024*0.003</f>
        <v>16.5487631888269</v>
      </c>
      <c r="G1025" s="568">
        <f>G1024*0.003</f>
        <v>17.044269247240045</v>
      </c>
      <c r="H1025" s="568">
        <f>H1024*0.003</f>
        <v>6.8342801004370823</v>
      </c>
      <c r="I1025" s="568">
        <f t="shared" si="303"/>
        <v>1.8313459232084377E-2</v>
      </c>
      <c r="J1025" s="568">
        <f>J1024*0.003</f>
        <v>1.5484251031241409</v>
      </c>
      <c r="K1025" s="564">
        <f>D1025+E1025+F1025+G1025+H1025+I1025+J1025</f>
        <v>119.04638283571882</v>
      </c>
      <c r="L1025" s="608"/>
      <c r="M1025" s="560"/>
    </row>
    <row r="1026" spans="2:13" ht="15.6">
      <c r="B1026" s="555"/>
      <c r="C1026" s="609" t="s">
        <v>240</v>
      </c>
      <c r="D1026" s="610">
        <f>D1025-D1021</f>
        <v>15.904340634170481</v>
      </c>
      <c r="E1026" s="610">
        <f t="shared" ref="E1026:I1026" si="304">E1025-E1021</f>
        <v>12.803991102676186</v>
      </c>
      <c r="F1026" s="610">
        <f t="shared" si="304"/>
        <v>824.10876318882458</v>
      </c>
      <c r="G1026" s="610">
        <f>G1025-G1021</f>
        <v>-77.635730752752977</v>
      </c>
      <c r="H1026" s="610">
        <f>H1025-H1021</f>
        <v>-2.0257198995616807</v>
      </c>
      <c r="I1026" s="610">
        <f t="shared" si="304"/>
        <v>-11.871686540767334</v>
      </c>
      <c r="J1026" s="610">
        <f>J1025-J1021</f>
        <v>1.5484251031241409</v>
      </c>
      <c r="K1026" s="564">
        <f>D1026+E1026+F1026+G1026+H1026+I1026+J1026</f>
        <v>762.83238283571336</v>
      </c>
      <c r="L1026" s="575"/>
      <c r="M1026" s="560"/>
    </row>
    <row r="1027" spans="2:13" ht="15.6">
      <c r="B1027" s="555"/>
      <c r="C1027" s="577" t="s">
        <v>242</v>
      </c>
      <c r="D1027" s="568">
        <f>1500+D1026</f>
        <v>1515.9043406341705</v>
      </c>
      <c r="E1027" s="569">
        <f>1550+E1026</f>
        <v>1562.8039911026763</v>
      </c>
      <c r="F1027" s="569">
        <f t="shared" ref="F1027" si="305">1500+F1026</f>
        <v>2324.1087631888245</v>
      </c>
      <c r="G1027" s="569">
        <f>1500+G1026</f>
        <v>1422.364269247247</v>
      </c>
      <c r="H1027" s="569">
        <f>1600+H1026</f>
        <v>1597.9742801004384</v>
      </c>
      <c r="I1027" s="569">
        <f>1500+I1026</f>
        <v>1488.1283134592327</v>
      </c>
      <c r="J1027" s="569">
        <f>1500+J1026</f>
        <v>1501.5484251031241</v>
      </c>
      <c r="K1027" s="583">
        <f>D1027+E1027+F1027+G1027+H1027+I1027</f>
        <v>9911.2839577325885</v>
      </c>
      <c r="L1027" s="576"/>
      <c r="M1027" s="560"/>
    </row>
    <row r="1028" spans="2:13" ht="15" thickBot="1">
      <c r="B1028" s="556"/>
      <c r="C1028" s="579"/>
      <c r="D1028" s="580">
        <f>D1024/K1024</f>
        <v>0.27221082997563534</v>
      </c>
      <c r="E1028" s="580">
        <f>E1024/K1024</f>
        <v>0.29512176187684486</v>
      </c>
      <c r="F1028" s="580">
        <f>F1024/K1024</f>
        <v>0.12184774295907454</v>
      </c>
      <c r="G1028" s="580">
        <f>G1024/K1024</f>
        <v>0.12549613010144131</v>
      </c>
      <c r="H1028" s="580">
        <f>H1024/K1024</f>
        <v>5.032047383157983E-2</v>
      </c>
      <c r="I1028" s="580">
        <f>I1024/K1024</f>
        <v>1.348411145739943E-4</v>
      </c>
      <c r="J1028" s="580">
        <f>I1024/K1024</f>
        <v>1.348411145739943E-4</v>
      </c>
      <c r="K1028" s="581">
        <f>J1028+I1028+H1028+G1028+F1028+E1028+D1028</f>
        <v>0.86526662097372387</v>
      </c>
      <c r="L1028" s="582"/>
      <c r="M1028" s="560"/>
    </row>
    <row r="1029" spans="2:13" ht="15" thickBot="1">
      <c r="B1029" s="557"/>
      <c r="C1029" s="558"/>
      <c r="D1029" s="558"/>
      <c r="E1029" s="558"/>
      <c r="F1029" s="558"/>
      <c r="G1029" s="558"/>
      <c r="H1029" s="558"/>
      <c r="I1029" s="558"/>
      <c r="J1029" s="558"/>
      <c r="K1029" s="558"/>
      <c r="L1029" s="558"/>
      <c r="M1029" s="559"/>
    </row>
    <row r="1030" spans="2:13" ht="15.6" customHeight="1"/>
  </sheetData>
  <mergeCells count="261">
    <mergeCell ref="B903:M903"/>
    <mergeCell ref="C904:L904"/>
    <mergeCell ref="G910:G911"/>
    <mergeCell ref="H914:I914"/>
    <mergeCell ref="C920:L920"/>
    <mergeCell ref="F930:G930"/>
    <mergeCell ref="H930:I930"/>
    <mergeCell ref="J930:K930"/>
    <mergeCell ref="B934:M934"/>
    <mergeCell ref="F775:G775"/>
    <mergeCell ref="H775:I775"/>
    <mergeCell ref="J775:K775"/>
    <mergeCell ref="B779:M779"/>
    <mergeCell ref="C780:L780"/>
    <mergeCell ref="G786:G787"/>
    <mergeCell ref="H790:I790"/>
    <mergeCell ref="C796:L796"/>
    <mergeCell ref="F806:G806"/>
    <mergeCell ref="H806:I806"/>
    <mergeCell ref="J806:K806"/>
    <mergeCell ref="C672:L672"/>
    <mergeCell ref="F682:G682"/>
    <mergeCell ref="H682:I682"/>
    <mergeCell ref="J682:K682"/>
    <mergeCell ref="F713:G713"/>
    <mergeCell ref="H713:I713"/>
    <mergeCell ref="J713:K713"/>
    <mergeCell ref="B717:M717"/>
    <mergeCell ref="C718:L718"/>
    <mergeCell ref="H604:I604"/>
    <mergeCell ref="H573:I573"/>
    <mergeCell ref="F651:G651"/>
    <mergeCell ref="H651:I651"/>
    <mergeCell ref="J651:K651"/>
    <mergeCell ref="B655:M655"/>
    <mergeCell ref="C656:L656"/>
    <mergeCell ref="G662:G663"/>
    <mergeCell ref="H666:I666"/>
    <mergeCell ref="C610:L610"/>
    <mergeCell ref="F620:G620"/>
    <mergeCell ref="H620:I620"/>
    <mergeCell ref="J620:K620"/>
    <mergeCell ref="B624:M624"/>
    <mergeCell ref="C625:L625"/>
    <mergeCell ref="G631:G632"/>
    <mergeCell ref="H635:I635"/>
    <mergeCell ref="C641:L641"/>
    <mergeCell ref="G538:G539"/>
    <mergeCell ref="G569:G570"/>
    <mergeCell ref="C579:L579"/>
    <mergeCell ref="F589:G589"/>
    <mergeCell ref="H589:I589"/>
    <mergeCell ref="J589:K589"/>
    <mergeCell ref="B593:M593"/>
    <mergeCell ref="C594:L594"/>
    <mergeCell ref="G600:G601"/>
    <mergeCell ref="H542:I542"/>
    <mergeCell ref="C548:L548"/>
    <mergeCell ref="F558:G558"/>
    <mergeCell ref="H558:I558"/>
    <mergeCell ref="J558:K558"/>
    <mergeCell ref="B562:M562"/>
    <mergeCell ref="C563:L563"/>
    <mergeCell ref="C501:L501"/>
    <mergeCell ref="G507:G508"/>
    <mergeCell ref="H511:I511"/>
    <mergeCell ref="C517:L517"/>
    <mergeCell ref="F527:G527"/>
    <mergeCell ref="H527:I527"/>
    <mergeCell ref="J527:K527"/>
    <mergeCell ref="B531:M531"/>
    <mergeCell ref="C532:L532"/>
    <mergeCell ref="B467:M467"/>
    <mergeCell ref="C468:L468"/>
    <mergeCell ref="G474:G475"/>
    <mergeCell ref="H478:I478"/>
    <mergeCell ref="C484:L484"/>
    <mergeCell ref="F494:G494"/>
    <mergeCell ref="H494:I494"/>
    <mergeCell ref="J494:K494"/>
    <mergeCell ref="B500:M500"/>
    <mergeCell ref="C406:L406"/>
    <mergeCell ref="G412:G413"/>
    <mergeCell ref="B436:M436"/>
    <mergeCell ref="C437:L437"/>
    <mergeCell ref="G443:G444"/>
    <mergeCell ref="H447:I447"/>
    <mergeCell ref="C453:L453"/>
    <mergeCell ref="F463:G463"/>
    <mergeCell ref="H463:I463"/>
    <mergeCell ref="J463:K463"/>
    <mergeCell ref="B374:M374"/>
    <mergeCell ref="C375:L375"/>
    <mergeCell ref="G381:G382"/>
    <mergeCell ref="H385:I385"/>
    <mergeCell ref="C391:L391"/>
    <mergeCell ref="F401:G401"/>
    <mergeCell ref="H401:I401"/>
    <mergeCell ref="J401:K401"/>
    <mergeCell ref="B405:M405"/>
    <mergeCell ref="F339:G339"/>
    <mergeCell ref="H339:I339"/>
    <mergeCell ref="J339:K339"/>
    <mergeCell ref="B343:M343"/>
    <mergeCell ref="C344:L344"/>
    <mergeCell ref="G350:G351"/>
    <mergeCell ref="H354:I354"/>
    <mergeCell ref="C360:L360"/>
    <mergeCell ref="F370:G370"/>
    <mergeCell ref="H370:I370"/>
    <mergeCell ref="J370:K370"/>
    <mergeCell ref="C220:L220"/>
    <mergeCell ref="G226:G227"/>
    <mergeCell ref="H230:I230"/>
    <mergeCell ref="C236:L236"/>
    <mergeCell ref="F246:G246"/>
    <mergeCell ref="H246:I246"/>
    <mergeCell ref="J246:K246"/>
    <mergeCell ref="B250:M250"/>
    <mergeCell ref="C251:L251"/>
    <mergeCell ref="B188:M188"/>
    <mergeCell ref="C189:L189"/>
    <mergeCell ref="G195:G196"/>
    <mergeCell ref="H199:I199"/>
    <mergeCell ref="C205:L205"/>
    <mergeCell ref="F215:G215"/>
    <mergeCell ref="H215:I215"/>
    <mergeCell ref="J215:K215"/>
    <mergeCell ref="B219:M219"/>
    <mergeCell ref="F153:G153"/>
    <mergeCell ref="H153:I153"/>
    <mergeCell ref="J153:K153"/>
    <mergeCell ref="B157:M157"/>
    <mergeCell ref="C158:L158"/>
    <mergeCell ref="G164:G165"/>
    <mergeCell ref="H168:I168"/>
    <mergeCell ref="C174:L174"/>
    <mergeCell ref="F184:G184"/>
    <mergeCell ref="H184:I184"/>
    <mergeCell ref="J184:K184"/>
    <mergeCell ref="C112:L112"/>
    <mergeCell ref="F122:G122"/>
    <mergeCell ref="H122:I122"/>
    <mergeCell ref="J122:K122"/>
    <mergeCell ref="B126:M126"/>
    <mergeCell ref="C127:L127"/>
    <mergeCell ref="G133:G134"/>
    <mergeCell ref="H137:I137"/>
    <mergeCell ref="C143:L143"/>
    <mergeCell ref="H75:I75"/>
    <mergeCell ref="C81:L81"/>
    <mergeCell ref="F91:G91"/>
    <mergeCell ref="H91:I91"/>
    <mergeCell ref="J91:K91"/>
    <mergeCell ref="B95:M95"/>
    <mergeCell ref="C96:L96"/>
    <mergeCell ref="G102:G103"/>
    <mergeCell ref="H106:I106"/>
    <mergeCell ref="G40:G41"/>
    <mergeCell ref="H44:I44"/>
    <mergeCell ref="C50:L50"/>
    <mergeCell ref="F60:G60"/>
    <mergeCell ref="H60:I60"/>
    <mergeCell ref="J60:K60"/>
    <mergeCell ref="B64:M64"/>
    <mergeCell ref="C65:L65"/>
    <mergeCell ref="G71:G72"/>
    <mergeCell ref="C997:L997"/>
    <mergeCell ref="G1003:G1004"/>
    <mergeCell ref="H1007:I1007"/>
    <mergeCell ref="C1013:L1013"/>
    <mergeCell ref="C935:L935"/>
    <mergeCell ref="G941:G942"/>
    <mergeCell ref="H945:I945"/>
    <mergeCell ref="C951:L951"/>
    <mergeCell ref="F961:G961"/>
    <mergeCell ref="H961:I961"/>
    <mergeCell ref="J961:K961"/>
    <mergeCell ref="B965:M965"/>
    <mergeCell ref="C966:L966"/>
    <mergeCell ref="G972:G973"/>
    <mergeCell ref="H976:I976"/>
    <mergeCell ref="C982:L982"/>
    <mergeCell ref="F992:G992"/>
    <mergeCell ref="H992:I992"/>
    <mergeCell ref="J992:K992"/>
    <mergeCell ref="B996:M996"/>
    <mergeCell ref="B872:M872"/>
    <mergeCell ref="C873:L873"/>
    <mergeCell ref="G879:G880"/>
    <mergeCell ref="H883:I883"/>
    <mergeCell ref="C889:L889"/>
    <mergeCell ref="F899:G899"/>
    <mergeCell ref="H899:I899"/>
    <mergeCell ref="J899:K899"/>
    <mergeCell ref="B810:M810"/>
    <mergeCell ref="C811:L811"/>
    <mergeCell ref="G817:G818"/>
    <mergeCell ref="H821:I821"/>
    <mergeCell ref="C827:L827"/>
    <mergeCell ref="F837:G837"/>
    <mergeCell ref="H837:I837"/>
    <mergeCell ref="J837:K837"/>
    <mergeCell ref="B841:M841"/>
    <mergeCell ref="C842:L842"/>
    <mergeCell ref="G848:G849"/>
    <mergeCell ref="H852:I852"/>
    <mergeCell ref="C858:L858"/>
    <mergeCell ref="F868:G868"/>
    <mergeCell ref="H868:I868"/>
    <mergeCell ref="J868:K868"/>
    <mergeCell ref="B748:M748"/>
    <mergeCell ref="C749:L749"/>
    <mergeCell ref="G755:G756"/>
    <mergeCell ref="H759:I759"/>
    <mergeCell ref="C765:L765"/>
    <mergeCell ref="B686:M686"/>
    <mergeCell ref="C687:L687"/>
    <mergeCell ref="G693:G694"/>
    <mergeCell ref="H697:I697"/>
    <mergeCell ref="C703:L703"/>
    <mergeCell ref="G724:G725"/>
    <mergeCell ref="H728:I728"/>
    <mergeCell ref="C734:L734"/>
    <mergeCell ref="F744:G744"/>
    <mergeCell ref="H744:I744"/>
    <mergeCell ref="J744:K744"/>
    <mergeCell ref="G257:G258"/>
    <mergeCell ref="H261:I261"/>
    <mergeCell ref="C267:L267"/>
    <mergeCell ref="H416:I416"/>
    <mergeCell ref="C422:L422"/>
    <mergeCell ref="F432:G432"/>
    <mergeCell ref="H432:I432"/>
    <mergeCell ref="J432:K432"/>
    <mergeCell ref="F277:G277"/>
    <mergeCell ref="H277:I277"/>
    <mergeCell ref="J277:K277"/>
    <mergeCell ref="B281:M281"/>
    <mergeCell ref="C282:L282"/>
    <mergeCell ref="G288:G289"/>
    <mergeCell ref="H292:I292"/>
    <mergeCell ref="C298:L298"/>
    <mergeCell ref="F308:G308"/>
    <mergeCell ref="H308:I308"/>
    <mergeCell ref="J308:K308"/>
    <mergeCell ref="B312:M312"/>
    <mergeCell ref="C313:L313"/>
    <mergeCell ref="G319:G320"/>
    <mergeCell ref="H323:I323"/>
    <mergeCell ref="C329:L329"/>
    <mergeCell ref="C34:L34"/>
    <mergeCell ref="H29:I29"/>
    <mergeCell ref="B2:M2"/>
    <mergeCell ref="C3:L3"/>
    <mergeCell ref="G9:G10"/>
    <mergeCell ref="H13:I13"/>
    <mergeCell ref="C19:L19"/>
    <mergeCell ref="F29:G29"/>
    <mergeCell ref="J29:K29"/>
    <mergeCell ref="B33:M33"/>
  </mergeCells>
  <pageMargins left="0.511811024" right="0.511811024" top="0.78740157499999996" bottom="0.78740157499999996" header="0.31496062000000002" footer="0.31496062000000002"/>
  <ignoredErrors>
    <ignoredError sqref="F389 F763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62"/>
  <sheetViews>
    <sheetView topLeftCell="A1043" workbookViewId="0">
      <selection activeCell="G1060" sqref="G1060"/>
    </sheetView>
  </sheetViews>
  <sheetFormatPr defaultRowHeight="14.4"/>
  <cols>
    <col min="1" max="1" width="6.6640625" customWidth="1"/>
    <col min="3" max="3" width="18.77734375" customWidth="1"/>
    <col min="4" max="4" width="17.5546875" customWidth="1"/>
    <col min="5" max="5" width="17.77734375" customWidth="1"/>
    <col min="6" max="6" width="16.109375" customWidth="1"/>
    <col min="7" max="7" width="14.6640625" customWidth="1"/>
    <col min="8" max="8" width="16.109375" customWidth="1"/>
    <col min="9" max="9" width="16.44140625" customWidth="1"/>
    <col min="10" max="10" width="21.44140625" customWidth="1"/>
    <col min="11" max="11" width="14" customWidth="1"/>
    <col min="12" max="12" width="24.4414062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1628513.412</v>
      </c>
      <c r="E5" s="596">
        <v>1629183.5730000001</v>
      </c>
      <c r="F5" s="526">
        <f t="shared" ref="F5:F10" si="0">E5-D5</f>
        <v>670.16100000008009</v>
      </c>
      <c r="G5" s="521">
        <v>6.28</v>
      </c>
      <c r="H5" s="410">
        <f>F5*G5</f>
        <v>4208.6110800005035</v>
      </c>
      <c r="I5" s="531">
        <f>F5+F9+F10</f>
        <v>1036.4910000000964</v>
      </c>
      <c r="J5" s="411">
        <f>I5/I9</f>
        <v>0.56492527551586058</v>
      </c>
      <c r="K5" s="186"/>
      <c r="L5" s="359"/>
      <c r="M5" s="401"/>
    </row>
    <row r="6" spans="2:13" ht="15.6">
      <c r="B6" s="396"/>
      <c r="C6" s="412" t="s">
        <v>43</v>
      </c>
      <c r="D6" s="596">
        <v>631180.34199999995</v>
      </c>
      <c r="E6" s="596">
        <v>631403.83200000005</v>
      </c>
      <c r="F6" s="527">
        <f t="shared" si="0"/>
        <v>223.4900000001071</v>
      </c>
      <c r="G6" s="522">
        <v>6.28</v>
      </c>
      <c r="H6" s="413">
        <f>G6*F6</f>
        <v>1403.5172000006726</v>
      </c>
      <c r="I6" s="532">
        <f>F6</f>
        <v>223.4900000001071</v>
      </c>
      <c r="J6" s="414">
        <f>I6/I9</f>
        <v>0.12181017473869861</v>
      </c>
      <c r="K6" s="186"/>
      <c r="L6" s="359"/>
      <c r="M6" s="401"/>
    </row>
    <row r="7" spans="2:13" ht="15.6">
      <c r="B7" s="396"/>
      <c r="C7" s="415" t="s">
        <v>44</v>
      </c>
      <c r="D7" s="597">
        <v>379846.43300000002</v>
      </c>
      <c r="E7" s="597">
        <v>379990.06300000002</v>
      </c>
      <c r="F7" s="528">
        <f t="shared" si="0"/>
        <v>143.63000000000466</v>
      </c>
      <c r="G7" s="523">
        <v>4.58</v>
      </c>
      <c r="H7" s="416">
        <f>G7*F7</f>
        <v>657.82540000002132</v>
      </c>
      <c r="I7" s="533">
        <f>F7</f>
        <v>143.63000000000466</v>
      </c>
      <c r="J7" s="417">
        <f>I7/I9</f>
        <v>7.8283571514213002E-2</v>
      </c>
      <c r="K7" s="186"/>
      <c r="L7" s="359"/>
      <c r="M7" s="401"/>
    </row>
    <row r="8" spans="2:13" ht="15.6">
      <c r="B8" s="397"/>
      <c r="C8" s="183" t="s">
        <v>139</v>
      </c>
      <c r="D8" s="597">
        <v>438389.74400000001</v>
      </c>
      <c r="E8" s="597">
        <v>438820.87300000002</v>
      </c>
      <c r="F8" s="529">
        <f t="shared" si="0"/>
        <v>431.12900000001537</v>
      </c>
      <c r="G8" s="524">
        <v>6.28</v>
      </c>
      <c r="H8" s="418">
        <f>G8*F8</f>
        <v>2707.4901200000968</v>
      </c>
      <c r="I8" s="534">
        <f>F8</f>
        <v>431.12900000001537</v>
      </c>
      <c r="J8" s="419">
        <f>I8/I9</f>
        <v>0.23498097823122777</v>
      </c>
      <c r="K8" s="186"/>
      <c r="L8" s="359"/>
      <c r="M8" s="401"/>
    </row>
    <row r="9" spans="2:13" ht="16.2" thickBot="1">
      <c r="B9" s="397"/>
      <c r="C9" s="420" t="s">
        <v>45</v>
      </c>
      <c r="D9" s="597">
        <v>386307.842</v>
      </c>
      <c r="E9" s="597">
        <v>386576.14199999999</v>
      </c>
      <c r="F9" s="526">
        <f t="shared" si="0"/>
        <v>268.29999999998836</v>
      </c>
      <c r="G9" s="859">
        <v>6.28</v>
      </c>
      <c r="H9" s="421">
        <f>G9*F9</f>
        <v>1684.923999999927</v>
      </c>
      <c r="I9" s="535">
        <f t="shared" ref="I9:J9" si="1">SUM(I5:I8)</f>
        <v>1834.7400000002235</v>
      </c>
      <c r="J9" s="422">
        <f t="shared" si="1"/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345579.65299999999</v>
      </c>
      <c r="E10" s="597">
        <v>345677.68300000002</v>
      </c>
      <c r="F10" s="526">
        <f t="shared" si="0"/>
        <v>98.03000000002794</v>
      </c>
      <c r="G10" s="860"/>
      <c r="H10" s="423">
        <f>G9*F10</f>
        <v>615.62840000017547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1834.7400000002235</v>
      </c>
      <c r="G11" s="525">
        <f>H11/F11</f>
        <v>6.1469179284258386</v>
      </c>
      <c r="H11" s="428">
        <f>SUM(H5:H10)</f>
        <v>11277.996200001397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/>
      <c r="E13" s="433" t="s">
        <v>254</v>
      </c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/>
      <c r="E14" s="438">
        <v>1008</v>
      </c>
      <c r="F14" s="438">
        <f>D14+E14</f>
        <v>1008</v>
      </c>
      <c r="G14" s="439">
        <f>F14/F19</f>
        <v>0.31480324797001874</v>
      </c>
      <c r="H14" s="590">
        <v>7.0000000000000001E-3</v>
      </c>
      <c r="I14" s="586">
        <f>F14*H14</f>
        <v>7.056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/>
      <c r="E15" s="438">
        <v>1060</v>
      </c>
      <c r="F15" s="438">
        <f t="shared" ref="F15:F16" si="2">D15+E15</f>
        <v>1060</v>
      </c>
      <c r="G15" s="439">
        <f>F15/F19</f>
        <v>0.33104309806371018</v>
      </c>
      <c r="H15" s="590">
        <v>2.5000000000000001E-2</v>
      </c>
      <c r="I15" s="586">
        <f>F15*H15</f>
        <v>26.5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/>
      <c r="E16" s="438">
        <v>1134</v>
      </c>
      <c r="F16" s="438">
        <f t="shared" si="2"/>
        <v>1134</v>
      </c>
      <c r="G16" s="439">
        <f>F16/F19</f>
        <v>0.35415365396627108</v>
      </c>
      <c r="H16" s="584"/>
      <c r="I16" s="586"/>
      <c r="J16" s="431"/>
      <c r="K16" s="184"/>
      <c r="L16" s="188"/>
      <c r="M16" s="401"/>
    </row>
    <row r="17" spans="2:13" ht="15.6">
      <c r="B17" s="397"/>
      <c r="C17" s="437" t="s">
        <v>275</v>
      </c>
      <c r="D17" s="438"/>
      <c r="E17" s="438"/>
      <c r="F17" s="438">
        <f>D17+E17</f>
        <v>0</v>
      </c>
      <c r="G17" s="439"/>
      <c r="H17" s="590">
        <v>1.9E-2</v>
      </c>
      <c r="I17" s="586">
        <f>F17*H17</f>
        <v>0</v>
      </c>
      <c r="J17" s="431"/>
      <c r="K17" s="184"/>
      <c r="L17" s="188"/>
      <c r="M17" s="401"/>
    </row>
    <row r="18" spans="2:13" ht="15.6">
      <c r="B18" s="397"/>
      <c r="C18" s="437" t="s">
        <v>276</v>
      </c>
      <c r="D18" s="438"/>
      <c r="E18" s="438"/>
      <c r="F18" s="438">
        <f>D18+E18</f>
        <v>0</v>
      </c>
      <c r="G18" s="439">
        <f>F18/F19</f>
        <v>0</v>
      </c>
      <c r="H18" s="590">
        <v>1.9E-2</v>
      </c>
      <c r="I18" s="586">
        <f>F18*H18</f>
        <v>0</v>
      </c>
      <c r="J18" s="431"/>
      <c r="K18" s="184"/>
      <c r="L18" s="188"/>
      <c r="M18" s="401"/>
    </row>
    <row r="19" spans="2:13" ht="16.2" thickBot="1">
      <c r="B19" s="397"/>
      <c r="C19" s="441" t="s">
        <v>1</v>
      </c>
      <c r="D19" s="442">
        <f>SUM(D14:D16)</f>
        <v>0</v>
      </c>
      <c r="E19" s="442">
        <f>SUM(E14:E16)</f>
        <v>3202</v>
      </c>
      <c r="F19" s="443">
        <f>D19+E19</f>
        <v>3202</v>
      </c>
      <c r="G19" s="444">
        <f>SUM(G14:G16)</f>
        <v>1</v>
      </c>
      <c r="H19" s="585" t="s">
        <v>21</v>
      </c>
      <c r="I19" s="591">
        <f>SUM(I14:I16)</f>
        <v>33.555999999999997</v>
      </c>
      <c r="J19" s="431"/>
      <c r="K19" s="184"/>
      <c r="L19" s="188"/>
      <c r="M19" s="401"/>
    </row>
    <row r="20" spans="2:13" ht="15" thickBot="1">
      <c r="B20" s="397"/>
      <c r="C20" s="187"/>
      <c r="D20" s="186"/>
      <c r="E20" s="186"/>
      <c r="F20" s="185"/>
      <c r="G20" s="186"/>
      <c r="H20" s="186"/>
      <c r="I20" s="184"/>
      <c r="J20" s="184"/>
      <c r="K20" s="184"/>
      <c r="L20" s="188"/>
      <c r="M20" s="401"/>
    </row>
    <row r="21" spans="2:13" ht="26.4" thickBot="1">
      <c r="B21" s="397"/>
      <c r="C21" s="876" t="s">
        <v>194</v>
      </c>
      <c r="D21" s="877"/>
      <c r="E21" s="877"/>
      <c r="F21" s="877"/>
      <c r="G21" s="877"/>
      <c r="H21" s="877"/>
      <c r="I21" s="877"/>
      <c r="J21" s="877"/>
      <c r="K21" s="877"/>
      <c r="L21" s="878"/>
      <c r="M21" s="401"/>
    </row>
    <row r="22" spans="2:13" ht="15.6">
      <c r="B22" s="396"/>
      <c r="C22" s="446"/>
      <c r="D22" s="447" t="s">
        <v>260</v>
      </c>
      <c r="E22" s="447" t="s">
        <v>68</v>
      </c>
      <c r="F22" s="447" t="s">
        <v>268</v>
      </c>
      <c r="G22" s="448" t="s">
        <v>256</v>
      </c>
      <c r="H22" s="447" t="s">
        <v>130</v>
      </c>
      <c r="I22" s="448" t="s">
        <v>64</v>
      </c>
      <c r="J22" s="447" t="s">
        <v>269</v>
      </c>
      <c r="K22" s="448" t="s">
        <v>195</v>
      </c>
      <c r="L22" s="449" t="s">
        <v>65</v>
      </c>
      <c r="M22" s="401"/>
    </row>
    <row r="23" spans="2:13" ht="15.6">
      <c r="B23" s="396"/>
      <c r="C23" s="450" t="s">
        <v>58</v>
      </c>
      <c r="D23" s="438"/>
      <c r="E23" s="438">
        <v>731</v>
      </c>
      <c r="F23" s="438">
        <v>189</v>
      </c>
      <c r="G23" s="438">
        <v>417</v>
      </c>
      <c r="H23" s="438"/>
      <c r="I23" s="438"/>
      <c r="J23" s="438"/>
      <c r="K23" s="550">
        <f>D23+E23+F23+G23+H23+I23+J23</f>
        <v>1337</v>
      </c>
      <c r="L23" s="452">
        <f>K23/K27</f>
        <v>0.11861028139113804</v>
      </c>
      <c r="M23" s="401"/>
    </row>
    <row r="24" spans="2:13" ht="15.6">
      <c r="B24" s="396"/>
      <c r="C24" s="450" t="s">
        <v>148</v>
      </c>
      <c r="D24" s="438"/>
      <c r="E24" s="438">
        <v>295</v>
      </c>
      <c r="F24" s="438">
        <v>114.03</v>
      </c>
      <c r="G24" s="438">
        <v>1040</v>
      </c>
      <c r="H24" s="438">
        <v>115</v>
      </c>
      <c r="I24" s="438">
        <v>509</v>
      </c>
      <c r="J24" s="438"/>
      <c r="K24" s="550">
        <f t="shared" ref="K24:K26" si="3">D24+E24+F24+G24+H24+I24+J24</f>
        <v>2073.0299999999997</v>
      </c>
      <c r="L24" s="452">
        <f>K24/K27</f>
        <v>0.18390626150506423</v>
      </c>
      <c r="M24" s="401"/>
    </row>
    <row r="25" spans="2:13" ht="15.6">
      <c r="B25" s="396"/>
      <c r="C25" s="450" t="s">
        <v>61</v>
      </c>
      <c r="D25" s="438"/>
      <c r="E25" s="438">
        <v>698</v>
      </c>
      <c r="F25" s="438">
        <v>20</v>
      </c>
      <c r="G25" s="438">
        <v>1460</v>
      </c>
      <c r="H25" s="438"/>
      <c r="I25" s="438">
        <v>1295</v>
      </c>
      <c r="J25" s="438"/>
      <c r="K25" s="550">
        <f t="shared" si="3"/>
        <v>3473</v>
      </c>
      <c r="L25" s="452">
        <f>K25/K27</f>
        <v>0.30810284762260465</v>
      </c>
      <c r="M25" s="401"/>
    </row>
    <row r="26" spans="2:13" ht="15.6">
      <c r="B26" s="396"/>
      <c r="C26" s="450" t="s">
        <v>62</v>
      </c>
      <c r="D26" s="438"/>
      <c r="E26" s="438">
        <v>1149.75</v>
      </c>
      <c r="F26" s="438">
        <v>767.53</v>
      </c>
      <c r="G26" s="438">
        <v>1094.04</v>
      </c>
      <c r="H26" s="438">
        <v>131.46</v>
      </c>
      <c r="I26" s="438">
        <v>1246.4000000000001</v>
      </c>
      <c r="J26" s="438"/>
      <c r="K26" s="550">
        <f t="shared" si="3"/>
        <v>4389.18</v>
      </c>
      <c r="L26" s="452">
        <f>K26/K27</f>
        <v>0.38938060948119319</v>
      </c>
      <c r="M26" s="401"/>
    </row>
    <row r="27" spans="2:13" ht="15.6">
      <c r="B27" s="397"/>
      <c r="C27" s="450" t="s">
        <v>199</v>
      </c>
      <c r="D27" s="552">
        <f>SUM(D23:D26)</f>
        <v>0</v>
      </c>
      <c r="E27" s="552">
        <f t="shared" ref="E27" si="4">SUM(E23:E26)</f>
        <v>2873.75</v>
      </c>
      <c r="F27" s="552">
        <f>SUM(F23:F26)</f>
        <v>1090.56</v>
      </c>
      <c r="G27" s="552">
        <f>SUM(G23:G26)</f>
        <v>4011.04</v>
      </c>
      <c r="H27" s="552">
        <f>SUM(H23:H26)</f>
        <v>246.46</v>
      </c>
      <c r="I27" s="552">
        <f>SUM(I23:I26)</f>
        <v>3050.4</v>
      </c>
      <c r="J27" s="552">
        <f t="shared" ref="J27" si="5">SUM(J23:J26)</f>
        <v>0</v>
      </c>
      <c r="K27" s="550">
        <f>D27+E27+F27+G27+H27+I27+J27</f>
        <v>11272.21</v>
      </c>
      <c r="L27" s="452">
        <f>SUM(L23:L26)</f>
        <v>1</v>
      </c>
      <c r="M27" s="401"/>
    </row>
    <row r="28" spans="2:13" ht="15.6">
      <c r="B28" s="397"/>
      <c r="C28" s="547" t="s">
        <v>193</v>
      </c>
      <c r="D28" s="553"/>
      <c r="E28" s="553">
        <v>2873.75</v>
      </c>
      <c r="F28" s="548">
        <v>1090.56</v>
      </c>
      <c r="G28" s="548">
        <v>4011.04</v>
      </c>
      <c r="H28" s="548">
        <v>246.46</v>
      </c>
      <c r="I28" s="548">
        <v>3050.4</v>
      </c>
      <c r="J28" s="548"/>
      <c r="K28" s="549">
        <f t="shared" ref="K28" si="6">D28+E28+F28+G28+H28+I28+J28</f>
        <v>11272.21</v>
      </c>
      <c r="L28" s="452"/>
      <c r="M28" s="401"/>
    </row>
    <row r="29" spans="2:13" ht="15.6">
      <c r="B29" s="397"/>
      <c r="C29" s="460" t="s">
        <v>147</v>
      </c>
      <c r="D29" s="461">
        <f t="shared" ref="D29:E29" si="7">D28-D27</f>
        <v>0</v>
      </c>
      <c r="E29" s="461">
        <f t="shared" si="7"/>
        <v>0</v>
      </c>
      <c r="F29" s="461">
        <f>F28-F27</f>
        <v>0</v>
      </c>
      <c r="G29" s="461">
        <f>G28-G27</f>
        <v>0</v>
      </c>
      <c r="H29" s="461">
        <f t="shared" ref="H29:J29" si="8">H28-H27</f>
        <v>0</v>
      </c>
      <c r="I29" s="461">
        <f t="shared" si="8"/>
        <v>0</v>
      </c>
      <c r="J29" s="461">
        <f t="shared" si="8"/>
        <v>0</v>
      </c>
      <c r="K29" s="542">
        <f>D29+E29+F29+G29+H29+I29+J29</f>
        <v>0</v>
      </c>
      <c r="L29" s="452"/>
      <c r="M29" s="401"/>
    </row>
    <row r="30" spans="2:13" ht="15.6">
      <c r="B30" s="396"/>
      <c r="C30" s="402" t="s">
        <v>65</v>
      </c>
      <c r="D30" s="462">
        <f>D28/K28</f>
        <v>0</v>
      </c>
      <c r="E30" s="462">
        <f>E28/K28</f>
        <v>0.25494113399235824</v>
      </c>
      <c r="F30" s="462">
        <f>F28/K28</f>
        <v>9.6747665275930803E-2</v>
      </c>
      <c r="G30" s="462">
        <f>G28/K28</f>
        <v>0.35583439272334355</v>
      </c>
      <c r="H30" s="462">
        <f>H28/K28</f>
        <v>2.1864390390171937E-2</v>
      </c>
      <c r="I30" s="462">
        <f>I28/K28</f>
        <v>0.2706124176181956</v>
      </c>
      <c r="J30" s="462">
        <f>J28/K28</f>
        <v>0</v>
      </c>
      <c r="K30" s="520">
        <f>D30+E30+F30+G30+H30+I30+J30</f>
        <v>1.0000000000000002</v>
      </c>
      <c r="L30" s="463"/>
      <c r="M30" s="401"/>
    </row>
    <row r="31" spans="2:13" ht="16.2" thickBot="1">
      <c r="B31" s="396"/>
      <c r="C31" s="394"/>
      <c r="D31" s="395"/>
      <c r="E31" s="464"/>
      <c r="F31" s="879"/>
      <c r="G31" s="879"/>
      <c r="H31" s="879"/>
      <c r="I31" s="879"/>
      <c r="J31" s="880" t="s">
        <v>196</v>
      </c>
      <c r="K31" s="880"/>
      <c r="L31" s="465">
        <f>H11-K28</f>
        <v>5.7862000013974466</v>
      </c>
      <c r="M31" s="401"/>
    </row>
    <row r="32" spans="2:13" ht="15" thickBot="1">
      <c r="B32" s="397"/>
      <c r="C32" s="393"/>
      <c r="D32" s="367"/>
      <c r="E32" s="367"/>
      <c r="F32" s="367"/>
      <c r="G32" s="367"/>
      <c r="H32" s="367"/>
      <c r="I32" s="367"/>
      <c r="J32" s="367"/>
      <c r="K32" s="367"/>
      <c r="L32" s="368"/>
      <c r="M32" s="401"/>
    </row>
    <row r="33" spans="2:13" ht="15" thickBot="1">
      <c r="B33" s="398"/>
      <c r="C33" s="399"/>
      <c r="D33" s="399"/>
      <c r="E33" s="399"/>
      <c r="F33" s="399"/>
      <c r="G33" s="399"/>
      <c r="H33" s="399"/>
      <c r="I33" s="399"/>
      <c r="J33" s="399"/>
      <c r="K33" s="399"/>
      <c r="L33" s="399"/>
      <c r="M33" s="400"/>
    </row>
    <row r="34" spans="2:13" ht="15" thickBot="1"/>
    <row r="35" spans="2:13" ht="46.8" thickBot="1">
      <c r="B35" s="853" t="s">
        <v>203</v>
      </c>
      <c r="C35" s="854"/>
      <c r="D35" s="854"/>
      <c r="E35" s="854"/>
      <c r="F35" s="854"/>
      <c r="G35" s="854"/>
      <c r="H35" s="854"/>
      <c r="I35" s="854"/>
      <c r="J35" s="854"/>
      <c r="K35" s="854"/>
      <c r="L35" s="854"/>
      <c r="M35" s="855"/>
    </row>
    <row r="36" spans="2:13" ht="26.4" thickBot="1">
      <c r="B36" s="396"/>
      <c r="C36" s="856" t="s">
        <v>193</v>
      </c>
      <c r="D36" s="857"/>
      <c r="E36" s="857"/>
      <c r="F36" s="857"/>
      <c r="G36" s="857"/>
      <c r="H36" s="857"/>
      <c r="I36" s="857"/>
      <c r="J36" s="857"/>
      <c r="K36" s="857"/>
      <c r="L36" s="858"/>
      <c r="M36" s="401"/>
    </row>
    <row r="37" spans="2:13" ht="15.6">
      <c r="B37" s="396"/>
      <c r="C37" s="403" t="s">
        <v>7</v>
      </c>
      <c r="D37" s="404" t="s">
        <v>38</v>
      </c>
      <c r="E37" s="405" t="s">
        <v>39</v>
      </c>
      <c r="F37" s="406" t="s">
        <v>40</v>
      </c>
      <c r="G37" s="406" t="s">
        <v>8</v>
      </c>
      <c r="H37" s="407" t="s">
        <v>60</v>
      </c>
      <c r="I37" s="408" t="s">
        <v>40</v>
      </c>
      <c r="J37" s="407" t="s">
        <v>65</v>
      </c>
      <c r="K37" s="184"/>
      <c r="L37" s="188"/>
      <c r="M37" s="401"/>
    </row>
    <row r="38" spans="2:13" ht="15.6">
      <c r="B38" s="396"/>
      <c r="C38" s="409" t="s">
        <v>42</v>
      </c>
      <c r="D38" s="596">
        <v>1629183.5730000001</v>
      </c>
      <c r="E38" s="596">
        <v>1629784.3529999999</v>
      </c>
      <c r="F38" s="526">
        <f t="shared" ref="F38:F43" si="9">E38-D38</f>
        <v>600.77999999979511</v>
      </c>
      <c r="G38" s="521">
        <v>6.28</v>
      </c>
      <c r="H38" s="410">
        <f>F38*G38</f>
        <v>3772.8983999987136</v>
      </c>
      <c r="I38" s="531">
        <f>F38+F42+F43</f>
        <v>867.61999999982072</v>
      </c>
      <c r="J38" s="411">
        <f>I38/I42</f>
        <v>0.45702456266029934</v>
      </c>
      <c r="K38" s="186"/>
      <c r="L38" s="359"/>
      <c r="M38" s="401"/>
    </row>
    <row r="39" spans="2:13" ht="15.6">
      <c r="B39" s="396"/>
      <c r="C39" s="412" t="s">
        <v>43</v>
      </c>
      <c r="D39" s="596">
        <v>631403.83200000005</v>
      </c>
      <c r="E39" s="596">
        <v>631690.402</v>
      </c>
      <c r="F39" s="527">
        <f t="shared" si="9"/>
        <v>286.56999999994878</v>
      </c>
      <c r="G39" s="522">
        <v>6.28</v>
      </c>
      <c r="H39" s="413">
        <f>G39*F39</f>
        <v>1799.6595999996784</v>
      </c>
      <c r="I39" s="532">
        <f>F39</f>
        <v>286.56999999994878</v>
      </c>
      <c r="J39" s="414">
        <f>I39/I42</f>
        <v>0.15095263931394576</v>
      </c>
      <c r="K39" s="186"/>
      <c r="L39" s="359"/>
      <c r="M39" s="401"/>
    </row>
    <row r="40" spans="2:13" ht="15.6">
      <c r="B40" s="396"/>
      <c r="C40" s="415" t="s">
        <v>44</v>
      </c>
      <c r="D40" s="597">
        <v>379990.06300000002</v>
      </c>
      <c r="E40" s="597">
        <v>380192.37300000002</v>
      </c>
      <c r="F40" s="528">
        <f t="shared" si="9"/>
        <v>202.30999999999767</v>
      </c>
      <c r="G40" s="523">
        <v>4.58</v>
      </c>
      <c r="H40" s="416">
        <f>G40*F40</f>
        <v>926.5797999999894</v>
      </c>
      <c r="I40" s="533">
        <f>F40</f>
        <v>202.30999999999767</v>
      </c>
      <c r="J40" s="417">
        <f>I40/I42</f>
        <v>0.10656812806507826</v>
      </c>
      <c r="K40" s="186"/>
      <c r="L40" s="359"/>
      <c r="M40" s="401"/>
    </row>
    <row r="41" spans="2:13" ht="15.6">
      <c r="B41" s="397"/>
      <c r="C41" s="183" t="s">
        <v>139</v>
      </c>
      <c r="D41" s="597">
        <v>438820.87300000002</v>
      </c>
      <c r="E41" s="597">
        <v>439362.783</v>
      </c>
      <c r="F41" s="529">
        <f t="shared" si="9"/>
        <v>541.90999999997439</v>
      </c>
      <c r="G41" s="524">
        <v>6.28</v>
      </c>
      <c r="H41" s="418">
        <f>G41*F41</f>
        <v>3403.1947999998392</v>
      </c>
      <c r="I41" s="534">
        <f>F41</f>
        <v>541.90999999997439</v>
      </c>
      <c r="J41" s="419">
        <f>I41/I42</f>
        <v>0.28545466996067664</v>
      </c>
      <c r="K41" s="186"/>
      <c r="L41" s="359"/>
      <c r="M41" s="401"/>
    </row>
    <row r="42" spans="2:13" ht="16.2" thickBot="1">
      <c r="B42" s="397"/>
      <c r="C42" s="420" t="s">
        <v>45</v>
      </c>
      <c r="D42" s="597">
        <v>386576.14199999999</v>
      </c>
      <c r="E42" s="597">
        <v>386768.68300000002</v>
      </c>
      <c r="F42" s="526">
        <f t="shared" si="9"/>
        <v>192.54100000002654</v>
      </c>
      <c r="G42" s="859">
        <v>6.28</v>
      </c>
      <c r="H42" s="421">
        <f>G42*F42</f>
        <v>1209.1574800001667</v>
      </c>
      <c r="I42" s="535">
        <f t="shared" ref="I42:J42" si="10">SUM(I38:I41)</f>
        <v>1898.4099999997416</v>
      </c>
      <c r="J42" s="422">
        <f t="shared" si="10"/>
        <v>1</v>
      </c>
      <c r="K42" s="186"/>
      <c r="L42" s="359"/>
      <c r="M42" s="401"/>
    </row>
    <row r="43" spans="2:13" ht="15.6">
      <c r="B43" s="397"/>
      <c r="C43" s="420" t="s">
        <v>46</v>
      </c>
      <c r="D43" s="597">
        <v>345677.68300000002</v>
      </c>
      <c r="E43" s="597">
        <v>345751.98200000002</v>
      </c>
      <c r="F43" s="526">
        <f t="shared" si="9"/>
        <v>74.298999999999069</v>
      </c>
      <c r="G43" s="860"/>
      <c r="H43" s="423">
        <f>G42*F43</f>
        <v>466.59771999999418</v>
      </c>
      <c r="I43" s="424"/>
      <c r="J43" s="425"/>
      <c r="K43" s="186"/>
      <c r="L43" s="359"/>
      <c r="M43" s="401"/>
    </row>
    <row r="44" spans="2:13" ht="16.2" thickBot="1">
      <c r="B44" s="397"/>
      <c r="C44" s="426" t="s">
        <v>21</v>
      </c>
      <c r="D44" s="427"/>
      <c r="E44" s="427"/>
      <c r="F44" s="530">
        <f>F38+F39+F40+F41+F42+F43</f>
        <v>1898.4099999997416</v>
      </c>
      <c r="G44" s="525">
        <f>H44/F44</f>
        <v>6.0988341822893677</v>
      </c>
      <c r="H44" s="428">
        <f>SUM(H38:H43)</f>
        <v>11578.087799998382</v>
      </c>
      <c r="I44" s="424"/>
      <c r="J44" s="425"/>
      <c r="K44" s="186"/>
      <c r="L44" s="359"/>
      <c r="M44" s="401"/>
    </row>
    <row r="45" spans="2:13" ht="16.2" thickBot="1">
      <c r="B45" s="397"/>
      <c r="C45" s="429"/>
      <c r="D45" s="425"/>
      <c r="E45" s="425"/>
      <c r="F45" s="430"/>
      <c r="G45" s="425"/>
      <c r="H45" s="425"/>
      <c r="I45" s="431"/>
      <c r="J45" s="431"/>
      <c r="K45" s="184"/>
      <c r="L45" s="188"/>
      <c r="M45" s="401"/>
    </row>
    <row r="46" spans="2:13" ht="15.6">
      <c r="B46" s="397"/>
      <c r="C46" s="432"/>
      <c r="D46" s="433"/>
      <c r="E46" s="433" t="s">
        <v>254</v>
      </c>
      <c r="F46" s="434" t="s">
        <v>1</v>
      </c>
      <c r="G46" s="554" t="s">
        <v>65</v>
      </c>
      <c r="H46" s="861" t="s">
        <v>243</v>
      </c>
      <c r="I46" s="862"/>
      <c r="J46" s="431"/>
      <c r="K46" s="184"/>
      <c r="L46" s="188"/>
      <c r="M46" s="401"/>
    </row>
    <row r="47" spans="2:13" ht="15.6">
      <c r="B47" s="397"/>
      <c r="C47" s="437" t="s">
        <v>80</v>
      </c>
      <c r="D47" s="438"/>
      <c r="E47" s="438">
        <v>1945</v>
      </c>
      <c r="F47" s="438">
        <f>D47+E47</f>
        <v>1945</v>
      </c>
      <c r="G47" s="439">
        <f>F47/F52</f>
        <v>0.36382341937897494</v>
      </c>
      <c r="H47" s="590">
        <v>7.0000000000000001E-3</v>
      </c>
      <c r="I47" s="586">
        <f>F47*H47</f>
        <v>13.615</v>
      </c>
      <c r="J47" s="431"/>
      <c r="K47" s="184"/>
      <c r="L47" s="188"/>
      <c r="M47" s="401"/>
    </row>
    <row r="48" spans="2:13" ht="15.6">
      <c r="B48" s="397"/>
      <c r="C48" s="437" t="s">
        <v>81</v>
      </c>
      <c r="D48" s="438"/>
      <c r="E48" s="438">
        <v>2429</v>
      </c>
      <c r="F48" s="438">
        <f t="shared" ref="F48:F49" si="11">D48+E48</f>
        <v>2429</v>
      </c>
      <c r="G48" s="439">
        <f>F48/F52</f>
        <v>0.45435839880284323</v>
      </c>
      <c r="H48" s="590">
        <v>2.5000000000000001E-2</v>
      </c>
      <c r="I48" s="586">
        <f>F48*H48</f>
        <v>60.725000000000001</v>
      </c>
      <c r="J48" s="431"/>
      <c r="K48" s="184"/>
      <c r="L48" s="188"/>
      <c r="M48" s="401"/>
    </row>
    <row r="49" spans="2:13" ht="15.6">
      <c r="B49" s="397"/>
      <c r="C49" s="437" t="s">
        <v>58</v>
      </c>
      <c r="D49" s="438"/>
      <c r="E49" s="438">
        <v>972</v>
      </c>
      <c r="F49" s="438">
        <f t="shared" si="11"/>
        <v>972</v>
      </c>
      <c r="G49" s="439">
        <f>F49/F52</f>
        <v>0.18181818181818182</v>
      </c>
      <c r="H49" s="584"/>
      <c r="I49" s="586"/>
      <c r="J49" s="431"/>
      <c r="K49" s="184"/>
      <c r="L49" s="188"/>
      <c r="M49" s="401"/>
    </row>
    <row r="50" spans="2:13" ht="15.6">
      <c r="B50" s="397"/>
      <c r="C50" s="437" t="s">
        <v>275</v>
      </c>
      <c r="D50" s="438"/>
      <c r="E50" s="438"/>
      <c r="F50" s="438">
        <f>D50+E50</f>
        <v>0</v>
      </c>
      <c r="G50" s="439"/>
      <c r="H50" s="590">
        <v>1.9E-2</v>
      </c>
      <c r="I50" s="586">
        <f>F50*H50</f>
        <v>0</v>
      </c>
      <c r="J50" s="431"/>
      <c r="K50" s="184"/>
      <c r="L50" s="188"/>
      <c r="M50" s="401"/>
    </row>
    <row r="51" spans="2:13" ht="15.6">
      <c r="B51" s="397"/>
      <c r="C51" s="437" t="s">
        <v>276</v>
      </c>
      <c r="D51" s="438"/>
      <c r="E51" s="438"/>
      <c r="F51" s="438">
        <f>D51+E51</f>
        <v>0</v>
      </c>
      <c r="G51" s="439">
        <f>F51/F52</f>
        <v>0</v>
      </c>
      <c r="H51" s="590">
        <v>1.9E-2</v>
      </c>
      <c r="I51" s="586">
        <f>F51*H51</f>
        <v>0</v>
      </c>
      <c r="J51" s="431"/>
      <c r="K51" s="184"/>
      <c r="L51" s="188"/>
      <c r="M51" s="401"/>
    </row>
    <row r="52" spans="2:13" ht="16.2" thickBot="1">
      <c r="B52" s="397"/>
      <c r="C52" s="441" t="s">
        <v>1</v>
      </c>
      <c r="D52" s="442">
        <f>SUM(D47:D49)</f>
        <v>0</v>
      </c>
      <c r="E52" s="442">
        <f>SUM(E47:E49)</f>
        <v>5346</v>
      </c>
      <c r="F52" s="443">
        <f>D52+E52</f>
        <v>5346</v>
      </c>
      <c r="G52" s="444">
        <f>SUM(G47:G49)</f>
        <v>1</v>
      </c>
      <c r="H52" s="585" t="s">
        <v>21</v>
      </c>
      <c r="I52" s="591">
        <f>SUM(I47:I49)</f>
        <v>74.34</v>
      </c>
      <c r="J52" s="431"/>
      <c r="K52" s="184"/>
      <c r="L52" s="188"/>
      <c r="M52" s="401"/>
    </row>
    <row r="53" spans="2:13" ht="15" thickBot="1">
      <c r="B53" s="397"/>
      <c r="C53" s="187"/>
      <c r="D53" s="186"/>
      <c r="E53" s="186"/>
      <c r="F53" s="185"/>
      <c r="G53" s="186"/>
      <c r="H53" s="186"/>
      <c r="I53" s="184"/>
      <c r="J53" s="184"/>
      <c r="K53" s="184"/>
      <c r="L53" s="188"/>
      <c r="M53" s="401"/>
    </row>
    <row r="54" spans="2:13" ht="26.4" thickBot="1">
      <c r="B54" s="397"/>
      <c r="C54" s="876" t="s">
        <v>194</v>
      </c>
      <c r="D54" s="877"/>
      <c r="E54" s="877"/>
      <c r="F54" s="877"/>
      <c r="G54" s="877"/>
      <c r="H54" s="877"/>
      <c r="I54" s="877"/>
      <c r="J54" s="877"/>
      <c r="K54" s="877"/>
      <c r="L54" s="878"/>
      <c r="M54" s="401"/>
    </row>
    <row r="55" spans="2:13" ht="15.6">
      <c r="B55" s="396"/>
      <c r="C55" s="446"/>
      <c r="D55" s="447" t="s">
        <v>260</v>
      </c>
      <c r="E55" s="447" t="s">
        <v>68</v>
      </c>
      <c r="F55" s="447" t="s">
        <v>268</v>
      </c>
      <c r="G55" s="448" t="s">
        <v>256</v>
      </c>
      <c r="H55" s="447" t="s">
        <v>130</v>
      </c>
      <c r="I55" s="448" t="s">
        <v>64</v>
      </c>
      <c r="J55" s="447" t="s">
        <v>269</v>
      </c>
      <c r="K55" s="448" t="s">
        <v>195</v>
      </c>
      <c r="L55" s="449" t="s">
        <v>65</v>
      </c>
      <c r="M55" s="401"/>
    </row>
    <row r="56" spans="2:13" ht="15.6">
      <c r="B56" s="396"/>
      <c r="C56" s="450" t="s">
        <v>58</v>
      </c>
      <c r="D56" s="438">
        <v>391</v>
      </c>
      <c r="E56" s="438"/>
      <c r="F56" s="438">
        <v>86</v>
      </c>
      <c r="G56" s="438">
        <v>420</v>
      </c>
      <c r="H56" s="438"/>
      <c r="I56" s="438"/>
      <c r="J56" s="438"/>
      <c r="K56" s="550">
        <f>D56+E56+F56+G56+H56+I56+J56</f>
        <v>897</v>
      </c>
      <c r="L56" s="452">
        <f>K56/K60</f>
        <v>7.7538276420065555E-2</v>
      </c>
      <c r="M56" s="401"/>
    </row>
    <row r="57" spans="2:13" ht="15.6">
      <c r="B57" s="396"/>
      <c r="C57" s="450" t="s">
        <v>148</v>
      </c>
      <c r="D57" s="438">
        <v>735</v>
      </c>
      <c r="E57" s="438"/>
      <c r="F57" s="438">
        <v>947.2</v>
      </c>
      <c r="G57" s="438">
        <v>1421</v>
      </c>
      <c r="H57" s="438">
        <v>95</v>
      </c>
      <c r="I57" s="438">
        <v>271</v>
      </c>
      <c r="J57" s="438"/>
      <c r="K57" s="550">
        <f t="shared" ref="K57:K59" si="12">D57+E57+F57+G57+H57+I57+J57</f>
        <v>3469.2</v>
      </c>
      <c r="L57" s="452">
        <f>K57/K60</f>
        <v>0.2998838222480395</v>
      </c>
      <c r="M57" s="401"/>
    </row>
    <row r="58" spans="2:13" ht="15.6">
      <c r="B58" s="396"/>
      <c r="C58" s="450" t="s">
        <v>61</v>
      </c>
      <c r="D58" s="438">
        <v>4235.79</v>
      </c>
      <c r="E58" s="438"/>
      <c r="F58" s="438"/>
      <c r="G58" s="438">
        <v>918</v>
      </c>
      <c r="H58" s="438"/>
      <c r="I58" s="438">
        <v>292</v>
      </c>
      <c r="J58" s="438"/>
      <c r="K58" s="550">
        <f t="shared" si="12"/>
        <v>5445.79</v>
      </c>
      <c r="L58" s="452">
        <f>K58/K60</f>
        <v>0.47074377964953046</v>
      </c>
      <c r="M58" s="401"/>
    </row>
    <row r="59" spans="2:13" ht="15.6">
      <c r="B59" s="396"/>
      <c r="C59" s="450" t="s">
        <v>62</v>
      </c>
      <c r="D59" s="438">
        <v>378.05</v>
      </c>
      <c r="E59" s="438"/>
      <c r="F59" s="438"/>
      <c r="G59" s="438">
        <v>698.99</v>
      </c>
      <c r="H59" s="438">
        <v>60.35</v>
      </c>
      <c r="I59" s="438">
        <v>619.1</v>
      </c>
      <c r="J59" s="438"/>
      <c r="K59" s="550">
        <f t="shared" si="12"/>
        <v>1756.4899999999998</v>
      </c>
      <c r="L59" s="452">
        <f>K59/K60</f>
        <v>0.15183412168236449</v>
      </c>
      <c r="M59" s="401"/>
    </row>
    <row r="60" spans="2:13" ht="15.6">
      <c r="B60" s="397"/>
      <c r="C60" s="450" t="s">
        <v>199</v>
      </c>
      <c r="D60" s="552">
        <f>SUM(D56:D59)</f>
        <v>5739.84</v>
      </c>
      <c r="E60" s="552">
        <f t="shared" ref="E60" si="13">SUM(E56:E59)</f>
        <v>0</v>
      </c>
      <c r="F60" s="552">
        <f>SUM(F56:F59)</f>
        <v>1033.2</v>
      </c>
      <c r="G60" s="552">
        <f>SUM(G56:G59)</f>
        <v>3457.99</v>
      </c>
      <c r="H60" s="552">
        <f>SUM(H56:H59)</f>
        <v>155.35</v>
      </c>
      <c r="I60" s="552">
        <f>SUM(I56:I59)</f>
        <v>1182.0999999999999</v>
      </c>
      <c r="J60" s="552">
        <f t="shared" ref="J60" si="14">SUM(J56:J59)</f>
        <v>0</v>
      </c>
      <c r="K60" s="550">
        <f>D60+E60+F60+G60+H60+I60+J60</f>
        <v>11568.48</v>
      </c>
      <c r="L60" s="452">
        <f>SUM(L56:L59)</f>
        <v>1</v>
      </c>
      <c r="M60" s="401"/>
    </row>
    <row r="61" spans="2:13" ht="15.6">
      <c r="B61" s="397"/>
      <c r="C61" s="547" t="s">
        <v>193</v>
      </c>
      <c r="D61" s="553">
        <v>5744.4</v>
      </c>
      <c r="E61" s="553"/>
      <c r="F61" s="548">
        <v>1033.2</v>
      </c>
      <c r="G61" s="548">
        <v>3457.99</v>
      </c>
      <c r="H61" s="548">
        <v>155.35</v>
      </c>
      <c r="I61" s="548">
        <v>1182.0999999999999</v>
      </c>
      <c r="J61" s="548"/>
      <c r="K61" s="549">
        <f t="shared" ref="K61" si="15">D61+E61+F61+G61+H61+I61+J61</f>
        <v>11573.04</v>
      </c>
      <c r="L61" s="452"/>
      <c r="M61" s="401"/>
    </row>
    <row r="62" spans="2:13" ht="15.6">
      <c r="B62" s="397"/>
      <c r="C62" s="460" t="s">
        <v>147</v>
      </c>
      <c r="D62" s="461">
        <f t="shared" ref="D62:E62" si="16">D61-D60</f>
        <v>4.5599999999994907</v>
      </c>
      <c r="E62" s="461">
        <f t="shared" si="16"/>
        <v>0</v>
      </c>
      <c r="F62" s="461">
        <f>F61-F60</f>
        <v>0</v>
      </c>
      <c r="G62" s="461">
        <f>G61-G60</f>
        <v>0</v>
      </c>
      <c r="H62" s="461">
        <f t="shared" ref="H62:J62" si="17">H61-H60</f>
        <v>0</v>
      </c>
      <c r="I62" s="461">
        <f t="shared" si="17"/>
        <v>0</v>
      </c>
      <c r="J62" s="461">
        <f t="shared" si="17"/>
        <v>0</v>
      </c>
      <c r="K62" s="542">
        <f>D62+E62+F62+G62+H62+I62+J62</f>
        <v>4.5599999999994907</v>
      </c>
      <c r="L62" s="452"/>
      <c r="M62" s="401"/>
    </row>
    <row r="63" spans="2:13" ht="15.6">
      <c r="B63" s="396"/>
      <c r="C63" s="402" t="s">
        <v>65</v>
      </c>
      <c r="D63" s="462">
        <f>D61/K61</f>
        <v>0.49636050683312244</v>
      </c>
      <c r="E63" s="462">
        <f>E61/K61</f>
        <v>0</v>
      </c>
      <c r="F63" s="462">
        <f>F61/K61</f>
        <v>8.9276456315713071E-2</v>
      </c>
      <c r="G63" s="462">
        <f>G61/K61</f>
        <v>0.29879703172200212</v>
      </c>
      <c r="H63" s="462">
        <f>H61/K61</f>
        <v>1.3423439303761154E-2</v>
      </c>
      <c r="I63" s="462">
        <f>I61/K61</f>
        <v>0.10214256582540109</v>
      </c>
      <c r="J63" s="462">
        <f>J61/K61</f>
        <v>0</v>
      </c>
      <c r="K63" s="520">
        <f>D63+E63+F63+G63+H63+I63+J63</f>
        <v>0.99999999999999978</v>
      </c>
      <c r="L63" s="463"/>
      <c r="M63" s="401"/>
    </row>
    <row r="64" spans="2:13" ht="16.2" thickBot="1">
      <c r="B64" s="396"/>
      <c r="C64" s="394"/>
      <c r="D64" s="395"/>
      <c r="E64" s="464"/>
      <c r="F64" s="879"/>
      <c r="G64" s="879"/>
      <c r="H64" s="879"/>
      <c r="I64" s="879"/>
      <c r="J64" s="880" t="s">
        <v>196</v>
      </c>
      <c r="K64" s="880"/>
      <c r="L64" s="465">
        <f>H44-K61</f>
        <v>5.0477999983813788</v>
      </c>
      <c r="M64" s="401"/>
    </row>
    <row r="65" spans="2:13" ht="15" thickBot="1">
      <c r="B65" s="397"/>
      <c r="C65" s="393"/>
      <c r="D65" s="367"/>
      <c r="E65" s="367"/>
      <c r="F65" s="367"/>
      <c r="G65" s="367"/>
      <c r="H65" s="367"/>
      <c r="I65" s="367"/>
      <c r="J65" s="367"/>
      <c r="K65" s="367"/>
      <c r="L65" s="368"/>
      <c r="M65" s="401"/>
    </row>
    <row r="66" spans="2:13" ht="15" thickBot="1">
      <c r="B66" s="398"/>
      <c r="C66" s="399"/>
      <c r="D66" s="399"/>
      <c r="E66" s="399"/>
      <c r="F66" s="399"/>
      <c r="G66" s="399"/>
      <c r="H66" s="399"/>
      <c r="I66" s="399"/>
      <c r="J66" s="399"/>
      <c r="K66" s="399"/>
      <c r="L66" s="399"/>
      <c r="M66" s="400"/>
    </row>
    <row r="67" spans="2:13" ht="15" thickBot="1"/>
    <row r="68" spans="2:13" ht="46.8" thickBot="1">
      <c r="B68" s="853" t="s">
        <v>205</v>
      </c>
      <c r="C68" s="854"/>
      <c r="D68" s="854"/>
      <c r="E68" s="854"/>
      <c r="F68" s="854"/>
      <c r="G68" s="854"/>
      <c r="H68" s="854"/>
      <c r="I68" s="854"/>
      <c r="J68" s="854"/>
      <c r="K68" s="854"/>
      <c r="L68" s="854"/>
      <c r="M68" s="855"/>
    </row>
    <row r="69" spans="2:13" ht="26.4" thickBot="1">
      <c r="B69" s="396"/>
      <c r="C69" s="856" t="s">
        <v>193</v>
      </c>
      <c r="D69" s="857"/>
      <c r="E69" s="857"/>
      <c r="F69" s="857"/>
      <c r="G69" s="857"/>
      <c r="H69" s="857"/>
      <c r="I69" s="857"/>
      <c r="J69" s="857"/>
      <c r="K69" s="857"/>
      <c r="L69" s="858"/>
      <c r="M69" s="401"/>
    </row>
    <row r="70" spans="2:13" ht="15.6">
      <c r="B70" s="396"/>
      <c r="C70" s="403" t="s">
        <v>7</v>
      </c>
      <c r="D70" s="404" t="s">
        <v>38</v>
      </c>
      <c r="E70" s="405" t="s">
        <v>39</v>
      </c>
      <c r="F70" s="406" t="s">
        <v>40</v>
      </c>
      <c r="G70" s="406" t="s">
        <v>8</v>
      </c>
      <c r="H70" s="407" t="s">
        <v>60</v>
      </c>
      <c r="I70" s="408" t="s">
        <v>40</v>
      </c>
      <c r="J70" s="407" t="s">
        <v>65</v>
      </c>
      <c r="K70" s="184"/>
      <c r="L70" s="188"/>
      <c r="M70" s="401"/>
    </row>
    <row r="71" spans="2:13" ht="15.6">
      <c r="B71" s="396"/>
      <c r="C71" s="409" t="s">
        <v>42</v>
      </c>
      <c r="D71" s="596">
        <v>1629784.3529999999</v>
      </c>
      <c r="E71" s="596">
        <v>1630347.8019999999</v>
      </c>
      <c r="F71" s="526">
        <f t="shared" ref="F71:F76" si="18">E71-D71</f>
        <v>563.44900000002235</v>
      </c>
      <c r="G71" s="521">
        <v>6.28</v>
      </c>
      <c r="H71" s="410">
        <f>F71*G71</f>
        <v>3538.4597200001404</v>
      </c>
      <c r="I71" s="531">
        <f>F71+F75+F76</f>
        <v>728.16899999999441</v>
      </c>
      <c r="J71" s="411">
        <f>I71/I75</f>
        <v>0.3810310462997113</v>
      </c>
      <c r="K71" s="186"/>
      <c r="L71" s="359"/>
      <c r="M71" s="401"/>
    </row>
    <row r="72" spans="2:13" ht="15.6">
      <c r="B72" s="396"/>
      <c r="C72" s="412" t="s">
        <v>43</v>
      </c>
      <c r="D72" s="596">
        <v>631690.402</v>
      </c>
      <c r="E72" s="596">
        <v>632060.03099999996</v>
      </c>
      <c r="F72" s="527">
        <f t="shared" si="18"/>
        <v>369.62899999995716</v>
      </c>
      <c r="G72" s="522">
        <v>6.28</v>
      </c>
      <c r="H72" s="413">
        <f>G72*F72</f>
        <v>2321.2701199997309</v>
      </c>
      <c r="I72" s="532">
        <f>F72</f>
        <v>369.62899999995716</v>
      </c>
      <c r="J72" s="414">
        <f>I72/I75</f>
        <v>0.19341680930209984</v>
      </c>
      <c r="K72" s="186"/>
      <c r="L72" s="359"/>
      <c r="M72" s="401"/>
    </row>
    <row r="73" spans="2:13" ht="15.6">
      <c r="B73" s="396"/>
      <c r="C73" s="415" t="s">
        <v>44</v>
      </c>
      <c r="D73" s="597">
        <v>380192.37300000002</v>
      </c>
      <c r="E73" s="597">
        <v>380419.42300000001</v>
      </c>
      <c r="F73" s="528">
        <f t="shared" si="18"/>
        <v>227.04999999998836</v>
      </c>
      <c r="G73" s="523">
        <v>4.58</v>
      </c>
      <c r="H73" s="416">
        <f>G73*F73</f>
        <v>1039.8889999999467</v>
      </c>
      <c r="I73" s="533">
        <f>F73</f>
        <v>227.04999999998836</v>
      </c>
      <c r="J73" s="417">
        <f>I73/I75</f>
        <v>0.11880909385368736</v>
      </c>
      <c r="K73" s="186"/>
      <c r="L73" s="359"/>
      <c r="M73" s="401"/>
    </row>
    <row r="74" spans="2:13" ht="15.6">
      <c r="B74" s="397"/>
      <c r="C74" s="183" t="s">
        <v>139</v>
      </c>
      <c r="D74" s="597">
        <v>439362.783</v>
      </c>
      <c r="E74" s="597">
        <v>439948.984</v>
      </c>
      <c r="F74" s="529">
        <f t="shared" si="18"/>
        <v>586.20100000000093</v>
      </c>
      <c r="G74" s="524">
        <v>6.28</v>
      </c>
      <c r="H74" s="418">
        <f>G74*F74</f>
        <v>3681.3422800000062</v>
      </c>
      <c r="I74" s="534">
        <f>F74</f>
        <v>586.20100000000093</v>
      </c>
      <c r="J74" s="419">
        <f>I74/I75</f>
        <v>0.30674305054450152</v>
      </c>
      <c r="K74" s="186"/>
      <c r="L74" s="359"/>
      <c r="M74" s="401"/>
    </row>
    <row r="75" spans="2:13" ht="16.2" thickBot="1">
      <c r="B75" s="397"/>
      <c r="C75" s="420" t="s">
        <v>45</v>
      </c>
      <c r="D75" s="597">
        <v>386768.68300000002</v>
      </c>
      <c r="E75" s="597">
        <v>386921.87300000002</v>
      </c>
      <c r="F75" s="526">
        <f t="shared" si="18"/>
        <v>153.19000000000233</v>
      </c>
      <c r="G75" s="859">
        <v>6.28</v>
      </c>
      <c r="H75" s="421">
        <f>G75*F75</f>
        <v>962.03320000001463</v>
      </c>
      <c r="I75" s="535">
        <f t="shared" ref="I75:J75" si="19">SUM(I71:I74)</f>
        <v>1911.0489999999409</v>
      </c>
      <c r="J75" s="422">
        <f t="shared" si="19"/>
        <v>1</v>
      </c>
      <c r="K75" s="186"/>
      <c r="L75" s="359"/>
      <c r="M75" s="401"/>
    </row>
    <row r="76" spans="2:13" ht="15.6">
      <c r="B76" s="397"/>
      <c r="C76" s="420" t="s">
        <v>46</v>
      </c>
      <c r="D76" s="597">
        <v>345751.98200000002</v>
      </c>
      <c r="E76" s="597">
        <v>345763.51199999999</v>
      </c>
      <c r="F76" s="526">
        <f t="shared" si="18"/>
        <v>11.529999999969732</v>
      </c>
      <c r="G76" s="860"/>
      <c r="H76" s="423">
        <f>G75*F76</f>
        <v>72.408399999809916</v>
      </c>
      <c r="I76" s="424"/>
      <c r="J76" s="425"/>
      <c r="K76" s="186"/>
      <c r="L76" s="359"/>
      <c r="M76" s="401"/>
    </row>
    <row r="77" spans="2:13" ht="16.2" thickBot="1">
      <c r="B77" s="397"/>
      <c r="C77" s="426" t="s">
        <v>21</v>
      </c>
      <c r="D77" s="427"/>
      <c r="E77" s="427"/>
      <c r="F77" s="530">
        <f>F71+F72+F73+F74+F75+F76</f>
        <v>1911.0489999999409</v>
      </c>
      <c r="G77" s="525">
        <f>H77/F77</f>
        <v>6.0780245404487312</v>
      </c>
      <c r="H77" s="428">
        <f>SUM(H71:H76)</f>
        <v>11615.402719999647</v>
      </c>
      <c r="I77" s="424"/>
      <c r="J77" s="425"/>
      <c r="K77" s="186"/>
      <c r="L77" s="359"/>
      <c r="M77" s="401"/>
    </row>
    <row r="78" spans="2:13" ht="16.2" thickBot="1">
      <c r="B78" s="397"/>
      <c r="C78" s="429"/>
      <c r="D78" s="425"/>
      <c r="E78" s="425"/>
      <c r="F78" s="430"/>
      <c r="G78" s="425"/>
      <c r="H78" s="425"/>
      <c r="I78" s="431"/>
      <c r="J78" s="431"/>
      <c r="K78" s="184"/>
      <c r="L78" s="188"/>
      <c r="M78" s="401"/>
    </row>
    <row r="79" spans="2:13" ht="15.6">
      <c r="B79" s="397"/>
      <c r="C79" s="432"/>
      <c r="D79" s="433"/>
      <c r="E79" s="433" t="s">
        <v>254</v>
      </c>
      <c r="F79" s="434" t="s">
        <v>1</v>
      </c>
      <c r="G79" s="554" t="s">
        <v>65</v>
      </c>
      <c r="H79" s="861" t="s">
        <v>243</v>
      </c>
      <c r="I79" s="862"/>
      <c r="J79" s="431"/>
      <c r="K79" s="184"/>
      <c r="L79" s="188"/>
      <c r="M79" s="401"/>
    </row>
    <row r="80" spans="2:13" ht="15.6">
      <c r="B80" s="397"/>
      <c r="C80" s="437" t="s">
        <v>80</v>
      </c>
      <c r="D80" s="438"/>
      <c r="E80" s="438">
        <v>988</v>
      </c>
      <c r="F80" s="438">
        <f>D80+E80</f>
        <v>988</v>
      </c>
      <c r="G80" s="439">
        <f>F80/F85</f>
        <v>0.4807785888077859</v>
      </c>
      <c r="H80" s="590">
        <v>7.0000000000000001E-3</v>
      </c>
      <c r="I80" s="586">
        <f>F80*H80</f>
        <v>6.9160000000000004</v>
      </c>
      <c r="J80" s="431"/>
      <c r="K80" s="184"/>
      <c r="L80" s="188"/>
      <c r="M80" s="401"/>
    </row>
    <row r="81" spans="2:13" ht="15.6">
      <c r="B81" s="397"/>
      <c r="C81" s="437" t="s">
        <v>81</v>
      </c>
      <c r="D81" s="438"/>
      <c r="E81" s="438">
        <v>429</v>
      </c>
      <c r="F81" s="438">
        <f t="shared" ref="F81:F82" si="20">D81+E81</f>
        <v>429</v>
      </c>
      <c r="G81" s="439">
        <f>F81/F85</f>
        <v>0.20875912408759123</v>
      </c>
      <c r="H81" s="590">
        <v>2.5000000000000001E-2</v>
      </c>
      <c r="I81" s="586">
        <f>F81*H81</f>
        <v>10.725000000000001</v>
      </c>
      <c r="J81" s="431"/>
      <c r="K81" s="184"/>
      <c r="L81" s="188"/>
      <c r="M81" s="401"/>
    </row>
    <row r="82" spans="2:13" ht="15.6">
      <c r="B82" s="397"/>
      <c r="C82" s="437" t="s">
        <v>58</v>
      </c>
      <c r="D82" s="438"/>
      <c r="E82" s="438">
        <v>638</v>
      </c>
      <c r="F82" s="438">
        <f t="shared" si="20"/>
        <v>638</v>
      </c>
      <c r="G82" s="439">
        <f>F82/F85</f>
        <v>0.31046228710462287</v>
      </c>
      <c r="H82" s="584"/>
      <c r="I82" s="586"/>
      <c r="J82" s="431"/>
      <c r="K82" s="184"/>
      <c r="L82" s="188"/>
      <c r="M82" s="401"/>
    </row>
    <row r="83" spans="2:13" ht="15.6">
      <c r="B83" s="397"/>
      <c r="C83" s="437" t="s">
        <v>275</v>
      </c>
      <c r="D83" s="438"/>
      <c r="E83" s="438"/>
      <c r="F83" s="438">
        <f>D83+E83</f>
        <v>0</v>
      </c>
      <c r="G83" s="439"/>
      <c r="H83" s="590">
        <v>1.9E-2</v>
      </c>
      <c r="I83" s="586">
        <f>F83*H83</f>
        <v>0</v>
      </c>
      <c r="J83" s="431"/>
      <c r="K83" s="184"/>
      <c r="L83" s="188"/>
      <c r="M83" s="401"/>
    </row>
    <row r="84" spans="2:13" ht="15.6">
      <c r="B84" s="397"/>
      <c r="C84" s="437" t="s">
        <v>276</v>
      </c>
      <c r="D84" s="438"/>
      <c r="E84" s="438"/>
      <c r="F84" s="438">
        <f>D84+E84</f>
        <v>0</v>
      </c>
      <c r="G84" s="439">
        <f>F84/F85</f>
        <v>0</v>
      </c>
      <c r="H84" s="590">
        <v>1.9E-2</v>
      </c>
      <c r="I84" s="586">
        <f>F84*H84</f>
        <v>0</v>
      </c>
      <c r="J84" s="431"/>
      <c r="K84" s="184"/>
      <c r="L84" s="188"/>
      <c r="M84" s="401"/>
    </row>
    <row r="85" spans="2:13" ht="16.2" thickBot="1">
      <c r="B85" s="397"/>
      <c r="C85" s="441" t="s">
        <v>1</v>
      </c>
      <c r="D85" s="442">
        <f>SUM(D80:D82)</f>
        <v>0</v>
      </c>
      <c r="E85" s="442">
        <f>SUM(E80:E82)</f>
        <v>2055</v>
      </c>
      <c r="F85" s="443">
        <f>D85+E85</f>
        <v>2055</v>
      </c>
      <c r="G85" s="444">
        <f>SUM(G80:G82)</f>
        <v>1</v>
      </c>
      <c r="H85" s="585" t="s">
        <v>21</v>
      </c>
      <c r="I85" s="591">
        <f>SUM(I80:I82)</f>
        <v>17.641000000000002</v>
      </c>
      <c r="J85" s="431"/>
      <c r="K85" s="184"/>
      <c r="L85" s="188"/>
      <c r="M85" s="401"/>
    </row>
    <row r="86" spans="2:13" ht="15" thickBot="1">
      <c r="B86" s="397"/>
      <c r="C86" s="187"/>
      <c r="D86" s="186"/>
      <c r="E86" s="186"/>
      <c r="F86" s="185"/>
      <c r="G86" s="186"/>
      <c r="H86" s="186"/>
      <c r="I86" s="184"/>
      <c r="J86" s="184"/>
      <c r="K86" s="184"/>
      <c r="L86" s="188"/>
      <c r="M86" s="401"/>
    </row>
    <row r="87" spans="2:13" ht="26.4" thickBot="1">
      <c r="B87" s="397"/>
      <c r="C87" s="876" t="s">
        <v>194</v>
      </c>
      <c r="D87" s="877"/>
      <c r="E87" s="877"/>
      <c r="F87" s="877"/>
      <c r="G87" s="877"/>
      <c r="H87" s="877"/>
      <c r="I87" s="877"/>
      <c r="J87" s="877"/>
      <c r="K87" s="877"/>
      <c r="L87" s="878"/>
      <c r="M87" s="401"/>
    </row>
    <row r="88" spans="2:13" ht="15.6">
      <c r="B88" s="396"/>
      <c r="C88" s="446"/>
      <c r="D88" s="447" t="s">
        <v>260</v>
      </c>
      <c r="E88" s="447" t="s">
        <v>68</v>
      </c>
      <c r="F88" s="447" t="s">
        <v>268</v>
      </c>
      <c r="G88" s="448" t="s">
        <v>256</v>
      </c>
      <c r="H88" s="447" t="s">
        <v>130</v>
      </c>
      <c r="I88" s="448" t="s">
        <v>64</v>
      </c>
      <c r="J88" s="447" t="s">
        <v>269</v>
      </c>
      <c r="K88" s="448" t="s">
        <v>195</v>
      </c>
      <c r="L88" s="449" t="s">
        <v>65</v>
      </c>
      <c r="M88" s="401"/>
    </row>
    <row r="89" spans="2:13" ht="15.6">
      <c r="B89" s="396"/>
      <c r="C89" s="450" t="s">
        <v>58</v>
      </c>
      <c r="D89" s="438">
        <v>334.34</v>
      </c>
      <c r="E89" s="438">
        <v>242</v>
      </c>
      <c r="F89" s="438">
        <v>218</v>
      </c>
      <c r="G89" s="438"/>
      <c r="H89" s="438"/>
      <c r="I89" s="438">
        <v>46</v>
      </c>
      <c r="J89" s="438"/>
      <c r="K89" s="550">
        <f>D89+E89+F89+G89+H89+I89+J89</f>
        <v>840.33999999999992</v>
      </c>
      <c r="L89" s="452">
        <f>K89/K93</f>
        <v>7.2374347817848891E-2</v>
      </c>
      <c r="M89" s="401"/>
    </row>
    <row r="90" spans="2:13" ht="15.6">
      <c r="B90" s="396"/>
      <c r="C90" s="450" t="s">
        <v>148</v>
      </c>
      <c r="D90" s="438">
        <v>416.57</v>
      </c>
      <c r="E90" s="438">
        <v>661</v>
      </c>
      <c r="F90" s="438">
        <v>375</v>
      </c>
      <c r="G90" s="438"/>
      <c r="H90" s="438">
        <v>402</v>
      </c>
      <c r="I90" s="438">
        <v>816</v>
      </c>
      <c r="J90" s="438"/>
      <c r="K90" s="550">
        <f t="shared" ref="K90:K92" si="21">D90+E90+F90+G90+H90+I90+J90</f>
        <v>2670.5699999999997</v>
      </c>
      <c r="L90" s="452">
        <f>K90/K93</f>
        <v>0.23000304882775149</v>
      </c>
      <c r="M90" s="401"/>
    </row>
    <row r="91" spans="2:13" ht="15.6">
      <c r="B91" s="396"/>
      <c r="C91" s="450" t="s">
        <v>61</v>
      </c>
      <c r="D91" s="438">
        <v>4476.1400000000003</v>
      </c>
      <c r="E91" s="438">
        <v>480</v>
      </c>
      <c r="F91" s="438">
        <v>55.78</v>
      </c>
      <c r="G91" s="438"/>
      <c r="H91" s="438"/>
      <c r="I91" s="438">
        <v>311</v>
      </c>
      <c r="J91" s="438"/>
      <c r="K91" s="550">
        <f t="shared" si="21"/>
        <v>5322.92</v>
      </c>
      <c r="L91" s="452">
        <f>K91/K93</f>
        <v>0.45843689873930105</v>
      </c>
      <c r="M91" s="401"/>
    </row>
    <row r="92" spans="2:13" ht="15.6">
      <c r="B92" s="396"/>
      <c r="C92" s="450" t="s">
        <v>62</v>
      </c>
      <c r="D92" s="438">
        <v>1136.18</v>
      </c>
      <c r="E92" s="438">
        <v>626.07000000000005</v>
      </c>
      <c r="F92" s="438">
        <v>498.82</v>
      </c>
      <c r="G92" s="438"/>
      <c r="H92" s="438">
        <v>52.29</v>
      </c>
      <c r="I92" s="438">
        <v>463.83</v>
      </c>
      <c r="J92" s="438"/>
      <c r="K92" s="550">
        <f t="shared" si="21"/>
        <v>2777.19</v>
      </c>
      <c r="L92" s="452">
        <f>K92/K93</f>
        <v>0.23918570461509836</v>
      </c>
      <c r="M92" s="401"/>
    </row>
    <row r="93" spans="2:13" ht="15.6">
      <c r="B93" s="397"/>
      <c r="C93" s="450" t="s">
        <v>199</v>
      </c>
      <c r="D93" s="552">
        <f>SUM(D89:D92)</f>
        <v>6363.2300000000005</v>
      </c>
      <c r="E93" s="552">
        <f t="shared" ref="E93" si="22">SUM(E89:E92)</f>
        <v>2009.0700000000002</v>
      </c>
      <c r="F93" s="552">
        <f>SUM(F89:F92)</f>
        <v>1147.5999999999999</v>
      </c>
      <c r="G93" s="552">
        <f>SUM(G89:G92)</f>
        <v>0</v>
      </c>
      <c r="H93" s="552">
        <f>SUM(H89:H92)</f>
        <v>454.29</v>
      </c>
      <c r="I93" s="552">
        <f>SUM(I89:I92)</f>
        <v>1636.83</v>
      </c>
      <c r="J93" s="552">
        <f t="shared" ref="J93" si="23">SUM(J89:J92)</f>
        <v>0</v>
      </c>
      <c r="K93" s="550">
        <f>D93+E93+F93+G93+H93+I93+J93</f>
        <v>11611.020000000002</v>
      </c>
      <c r="L93" s="452">
        <f>SUM(L89:L92)</f>
        <v>0.99999999999999978</v>
      </c>
      <c r="M93" s="401"/>
    </row>
    <row r="94" spans="2:13" ht="15.6">
      <c r="B94" s="397"/>
      <c r="C94" s="547" t="s">
        <v>193</v>
      </c>
      <c r="D94" s="553">
        <v>6363.23</v>
      </c>
      <c r="E94" s="553">
        <v>2009.07</v>
      </c>
      <c r="F94" s="548">
        <v>1147.5999999999999</v>
      </c>
      <c r="G94" s="548"/>
      <c r="H94" s="548">
        <v>454.29</v>
      </c>
      <c r="I94" s="548">
        <v>1636.83</v>
      </c>
      <c r="J94" s="548"/>
      <c r="K94" s="549">
        <f t="shared" ref="K94" si="24">D94+E94+F94+G94+H94+I94+J94</f>
        <v>11611.02</v>
      </c>
      <c r="L94" s="452"/>
      <c r="M94" s="401"/>
    </row>
    <row r="95" spans="2:13" ht="15.6">
      <c r="B95" s="397"/>
      <c r="C95" s="460" t="s">
        <v>147</v>
      </c>
      <c r="D95" s="461">
        <f t="shared" ref="D95:E95" si="25">D94-D93</f>
        <v>0</v>
      </c>
      <c r="E95" s="461">
        <f t="shared" si="25"/>
        <v>0</v>
      </c>
      <c r="F95" s="461">
        <f>F94-F93</f>
        <v>0</v>
      </c>
      <c r="G95" s="461">
        <f>G94-G93</f>
        <v>0</v>
      </c>
      <c r="H95" s="461">
        <f t="shared" ref="H95:J95" si="26">H94-H93</f>
        <v>0</v>
      </c>
      <c r="I95" s="461">
        <f t="shared" si="26"/>
        <v>0</v>
      </c>
      <c r="J95" s="461">
        <f t="shared" si="26"/>
        <v>0</v>
      </c>
      <c r="K95" s="542">
        <f>D95+E95+F95+G95+H95+I95+J95</f>
        <v>0</v>
      </c>
      <c r="L95" s="452"/>
      <c r="M95" s="401"/>
    </row>
    <row r="96" spans="2:13" ht="15.6">
      <c r="B96" s="396"/>
      <c r="C96" s="402" t="s">
        <v>65</v>
      </c>
      <c r="D96" s="462">
        <f>D94/K94</f>
        <v>0.54803367835039463</v>
      </c>
      <c r="E96" s="462">
        <f>E94/K94</f>
        <v>0.17303130991075719</v>
      </c>
      <c r="F96" s="462">
        <f>F94/K94</f>
        <v>9.883713920051812E-2</v>
      </c>
      <c r="G96" s="462">
        <f>G94/K94</f>
        <v>0</v>
      </c>
      <c r="H96" s="462">
        <f>H94/K94</f>
        <v>3.9125761560999811E-2</v>
      </c>
      <c r="I96" s="462">
        <f>I94/K94</f>
        <v>0.14097211097733015</v>
      </c>
      <c r="J96" s="462">
        <f>J94/K94</f>
        <v>0</v>
      </c>
      <c r="K96" s="520">
        <f>D96+E96+F96+G96+H96+I96+J96</f>
        <v>1</v>
      </c>
      <c r="L96" s="463"/>
      <c r="M96" s="401"/>
    </row>
    <row r="97" spans="2:13" ht="16.2" thickBot="1">
      <c r="B97" s="396"/>
      <c r="C97" s="394"/>
      <c r="D97" s="395"/>
      <c r="E97" s="464"/>
      <c r="F97" s="879"/>
      <c r="G97" s="879"/>
      <c r="H97" s="879"/>
      <c r="I97" s="879"/>
      <c r="J97" s="880" t="s">
        <v>196</v>
      </c>
      <c r="K97" s="880"/>
      <c r="L97" s="465">
        <f>H77-K94</f>
        <v>4.3827199996467243</v>
      </c>
      <c r="M97" s="401"/>
    </row>
    <row r="98" spans="2:13" ht="15" thickBot="1">
      <c r="B98" s="397"/>
      <c r="C98" s="393"/>
      <c r="D98" s="367"/>
      <c r="E98" s="367"/>
      <c r="F98" s="367"/>
      <c r="G98" s="367"/>
      <c r="H98" s="367"/>
      <c r="I98" s="367"/>
      <c r="J98" s="367"/>
      <c r="K98" s="367"/>
      <c r="L98" s="368"/>
      <c r="M98" s="401"/>
    </row>
    <row r="99" spans="2:13" ht="15" thickBot="1">
      <c r="B99" s="398"/>
      <c r="C99" s="399"/>
      <c r="D99" s="399"/>
      <c r="E99" s="399"/>
      <c r="F99" s="399"/>
      <c r="G99" s="399"/>
      <c r="H99" s="399"/>
      <c r="I99" s="399"/>
      <c r="J99" s="399"/>
      <c r="K99" s="399"/>
      <c r="L99" s="399"/>
      <c r="M99" s="400"/>
    </row>
    <row r="100" spans="2:13" ht="15" thickBot="1"/>
    <row r="101" spans="2:13" ht="46.8" thickBot="1">
      <c r="B101" s="853" t="s">
        <v>206</v>
      </c>
      <c r="C101" s="854"/>
      <c r="D101" s="854"/>
      <c r="E101" s="854"/>
      <c r="F101" s="854"/>
      <c r="G101" s="854"/>
      <c r="H101" s="854"/>
      <c r="I101" s="854"/>
      <c r="J101" s="854"/>
      <c r="K101" s="854"/>
      <c r="L101" s="854"/>
      <c r="M101" s="855"/>
    </row>
    <row r="102" spans="2:13" ht="26.4" thickBot="1">
      <c r="B102" s="396"/>
      <c r="C102" s="856" t="s">
        <v>193</v>
      </c>
      <c r="D102" s="857"/>
      <c r="E102" s="857"/>
      <c r="F102" s="857"/>
      <c r="G102" s="857"/>
      <c r="H102" s="857"/>
      <c r="I102" s="857"/>
      <c r="J102" s="857"/>
      <c r="K102" s="857"/>
      <c r="L102" s="858"/>
      <c r="M102" s="401"/>
    </row>
    <row r="103" spans="2:13" ht="15.6">
      <c r="B103" s="396"/>
      <c r="C103" s="403" t="s">
        <v>7</v>
      </c>
      <c r="D103" s="404" t="s">
        <v>38</v>
      </c>
      <c r="E103" s="405" t="s">
        <v>39</v>
      </c>
      <c r="F103" s="406" t="s">
        <v>40</v>
      </c>
      <c r="G103" s="406" t="s">
        <v>8</v>
      </c>
      <c r="H103" s="407" t="s">
        <v>60</v>
      </c>
      <c r="I103" s="408" t="s">
        <v>40</v>
      </c>
      <c r="J103" s="407" t="s">
        <v>65</v>
      </c>
      <c r="K103" s="184"/>
      <c r="L103" s="188"/>
      <c r="M103" s="401"/>
    </row>
    <row r="104" spans="2:13" ht="15.6">
      <c r="B104" s="396"/>
      <c r="C104" s="409" t="s">
        <v>42</v>
      </c>
      <c r="D104" s="596">
        <v>1630347.8019999999</v>
      </c>
      <c r="E104" s="596">
        <v>1630819.652</v>
      </c>
      <c r="F104" s="526">
        <f t="shared" ref="F104:F109" si="27">E104-D104</f>
        <v>471.85000000009313</v>
      </c>
      <c r="G104" s="521">
        <v>6.28</v>
      </c>
      <c r="H104" s="410">
        <f>F104*G104</f>
        <v>2963.2180000005851</v>
      </c>
      <c r="I104" s="531">
        <f>F104+F108+F109</f>
        <v>609.36900000012247</v>
      </c>
      <c r="J104" s="411">
        <f>I104/I108</f>
        <v>0.44691299714636734</v>
      </c>
      <c r="K104" s="186"/>
      <c r="L104" s="359"/>
      <c r="M104" s="401"/>
    </row>
    <row r="105" spans="2:13" ht="15.6">
      <c r="B105" s="396"/>
      <c r="C105" s="412" t="s">
        <v>43</v>
      </c>
      <c r="D105" s="596">
        <v>632060.03099999996</v>
      </c>
      <c r="E105" s="596">
        <v>632335.30200000003</v>
      </c>
      <c r="F105" s="527">
        <f t="shared" si="27"/>
        <v>275.27100000006612</v>
      </c>
      <c r="G105" s="522">
        <v>6.28</v>
      </c>
      <c r="H105" s="413">
        <f>G105*F105</f>
        <v>1728.7018800004153</v>
      </c>
      <c r="I105" s="532">
        <f>F105</f>
        <v>275.27100000006612</v>
      </c>
      <c r="J105" s="414">
        <f>I105/I108</f>
        <v>0.20188455211453571</v>
      </c>
      <c r="K105" s="186"/>
      <c r="L105" s="359"/>
      <c r="M105" s="401"/>
    </row>
    <row r="106" spans="2:13" ht="15.6">
      <c r="B106" s="396"/>
      <c r="C106" s="415" t="s">
        <v>44</v>
      </c>
      <c r="D106" s="597">
        <v>380419.42300000001</v>
      </c>
      <c r="E106" s="597">
        <v>380540.26199999999</v>
      </c>
      <c r="F106" s="528">
        <f t="shared" si="27"/>
        <v>120.83899999997811</v>
      </c>
      <c r="G106" s="523">
        <v>4.58</v>
      </c>
      <c r="H106" s="416">
        <f>G106*F106</f>
        <v>553.44261999989976</v>
      </c>
      <c r="I106" s="533">
        <f>F106</f>
        <v>120.83899999997811</v>
      </c>
      <c r="J106" s="417">
        <f>I106/I108</f>
        <v>8.8623674099189906E-2</v>
      </c>
      <c r="K106" s="186"/>
      <c r="L106" s="359"/>
      <c r="M106" s="401"/>
    </row>
    <row r="107" spans="2:13" ht="15.6">
      <c r="B107" s="397"/>
      <c r="C107" s="183" t="s">
        <v>139</v>
      </c>
      <c r="D107" s="597">
        <v>439948.984</v>
      </c>
      <c r="E107" s="597">
        <v>440307.01199999999</v>
      </c>
      <c r="F107" s="529">
        <f t="shared" si="27"/>
        <v>358.02799999999115</v>
      </c>
      <c r="G107" s="524">
        <v>6.28</v>
      </c>
      <c r="H107" s="418">
        <f>G107*F107</f>
        <v>2248.4158399999446</v>
      </c>
      <c r="I107" s="534">
        <f>F107</f>
        <v>358.02799999999115</v>
      </c>
      <c r="J107" s="419">
        <f>I107/I108</f>
        <v>0.26257877663990703</v>
      </c>
      <c r="K107" s="186"/>
      <c r="L107" s="359"/>
      <c r="M107" s="401"/>
    </row>
    <row r="108" spans="2:13" ht="16.2" thickBot="1">
      <c r="B108" s="397"/>
      <c r="C108" s="420" t="s">
        <v>45</v>
      </c>
      <c r="D108" s="597">
        <v>386921.87300000002</v>
      </c>
      <c r="E108" s="597">
        <v>387030.66200000001</v>
      </c>
      <c r="F108" s="526">
        <f t="shared" si="27"/>
        <v>108.78899999998976</v>
      </c>
      <c r="G108" s="859">
        <v>6.28</v>
      </c>
      <c r="H108" s="421">
        <f>G108*F108</f>
        <v>683.19491999993568</v>
      </c>
      <c r="I108" s="535">
        <f t="shared" ref="I108:J108" si="28">SUM(I104:I107)</f>
        <v>1363.5070000001579</v>
      </c>
      <c r="J108" s="422">
        <f t="shared" si="28"/>
        <v>1</v>
      </c>
      <c r="K108" s="186"/>
      <c r="L108" s="359"/>
      <c r="M108" s="401"/>
    </row>
    <row r="109" spans="2:13" ht="15.6">
      <c r="B109" s="397"/>
      <c r="C109" s="420" t="s">
        <v>46</v>
      </c>
      <c r="D109" s="597">
        <v>345763.51199999999</v>
      </c>
      <c r="E109" s="597">
        <v>345792.24200000003</v>
      </c>
      <c r="F109" s="526">
        <f t="shared" si="27"/>
        <v>28.730000000039581</v>
      </c>
      <c r="G109" s="860"/>
      <c r="H109" s="423">
        <f>G108*F109</f>
        <v>180.42440000024857</v>
      </c>
      <c r="I109" s="424"/>
      <c r="J109" s="425"/>
      <c r="K109" s="186"/>
      <c r="L109" s="359"/>
      <c r="M109" s="401"/>
    </row>
    <row r="110" spans="2:13" ht="16.2" thickBot="1">
      <c r="B110" s="397"/>
      <c r="C110" s="426" t="s">
        <v>21</v>
      </c>
      <c r="D110" s="427"/>
      <c r="E110" s="427"/>
      <c r="F110" s="530">
        <f>F104+F105+F106+F107+F108+F109</f>
        <v>1363.5070000001579</v>
      </c>
      <c r="G110" s="525">
        <f>H110/F110</f>
        <v>6.1293397540313768</v>
      </c>
      <c r="H110" s="428">
        <f>SUM(H104:H109)</f>
        <v>8357.3976600010283</v>
      </c>
      <c r="I110" s="424"/>
      <c r="J110" s="425"/>
      <c r="K110" s="186"/>
      <c r="L110" s="359"/>
      <c r="M110" s="401"/>
    </row>
    <row r="111" spans="2:13" ht="16.2" thickBot="1">
      <c r="B111" s="397"/>
      <c r="C111" s="429"/>
      <c r="D111" s="425"/>
      <c r="E111" s="425"/>
      <c r="F111" s="430"/>
      <c r="G111" s="425"/>
      <c r="H111" s="425"/>
      <c r="I111" s="431"/>
      <c r="J111" s="431"/>
      <c r="K111" s="184"/>
      <c r="L111" s="188"/>
      <c r="M111" s="401"/>
    </row>
    <row r="112" spans="2:13" ht="15.6">
      <c r="B112" s="397"/>
      <c r="C112" s="432"/>
      <c r="D112" s="433"/>
      <c r="E112" s="433" t="s">
        <v>254</v>
      </c>
      <c r="F112" s="434" t="s">
        <v>1</v>
      </c>
      <c r="G112" s="554" t="s">
        <v>65</v>
      </c>
      <c r="H112" s="861" t="s">
        <v>243</v>
      </c>
      <c r="I112" s="862"/>
      <c r="J112" s="431"/>
      <c r="K112" s="184"/>
      <c r="L112" s="188"/>
      <c r="M112" s="401"/>
    </row>
    <row r="113" spans="2:13" ht="15.6">
      <c r="B113" s="397"/>
      <c r="C113" s="437" t="s">
        <v>80</v>
      </c>
      <c r="D113" s="438"/>
      <c r="E113" s="438">
        <v>882</v>
      </c>
      <c r="F113" s="438">
        <f>D113+E113</f>
        <v>882</v>
      </c>
      <c r="G113" s="439">
        <f>F113/F118</f>
        <v>0.34986116620388735</v>
      </c>
      <c r="H113" s="590">
        <v>7.0000000000000001E-3</v>
      </c>
      <c r="I113" s="586">
        <f>F113*H113</f>
        <v>6.1740000000000004</v>
      </c>
      <c r="J113" s="431"/>
      <c r="K113" s="184"/>
      <c r="L113" s="188"/>
      <c r="M113" s="401"/>
    </row>
    <row r="114" spans="2:13" ht="15.6">
      <c r="B114" s="397"/>
      <c r="C114" s="437" t="s">
        <v>81</v>
      </c>
      <c r="D114" s="438"/>
      <c r="E114" s="438">
        <v>421</v>
      </c>
      <c r="F114" s="438">
        <f t="shared" ref="F114:F115" si="29">D114+E114</f>
        <v>421</v>
      </c>
      <c r="G114" s="439">
        <f>F114/F118</f>
        <v>0.16699722332407774</v>
      </c>
      <c r="H114" s="590">
        <v>2.5000000000000001E-2</v>
      </c>
      <c r="I114" s="586">
        <f>F114*H114</f>
        <v>10.525</v>
      </c>
      <c r="J114" s="431"/>
      <c r="K114" s="184"/>
      <c r="L114" s="188"/>
      <c r="M114" s="401"/>
    </row>
    <row r="115" spans="2:13" ht="15.6">
      <c r="B115" s="397"/>
      <c r="C115" s="437" t="s">
        <v>58</v>
      </c>
      <c r="D115" s="438"/>
      <c r="E115" s="438">
        <v>1218</v>
      </c>
      <c r="F115" s="438">
        <f t="shared" si="29"/>
        <v>1218</v>
      </c>
      <c r="G115" s="439">
        <f>F115/F118</f>
        <v>0.48314161047203491</v>
      </c>
      <c r="H115" s="584"/>
      <c r="I115" s="586"/>
      <c r="J115" s="431"/>
      <c r="K115" s="184"/>
      <c r="L115" s="188"/>
      <c r="M115" s="401"/>
    </row>
    <row r="116" spans="2:13" ht="15.6">
      <c r="B116" s="397"/>
      <c r="C116" s="437" t="s">
        <v>275</v>
      </c>
      <c r="D116" s="438"/>
      <c r="E116" s="438"/>
      <c r="F116" s="438">
        <f>D116+E116</f>
        <v>0</v>
      </c>
      <c r="G116" s="439"/>
      <c r="H116" s="590">
        <v>1.9E-2</v>
      </c>
      <c r="I116" s="586">
        <f>F116*H116</f>
        <v>0</v>
      </c>
      <c r="J116" s="431"/>
      <c r="K116" s="184"/>
      <c r="L116" s="188"/>
      <c r="M116" s="401"/>
    </row>
    <row r="117" spans="2:13" ht="15.6">
      <c r="B117" s="397"/>
      <c r="C117" s="437" t="s">
        <v>276</v>
      </c>
      <c r="D117" s="438"/>
      <c r="E117" s="438"/>
      <c r="F117" s="438">
        <f>D117+E117</f>
        <v>0</v>
      </c>
      <c r="G117" s="439">
        <f>F117/F118</f>
        <v>0</v>
      </c>
      <c r="H117" s="590">
        <v>1.9E-2</v>
      </c>
      <c r="I117" s="586">
        <f>F117*H117</f>
        <v>0</v>
      </c>
      <c r="J117" s="431"/>
      <c r="K117" s="184"/>
      <c r="L117" s="188"/>
      <c r="M117" s="401"/>
    </row>
    <row r="118" spans="2:13" ht="16.2" thickBot="1">
      <c r="B118" s="397"/>
      <c r="C118" s="441" t="s">
        <v>1</v>
      </c>
      <c r="D118" s="442">
        <f>SUM(D113:D115)</f>
        <v>0</v>
      </c>
      <c r="E118" s="442">
        <f>SUM(E113:E115)</f>
        <v>2521</v>
      </c>
      <c r="F118" s="443">
        <f>D118+E118</f>
        <v>2521</v>
      </c>
      <c r="G118" s="444">
        <f>SUM(G113:G115)</f>
        <v>1</v>
      </c>
      <c r="H118" s="585" t="s">
        <v>21</v>
      </c>
      <c r="I118" s="591">
        <f>SUM(I113:I115)</f>
        <v>16.699000000000002</v>
      </c>
      <c r="J118" s="431"/>
      <c r="K118" s="184"/>
      <c r="L118" s="188"/>
      <c r="M118" s="401"/>
    </row>
    <row r="119" spans="2:13" ht="15" thickBot="1">
      <c r="B119" s="397"/>
      <c r="C119" s="187"/>
      <c r="D119" s="186"/>
      <c r="E119" s="186"/>
      <c r="F119" s="185"/>
      <c r="G119" s="186"/>
      <c r="H119" s="186"/>
      <c r="I119" s="184"/>
      <c r="J119" s="184"/>
      <c r="K119" s="184"/>
      <c r="L119" s="188"/>
      <c r="M119" s="401"/>
    </row>
    <row r="120" spans="2:13" ht="26.4" thickBot="1">
      <c r="B120" s="397"/>
      <c r="C120" s="876" t="s">
        <v>194</v>
      </c>
      <c r="D120" s="877"/>
      <c r="E120" s="877"/>
      <c r="F120" s="877"/>
      <c r="G120" s="877"/>
      <c r="H120" s="877"/>
      <c r="I120" s="877"/>
      <c r="J120" s="877"/>
      <c r="K120" s="877"/>
      <c r="L120" s="878"/>
      <c r="M120" s="401"/>
    </row>
    <row r="121" spans="2:13" ht="15.6">
      <c r="B121" s="396"/>
      <c r="C121" s="446"/>
      <c r="D121" s="447" t="s">
        <v>260</v>
      </c>
      <c r="E121" s="447" t="s">
        <v>68</v>
      </c>
      <c r="F121" s="447" t="s">
        <v>268</v>
      </c>
      <c r="G121" s="448" t="s">
        <v>256</v>
      </c>
      <c r="H121" s="447" t="s">
        <v>130</v>
      </c>
      <c r="I121" s="448" t="s">
        <v>64</v>
      </c>
      <c r="J121" s="447" t="s">
        <v>269</v>
      </c>
      <c r="K121" s="448" t="s">
        <v>195</v>
      </c>
      <c r="L121" s="449" t="s">
        <v>65</v>
      </c>
      <c r="M121" s="401"/>
    </row>
    <row r="122" spans="2:13" ht="15.6">
      <c r="B122" s="396"/>
      <c r="C122" s="450" t="s">
        <v>58</v>
      </c>
      <c r="D122" s="438">
        <v>98</v>
      </c>
      <c r="E122" s="438">
        <v>1110.27</v>
      </c>
      <c r="F122" s="438"/>
      <c r="G122" s="438">
        <v>270</v>
      </c>
      <c r="H122" s="438"/>
      <c r="I122" s="438">
        <v>98</v>
      </c>
      <c r="J122" s="438"/>
      <c r="K122" s="550">
        <f>D122+E122+F122+G122+H122+I122+J122</f>
        <v>1576.27</v>
      </c>
      <c r="L122" s="452">
        <f>K122/K126</f>
        <v>0.18917880936178691</v>
      </c>
      <c r="M122" s="401"/>
    </row>
    <row r="123" spans="2:13" ht="15.6">
      <c r="B123" s="396"/>
      <c r="C123" s="450" t="s">
        <v>148</v>
      </c>
      <c r="D123" s="438">
        <v>930</v>
      </c>
      <c r="E123" s="438">
        <v>307</v>
      </c>
      <c r="F123" s="438"/>
      <c r="G123" s="438">
        <v>153</v>
      </c>
      <c r="H123" s="438">
        <v>76</v>
      </c>
      <c r="I123" s="438">
        <v>705.5</v>
      </c>
      <c r="J123" s="438"/>
      <c r="K123" s="550">
        <f t="shared" ref="K123:K125" si="30">D123+E123+F123+G123+H123+I123+J123</f>
        <v>2171.5</v>
      </c>
      <c r="L123" s="452">
        <f>K123/K126</f>
        <v>0.26061638204693377</v>
      </c>
      <c r="M123" s="401"/>
    </row>
    <row r="124" spans="2:13" ht="15.6">
      <c r="B124" s="396"/>
      <c r="C124" s="450" t="s">
        <v>61</v>
      </c>
      <c r="D124" s="438">
        <v>1908.3</v>
      </c>
      <c r="E124" s="438">
        <v>1085.5899999999999</v>
      </c>
      <c r="F124" s="438"/>
      <c r="G124" s="438">
        <v>20</v>
      </c>
      <c r="H124" s="438">
        <v>317.07</v>
      </c>
      <c r="I124" s="438"/>
      <c r="J124" s="438"/>
      <c r="K124" s="550">
        <f t="shared" si="30"/>
        <v>3330.96</v>
      </c>
      <c r="L124" s="452">
        <f>K124/K126</f>
        <v>0.39977100803272136</v>
      </c>
      <c r="M124" s="401"/>
    </row>
    <row r="125" spans="2:13" ht="15.6">
      <c r="B125" s="396"/>
      <c r="C125" s="450" t="s">
        <v>62</v>
      </c>
      <c r="D125" s="438">
        <v>349.71</v>
      </c>
      <c r="E125" s="438">
        <v>349</v>
      </c>
      <c r="F125" s="438"/>
      <c r="G125" s="438">
        <v>534.46</v>
      </c>
      <c r="H125" s="438">
        <v>20.27</v>
      </c>
      <c r="I125" s="438"/>
      <c r="J125" s="438"/>
      <c r="K125" s="550">
        <f t="shared" si="30"/>
        <v>1253.44</v>
      </c>
      <c r="L125" s="452">
        <f>K125/K126</f>
        <v>0.15043380055855798</v>
      </c>
      <c r="M125" s="401"/>
    </row>
    <row r="126" spans="2:13" ht="15.6">
      <c r="B126" s="397"/>
      <c r="C126" s="450" t="s">
        <v>199</v>
      </c>
      <c r="D126" s="552">
        <f>SUM(D122:D125)</f>
        <v>3286.01</v>
      </c>
      <c r="E126" s="552">
        <f t="shared" ref="E126" si="31">SUM(E122:E125)</f>
        <v>2851.8599999999997</v>
      </c>
      <c r="F126" s="552">
        <f>SUM(F122:F125)</f>
        <v>0</v>
      </c>
      <c r="G126" s="552">
        <f>SUM(G122:G125)</f>
        <v>977.46</v>
      </c>
      <c r="H126" s="552">
        <f>SUM(H122:H125)</f>
        <v>413.34</v>
      </c>
      <c r="I126" s="552">
        <f>SUM(I122:I125)</f>
        <v>803.5</v>
      </c>
      <c r="J126" s="552">
        <f t="shared" ref="J126" si="32">SUM(J122:J125)</f>
        <v>0</v>
      </c>
      <c r="K126" s="550">
        <f>D126+E126+F126+G126+H126+I126+J126</f>
        <v>8332.17</v>
      </c>
      <c r="L126" s="452">
        <f>SUM(L122:L125)</f>
        <v>1</v>
      </c>
      <c r="M126" s="401"/>
    </row>
    <row r="127" spans="2:13" ht="15.6">
      <c r="B127" s="397"/>
      <c r="C127" s="547" t="s">
        <v>193</v>
      </c>
      <c r="D127" s="553">
        <v>3286.01</v>
      </c>
      <c r="E127" s="553">
        <v>2873</v>
      </c>
      <c r="F127" s="548"/>
      <c r="G127" s="548">
        <v>977.46</v>
      </c>
      <c r="H127" s="548">
        <v>413.34</v>
      </c>
      <c r="I127" s="548">
        <v>803.5</v>
      </c>
      <c r="J127" s="548"/>
      <c r="K127" s="549">
        <f t="shared" ref="K127" si="33">D127+E127+F127+G127+H127+I127+J127</f>
        <v>8353.3100000000013</v>
      </c>
      <c r="L127" s="452"/>
      <c r="M127" s="401"/>
    </row>
    <row r="128" spans="2:13" ht="15.6">
      <c r="B128" s="397"/>
      <c r="C128" s="460" t="s">
        <v>147</v>
      </c>
      <c r="D128" s="461">
        <f t="shared" ref="D128:E128" si="34">D127-D126</f>
        <v>0</v>
      </c>
      <c r="E128" s="461">
        <f t="shared" si="34"/>
        <v>21.140000000000327</v>
      </c>
      <c r="F128" s="461">
        <f>F127-F126</f>
        <v>0</v>
      </c>
      <c r="G128" s="461">
        <f>G127-G126</f>
        <v>0</v>
      </c>
      <c r="H128" s="461">
        <f t="shared" ref="H128:J128" si="35">H127-H126</f>
        <v>0</v>
      </c>
      <c r="I128" s="461">
        <f t="shared" si="35"/>
        <v>0</v>
      </c>
      <c r="J128" s="461">
        <f t="shared" si="35"/>
        <v>0</v>
      </c>
      <c r="K128" s="542">
        <f>D128+E128+F128+G128+H128+I128+J128</f>
        <v>21.140000000000327</v>
      </c>
      <c r="L128" s="452"/>
      <c r="M128" s="401"/>
    </row>
    <row r="129" spans="2:13" ht="15.6">
      <c r="B129" s="396"/>
      <c r="C129" s="402" t="s">
        <v>65</v>
      </c>
      <c r="D129" s="462">
        <f>D127/K127</f>
        <v>0.39337819379383737</v>
      </c>
      <c r="E129" s="462">
        <f>E127/K127</f>
        <v>0.34393551777678544</v>
      </c>
      <c r="F129" s="462">
        <f>F127/K127</f>
        <v>0</v>
      </c>
      <c r="G129" s="462">
        <f>G127/K127</f>
        <v>0.11701469237942802</v>
      </c>
      <c r="H129" s="462">
        <f>H127/K127</f>
        <v>4.9482181314951787E-2</v>
      </c>
      <c r="I129" s="462">
        <f>I127/K127</f>
        <v>9.6189414734997244E-2</v>
      </c>
      <c r="J129" s="462">
        <f>J127/K127</f>
        <v>0</v>
      </c>
      <c r="K129" s="520">
        <f>D129+E129+F129+G129+H129+I129+J129</f>
        <v>0.99999999999999967</v>
      </c>
      <c r="L129" s="463"/>
      <c r="M129" s="401"/>
    </row>
    <row r="130" spans="2:13" ht="16.2" thickBot="1">
      <c r="B130" s="396"/>
      <c r="C130" s="394"/>
      <c r="D130" s="395"/>
      <c r="E130" s="464"/>
      <c r="F130" s="879"/>
      <c r="G130" s="879"/>
      <c r="H130" s="879"/>
      <c r="I130" s="879"/>
      <c r="J130" s="880" t="s">
        <v>196</v>
      </c>
      <c r="K130" s="880"/>
      <c r="L130" s="465">
        <f>H110-K127</f>
        <v>4.0876600010269613</v>
      </c>
      <c r="M130" s="401"/>
    </row>
    <row r="131" spans="2:13" ht="15" thickBot="1">
      <c r="B131" s="397"/>
      <c r="C131" s="393"/>
      <c r="D131" s="367"/>
      <c r="E131" s="367"/>
      <c r="F131" s="367"/>
      <c r="G131" s="367"/>
      <c r="H131" s="367"/>
      <c r="I131" s="367"/>
      <c r="J131" s="367"/>
      <c r="K131" s="367"/>
      <c r="L131" s="368"/>
      <c r="M131" s="401"/>
    </row>
    <row r="132" spans="2:13" ht="15" thickBot="1">
      <c r="B132" s="398"/>
      <c r="C132" s="399"/>
      <c r="D132" s="399"/>
      <c r="E132" s="399"/>
      <c r="F132" s="399"/>
      <c r="G132" s="399"/>
      <c r="H132" s="399"/>
      <c r="I132" s="399"/>
      <c r="J132" s="399"/>
      <c r="K132" s="399"/>
      <c r="L132" s="399"/>
      <c r="M132" s="400"/>
    </row>
    <row r="133" spans="2:13" ht="15" thickBot="1"/>
    <row r="134" spans="2:13" ht="46.8" thickBot="1">
      <c r="B134" s="853" t="s">
        <v>207</v>
      </c>
      <c r="C134" s="854"/>
      <c r="D134" s="854"/>
      <c r="E134" s="854"/>
      <c r="F134" s="854"/>
      <c r="G134" s="854"/>
      <c r="H134" s="854"/>
      <c r="I134" s="854"/>
      <c r="J134" s="854"/>
      <c r="K134" s="854"/>
      <c r="L134" s="854"/>
      <c r="M134" s="855"/>
    </row>
    <row r="135" spans="2:13" ht="26.4" thickBot="1">
      <c r="B135" s="396"/>
      <c r="C135" s="856" t="s">
        <v>193</v>
      </c>
      <c r="D135" s="857"/>
      <c r="E135" s="857"/>
      <c r="F135" s="857"/>
      <c r="G135" s="857"/>
      <c r="H135" s="857"/>
      <c r="I135" s="857"/>
      <c r="J135" s="857"/>
      <c r="K135" s="857"/>
      <c r="L135" s="858"/>
      <c r="M135" s="401"/>
    </row>
    <row r="136" spans="2:13" ht="15.6">
      <c r="B136" s="396"/>
      <c r="C136" s="403" t="s">
        <v>7</v>
      </c>
      <c r="D136" s="404" t="s">
        <v>38</v>
      </c>
      <c r="E136" s="405" t="s">
        <v>39</v>
      </c>
      <c r="F136" s="406" t="s">
        <v>40</v>
      </c>
      <c r="G136" s="406" t="s">
        <v>8</v>
      </c>
      <c r="H136" s="407" t="s">
        <v>60</v>
      </c>
      <c r="I136" s="408" t="s">
        <v>40</v>
      </c>
      <c r="J136" s="407" t="s">
        <v>65</v>
      </c>
      <c r="K136" s="184"/>
      <c r="L136" s="188"/>
      <c r="M136" s="401"/>
    </row>
    <row r="137" spans="2:13" ht="15.6">
      <c r="B137" s="396"/>
      <c r="C137" s="409" t="s">
        <v>42</v>
      </c>
      <c r="D137" s="596">
        <v>1630819.652</v>
      </c>
      <c r="E137" s="596">
        <v>1631444.5819999999</v>
      </c>
      <c r="F137" s="526">
        <f t="shared" ref="F137:F142" si="36">E137-D137</f>
        <v>624.92999999993481</v>
      </c>
      <c r="G137" s="521">
        <v>6.28</v>
      </c>
      <c r="H137" s="410">
        <f>F137*G137</f>
        <v>3924.5603999995906</v>
      </c>
      <c r="I137" s="531">
        <f>F137+F141+F142</f>
        <v>807.8399999999092</v>
      </c>
      <c r="J137" s="411">
        <f>I137/I141</f>
        <v>0.57528545649536222</v>
      </c>
      <c r="K137" s="186"/>
      <c r="L137" s="359"/>
      <c r="M137" s="401"/>
    </row>
    <row r="138" spans="2:13" ht="15.6">
      <c r="B138" s="396"/>
      <c r="C138" s="412" t="s">
        <v>43</v>
      </c>
      <c r="D138" s="596">
        <v>632335.30200000003</v>
      </c>
      <c r="E138" s="596">
        <v>632612.522</v>
      </c>
      <c r="F138" s="527">
        <f t="shared" si="36"/>
        <v>277.21999999997206</v>
      </c>
      <c r="G138" s="522">
        <v>6.28</v>
      </c>
      <c r="H138" s="413">
        <f>G138*F138</f>
        <v>1740.9415999998246</v>
      </c>
      <c r="I138" s="532">
        <f>F138</f>
        <v>277.21999999997206</v>
      </c>
      <c r="J138" s="414">
        <f>I138/I141</f>
        <v>0.19741611488617319</v>
      </c>
      <c r="K138" s="186"/>
      <c r="L138" s="359"/>
      <c r="M138" s="401"/>
    </row>
    <row r="139" spans="2:13" ht="15.6">
      <c r="B139" s="396"/>
      <c r="C139" s="415" t="s">
        <v>44</v>
      </c>
      <c r="D139" s="597">
        <v>380540.26199999999</v>
      </c>
      <c r="E139" s="597">
        <v>380776.58299999998</v>
      </c>
      <c r="F139" s="528">
        <f t="shared" si="36"/>
        <v>236.32099999999627</v>
      </c>
      <c r="G139" s="523">
        <v>4.58</v>
      </c>
      <c r="H139" s="416">
        <f>G139*F139</f>
        <v>1082.3501799999829</v>
      </c>
      <c r="I139" s="533">
        <f>F139</f>
        <v>236.32099999999627</v>
      </c>
      <c r="J139" s="417">
        <f>I139/I141</f>
        <v>0.16829079318237972</v>
      </c>
      <c r="K139" s="186"/>
      <c r="L139" s="359"/>
      <c r="M139" s="401"/>
    </row>
    <row r="140" spans="2:13" ht="15.6">
      <c r="B140" s="397"/>
      <c r="C140" s="183" t="s">
        <v>139</v>
      </c>
      <c r="D140" s="597">
        <v>440307.01199999999</v>
      </c>
      <c r="E140" s="597">
        <v>440389.87300000002</v>
      </c>
      <c r="F140" s="529">
        <f t="shared" si="36"/>
        <v>82.861000000033528</v>
      </c>
      <c r="G140" s="524">
        <v>6.28</v>
      </c>
      <c r="H140" s="418">
        <f>G140*F140</f>
        <v>520.36708000021054</v>
      </c>
      <c r="I140" s="534">
        <f>F140</f>
        <v>82.861000000033528</v>
      </c>
      <c r="J140" s="419">
        <f>I140/I141</f>
        <v>5.9007635436084928E-2</v>
      </c>
      <c r="K140" s="186"/>
      <c r="L140" s="359"/>
      <c r="M140" s="401"/>
    </row>
    <row r="141" spans="2:13" ht="16.2" thickBot="1">
      <c r="B141" s="397"/>
      <c r="C141" s="420" t="s">
        <v>45</v>
      </c>
      <c r="D141" s="597">
        <v>387030.66200000001</v>
      </c>
      <c r="E141" s="597">
        <v>387180.70199999999</v>
      </c>
      <c r="F141" s="526">
        <f t="shared" si="36"/>
        <v>150.03999999997905</v>
      </c>
      <c r="G141" s="859">
        <v>6.28</v>
      </c>
      <c r="H141" s="421">
        <f>G141*F141</f>
        <v>942.25119999986839</v>
      </c>
      <c r="I141" s="535">
        <f t="shared" ref="I141:J141" si="37">SUM(I137:I140)</f>
        <v>1404.2419999999111</v>
      </c>
      <c r="J141" s="422">
        <f t="shared" si="37"/>
        <v>1</v>
      </c>
      <c r="K141" s="186"/>
      <c r="L141" s="359"/>
      <c r="M141" s="401"/>
    </row>
    <row r="142" spans="2:13" ht="15.6">
      <c r="B142" s="397"/>
      <c r="C142" s="420" t="s">
        <v>46</v>
      </c>
      <c r="D142" s="597">
        <v>345792.24200000003</v>
      </c>
      <c r="E142" s="597">
        <v>345825.11200000002</v>
      </c>
      <c r="F142" s="526">
        <f t="shared" si="36"/>
        <v>32.869999999995343</v>
      </c>
      <c r="G142" s="860"/>
      <c r="H142" s="423">
        <f>G141*F142</f>
        <v>206.42359999997078</v>
      </c>
      <c r="I142" s="424"/>
      <c r="J142" s="425"/>
      <c r="K142" s="186"/>
      <c r="L142" s="359"/>
      <c r="M142" s="401"/>
    </row>
    <row r="143" spans="2:13" ht="16.2" thickBot="1">
      <c r="B143" s="397"/>
      <c r="C143" s="426" t="s">
        <v>21</v>
      </c>
      <c r="D143" s="427"/>
      <c r="E143" s="427"/>
      <c r="F143" s="530">
        <f>F137+F138+F139+F140+F141+F142</f>
        <v>1404.2419999999111</v>
      </c>
      <c r="G143" s="525">
        <f>H143/F143</f>
        <v>5.9939056515899543</v>
      </c>
      <c r="H143" s="428">
        <f>SUM(H137:H142)</f>
        <v>8416.8940599994476</v>
      </c>
      <c r="I143" s="424"/>
      <c r="J143" s="425"/>
      <c r="K143" s="186"/>
      <c r="L143" s="359"/>
      <c r="M143" s="401"/>
    </row>
    <row r="144" spans="2:13" ht="16.2" thickBot="1">
      <c r="B144" s="397"/>
      <c r="C144" s="429"/>
      <c r="D144" s="425"/>
      <c r="E144" s="425"/>
      <c r="F144" s="430"/>
      <c r="G144" s="425"/>
      <c r="H144" s="425"/>
      <c r="I144" s="431"/>
      <c r="J144" s="431"/>
      <c r="K144" s="184"/>
      <c r="L144" s="188"/>
      <c r="M144" s="401"/>
    </row>
    <row r="145" spans="2:13" ht="15.6">
      <c r="B145" s="397"/>
      <c r="C145" s="432"/>
      <c r="D145" s="433"/>
      <c r="E145" s="433" t="s">
        <v>254</v>
      </c>
      <c r="F145" s="434" t="s">
        <v>1</v>
      </c>
      <c r="G145" s="554" t="s">
        <v>65</v>
      </c>
      <c r="H145" s="861" t="s">
        <v>243</v>
      </c>
      <c r="I145" s="862"/>
      <c r="J145" s="431"/>
      <c r="K145" s="184"/>
      <c r="L145" s="188"/>
      <c r="M145" s="401"/>
    </row>
    <row r="146" spans="2:13" ht="15.6">
      <c r="B146" s="397"/>
      <c r="C146" s="437" t="s">
        <v>80</v>
      </c>
      <c r="D146" s="438"/>
      <c r="E146" s="438">
        <v>855</v>
      </c>
      <c r="F146" s="438">
        <f>D146+E146</f>
        <v>855</v>
      </c>
      <c r="G146" s="439">
        <f>F146/F151</f>
        <v>0.25095391840328735</v>
      </c>
      <c r="H146" s="590">
        <v>7.0000000000000001E-3</v>
      </c>
      <c r="I146" s="586">
        <f>F146*H146</f>
        <v>5.9850000000000003</v>
      </c>
      <c r="J146" s="431"/>
      <c r="K146" s="184"/>
      <c r="L146" s="188"/>
      <c r="M146" s="401"/>
    </row>
    <row r="147" spans="2:13" ht="15.6">
      <c r="B147" s="397"/>
      <c r="C147" s="437" t="s">
        <v>81</v>
      </c>
      <c r="D147" s="438"/>
      <c r="E147" s="438">
        <v>1569</v>
      </c>
      <c r="F147" s="438">
        <f t="shared" ref="F147:F148" si="38">D147+E147</f>
        <v>1569</v>
      </c>
      <c r="G147" s="439">
        <f>F147/F151</f>
        <v>0.46052245377164663</v>
      </c>
      <c r="H147" s="590">
        <v>2.5000000000000001E-2</v>
      </c>
      <c r="I147" s="586">
        <f>F147*H147</f>
        <v>39.225000000000001</v>
      </c>
      <c r="J147" s="431"/>
      <c r="K147" s="184"/>
      <c r="L147" s="188"/>
      <c r="M147" s="401"/>
    </row>
    <row r="148" spans="2:13" ht="15.6">
      <c r="B148" s="397"/>
      <c r="C148" s="437" t="s">
        <v>58</v>
      </c>
      <c r="D148" s="438"/>
      <c r="E148" s="438">
        <v>983</v>
      </c>
      <c r="F148" s="438">
        <f t="shared" si="38"/>
        <v>983</v>
      </c>
      <c r="G148" s="439">
        <f>F148/F151</f>
        <v>0.28852362782506602</v>
      </c>
      <c r="H148" s="584"/>
      <c r="I148" s="586"/>
      <c r="J148" s="431"/>
      <c r="K148" s="184"/>
      <c r="L148" s="188"/>
      <c r="M148" s="401"/>
    </row>
    <row r="149" spans="2:13" ht="15.6">
      <c r="B149" s="397"/>
      <c r="C149" s="437" t="s">
        <v>275</v>
      </c>
      <c r="D149" s="438"/>
      <c r="E149" s="438"/>
      <c r="F149" s="438">
        <f>D149+E149</f>
        <v>0</v>
      </c>
      <c r="G149" s="439"/>
      <c r="H149" s="590">
        <v>1.9E-2</v>
      </c>
      <c r="I149" s="586">
        <f>F149*H149</f>
        <v>0</v>
      </c>
      <c r="J149" s="431"/>
      <c r="K149" s="184"/>
      <c r="L149" s="188"/>
      <c r="M149" s="401"/>
    </row>
    <row r="150" spans="2:13" ht="15.6">
      <c r="B150" s="397"/>
      <c r="C150" s="437" t="s">
        <v>276</v>
      </c>
      <c r="D150" s="438"/>
      <c r="E150" s="438"/>
      <c r="F150" s="438">
        <f>D150+E150</f>
        <v>0</v>
      </c>
      <c r="G150" s="439">
        <f>F150/F151</f>
        <v>0</v>
      </c>
      <c r="H150" s="590">
        <v>1.9E-2</v>
      </c>
      <c r="I150" s="586">
        <f>F150*H150</f>
        <v>0</v>
      </c>
      <c r="J150" s="431"/>
      <c r="K150" s="184"/>
      <c r="L150" s="188"/>
      <c r="M150" s="401"/>
    </row>
    <row r="151" spans="2:13" ht="16.2" thickBot="1">
      <c r="B151" s="397"/>
      <c r="C151" s="441" t="s">
        <v>1</v>
      </c>
      <c r="D151" s="442">
        <f>SUM(D146:D148)</f>
        <v>0</v>
      </c>
      <c r="E151" s="442">
        <f>SUM(E146:E148)</f>
        <v>3407</v>
      </c>
      <c r="F151" s="443">
        <f>D151+E151</f>
        <v>3407</v>
      </c>
      <c r="G151" s="444">
        <f>SUM(G146:G148)</f>
        <v>1</v>
      </c>
      <c r="H151" s="585" t="s">
        <v>21</v>
      </c>
      <c r="I151" s="591">
        <f>SUM(I146:I148)</f>
        <v>45.21</v>
      </c>
      <c r="J151" s="431"/>
      <c r="K151" s="184"/>
      <c r="L151" s="188"/>
      <c r="M151" s="401"/>
    </row>
    <row r="152" spans="2:13" ht="15" thickBot="1">
      <c r="B152" s="397"/>
      <c r="C152" s="187"/>
      <c r="D152" s="186"/>
      <c r="E152" s="186"/>
      <c r="F152" s="185"/>
      <c r="G152" s="186"/>
      <c r="H152" s="186"/>
      <c r="I152" s="184"/>
      <c r="J152" s="184"/>
      <c r="K152" s="184"/>
      <c r="L152" s="188"/>
      <c r="M152" s="401"/>
    </row>
    <row r="153" spans="2:13" ht="26.4" thickBot="1">
      <c r="B153" s="397"/>
      <c r="C153" s="876" t="s">
        <v>194</v>
      </c>
      <c r="D153" s="877"/>
      <c r="E153" s="877"/>
      <c r="F153" s="877"/>
      <c r="G153" s="877"/>
      <c r="H153" s="877"/>
      <c r="I153" s="877"/>
      <c r="J153" s="877"/>
      <c r="K153" s="877"/>
      <c r="L153" s="878"/>
      <c r="M153" s="401"/>
    </row>
    <row r="154" spans="2:13" ht="15.6">
      <c r="B154" s="396"/>
      <c r="C154" s="446"/>
      <c r="D154" s="447" t="s">
        <v>260</v>
      </c>
      <c r="E154" s="447" t="s">
        <v>68</v>
      </c>
      <c r="F154" s="447" t="s">
        <v>268</v>
      </c>
      <c r="G154" s="448" t="s">
        <v>256</v>
      </c>
      <c r="H154" s="447" t="s">
        <v>130</v>
      </c>
      <c r="I154" s="448" t="s">
        <v>64</v>
      </c>
      <c r="J154" s="447" t="s">
        <v>269</v>
      </c>
      <c r="K154" s="448" t="s">
        <v>195</v>
      </c>
      <c r="L154" s="449" t="s">
        <v>65</v>
      </c>
      <c r="M154" s="401"/>
    </row>
    <row r="155" spans="2:13" ht="15.6">
      <c r="B155" s="396"/>
      <c r="C155" s="450" t="s">
        <v>58</v>
      </c>
      <c r="D155" s="438">
        <v>342</v>
      </c>
      <c r="E155" s="438">
        <v>495</v>
      </c>
      <c r="F155" s="438">
        <v>243</v>
      </c>
      <c r="G155" s="438">
        <v>22</v>
      </c>
      <c r="H155" s="438">
        <v>10</v>
      </c>
      <c r="I155" s="438"/>
      <c r="J155" s="438"/>
      <c r="K155" s="550">
        <f>D155+E155+F155+G155+H155+I155+J155</f>
        <v>1112</v>
      </c>
      <c r="L155" s="452">
        <f>K155/K159</f>
        <v>0.13218644946245764</v>
      </c>
      <c r="M155" s="401"/>
    </row>
    <row r="156" spans="2:13" ht="15.6">
      <c r="B156" s="396"/>
      <c r="C156" s="450" t="s">
        <v>148</v>
      </c>
      <c r="D156" s="438">
        <v>451.13</v>
      </c>
      <c r="E156" s="438">
        <v>995</v>
      </c>
      <c r="F156" s="438">
        <v>510</v>
      </c>
      <c r="G156" s="438">
        <v>349</v>
      </c>
      <c r="H156" s="438">
        <v>175</v>
      </c>
      <c r="I156" s="438"/>
      <c r="J156" s="438"/>
      <c r="K156" s="550">
        <f t="shared" ref="K156:K158" si="39">D156+E156+F156+G156+H156+I156+J156</f>
        <v>2480.13</v>
      </c>
      <c r="L156" s="452">
        <f>K156/K159</f>
        <v>0.29481976520263048</v>
      </c>
      <c r="M156" s="401"/>
    </row>
    <row r="157" spans="2:13" ht="15.6">
      <c r="B157" s="396"/>
      <c r="C157" s="450" t="s">
        <v>61</v>
      </c>
      <c r="D157" s="438">
        <v>677.8</v>
      </c>
      <c r="E157" s="438">
        <v>1009.04</v>
      </c>
      <c r="F157" s="438">
        <v>275.02999999999997</v>
      </c>
      <c r="G157" s="438">
        <v>270</v>
      </c>
      <c r="H157" s="438">
        <v>91.6</v>
      </c>
      <c r="I157" s="438"/>
      <c r="J157" s="438"/>
      <c r="K157" s="550">
        <f t="shared" si="39"/>
        <v>2323.4699999999998</v>
      </c>
      <c r="L157" s="452">
        <f>K157/K159</f>
        <v>0.27619716702566227</v>
      </c>
      <c r="M157" s="401"/>
    </row>
    <row r="158" spans="2:13" ht="15.6">
      <c r="B158" s="396"/>
      <c r="C158" s="450" t="s">
        <v>62</v>
      </c>
      <c r="D158" s="438">
        <v>609.26</v>
      </c>
      <c r="E158" s="438">
        <v>1004.66</v>
      </c>
      <c r="F158" s="438">
        <v>437.88</v>
      </c>
      <c r="G158" s="438">
        <v>363.89</v>
      </c>
      <c r="H158" s="438">
        <v>81.069999999999993</v>
      </c>
      <c r="I158" s="438"/>
      <c r="J158" s="438"/>
      <c r="K158" s="550">
        <f t="shared" si="39"/>
        <v>2496.7600000000002</v>
      </c>
      <c r="L158" s="452">
        <f>K158/K159</f>
        <v>0.2967966183092498</v>
      </c>
      <c r="M158" s="401"/>
    </row>
    <row r="159" spans="2:13" ht="15.6">
      <c r="B159" s="397"/>
      <c r="C159" s="450" t="s">
        <v>199</v>
      </c>
      <c r="D159" s="552">
        <f>SUM(D155:D158)</f>
        <v>2080.1899999999996</v>
      </c>
      <c r="E159" s="552">
        <f t="shared" ref="E159" si="40">SUM(E155:E158)</f>
        <v>3503.7</v>
      </c>
      <c r="F159" s="552">
        <f>SUM(F155:F158)</f>
        <v>1465.9099999999999</v>
      </c>
      <c r="G159" s="552">
        <f>SUM(G155:G158)</f>
        <v>1004.89</v>
      </c>
      <c r="H159" s="552">
        <f>SUM(H155:H158)</f>
        <v>357.67</v>
      </c>
      <c r="I159" s="552">
        <f>SUM(I155:I158)</f>
        <v>0</v>
      </c>
      <c r="J159" s="552">
        <f t="shared" ref="J159" si="41">SUM(J155:J158)</f>
        <v>0</v>
      </c>
      <c r="K159" s="550">
        <f>D159+E159+F159+G159+H159+I159+J159</f>
        <v>8412.3599999999988</v>
      </c>
      <c r="L159" s="452">
        <f>SUM(L155:L158)</f>
        <v>1.0000000000000002</v>
      </c>
      <c r="M159" s="401"/>
    </row>
    <row r="160" spans="2:13" ht="15.6">
      <c r="B160" s="397"/>
      <c r="C160" s="547" t="s">
        <v>193</v>
      </c>
      <c r="D160" s="553">
        <v>2080.19</v>
      </c>
      <c r="E160" s="553">
        <v>3503.7</v>
      </c>
      <c r="F160" s="548">
        <v>1465.91</v>
      </c>
      <c r="G160" s="548">
        <v>1004.89</v>
      </c>
      <c r="H160" s="548">
        <v>357.67</v>
      </c>
      <c r="I160" s="548"/>
      <c r="J160" s="548"/>
      <c r="K160" s="549">
        <f t="shared" ref="K160" si="42">D160+E160+F160+G160+H160+I160+J160</f>
        <v>8412.3599999999988</v>
      </c>
      <c r="L160" s="452"/>
      <c r="M160" s="401"/>
    </row>
    <row r="161" spans="2:13" ht="15.6">
      <c r="B161" s="397"/>
      <c r="C161" s="460" t="s">
        <v>147</v>
      </c>
      <c r="D161" s="461">
        <f t="shared" ref="D161:E161" si="43">D160-D159</f>
        <v>0</v>
      </c>
      <c r="E161" s="461">
        <f t="shared" si="43"/>
        <v>0</v>
      </c>
      <c r="F161" s="461">
        <f>F160-F159</f>
        <v>0</v>
      </c>
      <c r="G161" s="461">
        <f>G160-G159</f>
        <v>0</v>
      </c>
      <c r="H161" s="461">
        <f t="shared" ref="H161:J161" si="44">H160-H159</f>
        <v>0</v>
      </c>
      <c r="I161" s="461">
        <f t="shared" si="44"/>
        <v>0</v>
      </c>
      <c r="J161" s="461">
        <f t="shared" si="44"/>
        <v>0</v>
      </c>
      <c r="K161" s="542">
        <f>D161+E161+F161+G161+H161+I161+J161</f>
        <v>0</v>
      </c>
      <c r="L161" s="452"/>
      <c r="M161" s="401"/>
    </row>
    <row r="162" spans="2:13" ht="15.6">
      <c r="B162" s="396"/>
      <c r="C162" s="402" t="s">
        <v>65</v>
      </c>
      <c r="D162" s="462">
        <f>D160/K160</f>
        <v>0.24727781502455914</v>
      </c>
      <c r="E162" s="462">
        <f>E160/K160</f>
        <v>0.41649430124245757</v>
      </c>
      <c r="F162" s="462">
        <f>F160/K160</f>
        <v>0.17425668896718641</v>
      </c>
      <c r="G162" s="462">
        <f>G160/K160</f>
        <v>0.119453993885188</v>
      </c>
      <c r="H162" s="462">
        <f>H160/K160</f>
        <v>4.2517200880609014E-2</v>
      </c>
      <c r="I162" s="462">
        <f>I160/K160</f>
        <v>0</v>
      </c>
      <c r="J162" s="462">
        <f>J160/K160</f>
        <v>0</v>
      </c>
      <c r="K162" s="520">
        <f>D162+E162+F162+G162+H162+I162+J162</f>
        <v>1</v>
      </c>
      <c r="L162" s="463"/>
      <c r="M162" s="401"/>
    </row>
    <row r="163" spans="2:13" ht="16.2" thickBot="1">
      <c r="B163" s="396"/>
      <c r="C163" s="394"/>
      <c r="D163" s="395"/>
      <c r="E163" s="464"/>
      <c r="F163" s="879"/>
      <c r="G163" s="879"/>
      <c r="H163" s="879"/>
      <c r="I163" s="879"/>
      <c r="J163" s="880" t="s">
        <v>196</v>
      </c>
      <c r="K163" s="880"/>
      <c r="L163" s="465">
        <f>H143-K160</f>
        <v>4.5340599994488002</v>
      </c>
      <c r="M163" s="401"/>
    </row>
    <row r="164" spans="2:13" ht="15" thickBot="1">
      <c r="B164" s="397"/>
      <c r="C164" s="393"/>
      <c r="D164" s="367"/>
      <c r="E164" s="367"/>
      <c r="F164" s="367"/>
      <c r="G164" s="367"/>
      <c r="H164" s="367"/>
      <c r="I164" s="367"/>
      <c r="J164" s="367"/>
      <c r="K164" s="367"/>
      <c r="L164" s="368"/>
      <c r="M164" s="401"/>
    </row>
    <row r="165" spans="2:13" ht="15" thickBot="1">
      <c r="B165" s="398"/>
      <c r="C165" s="399"/>
      <c r="D165" s="399"/>
      <c r="E165" s="399"/>
      <c r="F165" s="399"/>
      <c r="G165" s="399"/>
      <c r="H165" s="399"/>
      <c r="I165" s="399"/>
      <c r="J165" s="399"/>
      <c r="K165" s="399"/>
      <c r="L165" s="399"/>
      <c r="M165" s="400"/>
    </row>
    <row r="166" spans="2:13" ht="15" thickBot="1"/>
    <row r="167" spans="2:13" ht="46.8" thickBot="1">
      <c r="B167" s="853" t="s">
        <v>208</v>
      </c>
      <c r="C167" s="854"/>
      <c r="D167" s="854"/>
      <c r="E167" s="854"/>
      <c r="F167" s="854"/>
      <c r="G167" s="854"/>
      <c r="H167" s="854"/>
      <c r="I167" s="854"/>
      <c r="J167" s="854"/>
      <c r="K167" s="854"/>
      <c r="L167" s="854"/>
      <c r="M167" s="855"/>
    </row>
    <row r="168" spans="2:13" ht="26.4" thickBot="1">
      <c r="B168" s="396"/>
      <c r="C168" s="856" t="s">
        <v>193</v>
      </c>
      <c r="D168" s="857"/>
      <c r="E168" s="857"/>
      <c r="F168" s="857"/>
      <c r="G168" s="857"/>
      <c r="H168" s="857"/>
      <c r="I168" s="857"/>
      <c r="J168" s="857"/>
      <c r="K168" s="857"/>
      <c r="L168" s="858"/>
      <c r="M168" s="401"/>
    </row>
    <row r="169" spans="2:13" ht="15.6">
      <c r="B169" s="396"/>
      <c r="C169" s="403" t="s">
        <v>7</v>
      </c>
      <c r="D169" s="404" t="s">
        <v>38</v>
      </c>
      <c r="E169" s="405" t="s">
        <v>39</v>
      </c>
      <c r="F169" s="406" t="s">
        <v>40</v>
      </c>
      <c r="G169" s="406" t="s">
        <v>8</v>
      </c>
      <c r="H169" s="407" t="s">
        <v>60</v>
      </c>
      <c r="I169" s="408" t="s">
        <v>40</v>
      </c>
      <c r="J169" s="407" t="s">
        <v>65</v>
      </c>
      <c r="K169" s="184"/>
      <c r="L169" s="188"/>
      <c r="M169" s="401"/>
    </row>
    <row r="170" spans="2:13" ht="15.6">
      <c r="B170" s="396"/>
      <c r="C170" s="409" t="s">
        <v>42</v>
      </c>
      <c r="D170" s="596">
        <v>1631444.5819999999</v>
      </c>
      <c r="E170" s="596">
        <v>1631903.122</v>
      </c>
      <c r="F170" s="526">
        <f t="shared" ref="F170:F175" si="45">E170-D170</f>
        <v>458.54000000003725</v>
      </c>
      <c r="G170" s="521">
        <v>6.28</v>
      </c>
      <c r="H170" s="410">
        <f>F170*G170</f>
        <v>2879.631200000234</v>
      </c>
      <c r="I170" s="531">
        <f>F170+F174+F175</f>
        <v>632.01000000000931</v>
      </c>
      <c r="J170" s="411">
        <f>I170/I174</f>
        <v>0.43958268127284639</v>
      </c>
      <c r="K170" s="186"/>
      <c r="L170" s="359"/>
      <c r="M170" s="401"/>
    </row>
    <row r="171" spans="2:13" ht="15.6">
      <c r="B171" s="396"/>
      <c r="C171" s="412" t="s">
        <v>43</v>
      </c>
      <c r="D171" s="596">
        <v>632612.522</v>
      </c>
      <c r="E171" s="596">
        <v>632814.73199999996</v>
      </c>
      <c r="F171" s="527">
        <f t="shared" si="45"/>
        <v>202.20999999996275</v>
      </c>
      <c r="G171" s="522">
        <v>6.28</v>
      </c>
      <c r="H171" s="413">
        <f>G171*F171</f>
        <v>1269.8787999997662</v>
      </c>
      <c r="I171" s="532">
        <f>F171</f>
        <v>202.20999999996275</v>
      </c>
      <c r="J171" s="414">
        <f>I171/I174</f>
        <v>0.14064336637104569</v>
      </c>
      <c r="K171" s="186"/>
      <c r="L171" s="359"/>
      <c r="M171" s="401"/>
    </row>
    <row r="172" spans="2:13" ht="15.6">
      <c r="B172" s="396"/>
      <c r="C172" s="415" t="s">
        <v>44</v>
      </c>
      <c r="D172" s="597">
        <v>380776.58299999998</v>
      </c>
      <c r="E172" s="597">
        <v>380937.39299999998</v>
      </c>
      <c r="F172" s="528">
        <f t="shared" si="45"/>
        <v>160.80999999999767</v>
      </c>
      <c r="G172" s="523">
        <v>4.58</v>
      </c>
      <c r="H172" s="416">
        <f>G172*F172</f>
        <v>736.50979999998935</v>
      </c>
      <c r="I172" s="533">
        <f>F172</f>
        <v>160.80999999999767</v>
      </c>
      <c r="J172" s="417">
        <f>I172/I174</f>
        <v>0.11184837419579495</v>
      </c>
      <c r="K172" s="186"/>
      <c r="L172" s="359"/>
      <c r="M172" s="401"/>
    </row>
    <row r="173" spans="2:13" ht="15.6">
      <c r="B173" s="397"/>
      <c r="C173" s="183" t="s">
        <v>139</v>
      </c>
      <c r="D173" s="597">
        <v>440389.87300000002</v>
      </c>
      <c r="E173" s="597">
        <v>440832.59299999999</v>
      </c>
      <c r="F173" s="529">
        <f t="shared" si="45"/>
        <v>442.71999999997206</v>
      </c>
      <c r="G173" s="524">
        <v>6.28</v>
      </c>
      <c r="H173" s="418">
        <f>G173*F173</f>
        <v>2780.2815999998247</v>
      </c>
      <c r="I173" s="534">
        <f>F173</f>
        <v>442.71999999997206</v>
      </c>
      <c r="J173" s="419">
        <f>I173/I174</f>
        <v>0.30792557816031296</v>
      </c>
      <c r="K173" s="186"/>
      <c r="L173" s="359"/>
      <c r="M173" s="401"/>
    </row>
    <row r="174" spans="2:13" ht="16.2" thickBot="1">
      <c r="B174" s="397"/>
      <c r="C174" s="420" t="s">
        <v>45</v>
      </c>
      <c r="D174" s="597">
        <v>387180.70199999999</v>
      </c>
      <c r="E174" s="597">
        <v>387313.45199999999</v>
      </c>
      <c r="F174" s="526">
        <f t="shared" si="45"/>
        <v>132.75</v>
      </c>
      <c r="G174" s="859">
        <v>6.28</v>
      </c>
      <c r="H174" s="421">
        <f>G174*F174</f>
        <v>833.67000000000007</v>
      </c>
      <c r="I174" s="535">
        <f t="shared" ref="I174:J174" si="46">SUM(I170:I173)</f>
        <v>1437.7499999999418</v>
      </c>
      <c r="J174" s="422">
        <f t="shared" si="46"/>
        <v>1</v>
      </c>
      <c r="K174" s="186"/>
      <c r="L174" s="359"/>
      <c r="M174" s="401"/>
    </row>
    <row r="175" spans="2:13" ht="15.6">
      <c r="B175" s="397"/>
      <c r="C175" s="420" t="s">
        <v>46</v>
      </c>
      <c r="D175" s="597">
        <v>345825.11200000002</v>
      </c>
      <c r="E175" s="597">
        <v>345865.83199999999</v>
      </c>
      <c r="F175" s="526">
        <f t="shared" si="45"/>
        <v>40.71999999997206</v>
      </c>
      <c r="G175" s="860"/>
      <c r="H175" s="423">
        <f>G174*F175</f>
        <v>255.72159999982455</v>
      </c>
      <c r="I175" s="424"/>
      <c r="J175" s="425"/>
      <c r="K175" s="186"/>
      <c r="L175" s="359"/>
      <c r="M175" s="401"/>
    </row>
    <row r="176" spans="2:13" ht="16.2" thickBot="1">
      <c r="B176" s="397"/>
      <c r="C176" s="426" t="s">
        <v>21</v>
      </c>
      <c r="D176" s="427"/>
      <c r="E176" s="427"/>
      <c r="F176" s="530">
        <f>F170+F171+F172+F173+F174+F175</f>
        <v>1437.7499999999418</v>
      </c>
      <c r="G176" s="525">
        <f>H176/F176</f>
        <v>6.0898577638671476</v>
      </c>
      <c r="H176" s="428">
        <f>SUM(H170:H175)</f>
        <v>8755.6929999996373</v>
      </c>
      <c r="I176" s="424"/>
      <c r="J176" s="425"/>
      <c r="K176" s="186"/>
      <c r="L176" s="359"/>
      <c r="M176" s="401"/>
    </row>
    <row r="177" spans="2:13" ht="16.2" thickBot="1">
      <c r="B177" s="397"/>
      <c r="C177" s="429"/>
      <c r="D177" s="425"/>
      <c r="E177" s="425"/>
      <c r="F177" s="430"/>
      <c r="G177" s="425"/>
      <c r="H177" s="425"/>
      <c r="I177" s="431"/>
      <c r="J177" s="431"/>
      <c r="K177" s="184"/>
      <c r="L177" s="188"/>
      <c r="M177" s="401"/>
    </row>
    <row r="178" spans="2:13" ht="15.6">
      <c r="B178" s="397"/>
      <c r="C178" s="432"/>
      <c r="D178" s="433"/>
      <c r="E178" s="433" t="s">
        <v>254</v>
      </c>
      <c r="F178" s="434" t="s">
        <v>1</v>
      </c>
      <c r="G178" s="554" t="s">
        <v>65</v>
      </c>
      <c r="H178" s="861" t="s">
        <v>243</v>
      </c>
      <c r="I178" s="862"/>
      <c r="J178" s="431"/>
      <c r="K178" s="184"/>
      <c r="L178" s="188"/>
      <c r="M178" s="401"/>
    </row>
    <row r="179" spans="2:13" ht="15.6">
      <c r="B179" s="397"/>
      <c r="C179" s="437" t="s">
        <v>80</v>
      </c>
      <c r="D179" s="438"/>
      <c r="E179" s="438">
        <v>748</v>
      </c>
      <c r="F179" s="438">
        <f>D179+E179</f>
        <v>748</v>
      </c>
      <c r="G179" s="439">
        <f>F179/F184</f>
        <v>0.18505690252350321</v>
      </c>
      <c r="H179" s="590">
        <v>7.0000000000000001E-3</v>
      </c>
      <c r="I179" s="586">
        <f>F179*H179</f>
        <v>5.2359999999999998</v>
      </c>
      <c r="J179" s="431"/>
      <c r="K179" s="184"/>
      <c r="L179" s="188"/>
      <c r="M179" s="401"/>
    </row>
    <row r="180" spans="2:13" ht="15.6">
      <c r="B180" s="397"/>
      <c r="C180" s="437" t="s">
        <v>81</v>
      </c>
      <c r="D180" s="438"/>
      <c r="E180" s="438">
        <v>1273</v>
      </c>
      <c r="F180" s="438">
        <f t="shared" ref="F180:F181" si="47">D180+E180</f>
        <v>1273</v>
      </c>
      <c r="G180" s="439">
        <f>F180/F184</f>
        <v>0.31494309747649679</v>
      </c>
      <c r="H180" s="590">
        <v>2.5000000000000001E-2</v>
      </c>
      <c r="I180" s="586">
        <f>F180*H180</f>
        <v>31.825000000000003</v>
      </c>
      <c r="J180" s="431"/>
      <c r="K180" s="184"/>
      <c r="L180" s="188"/>
      <c r="M180" s="401"/>
    </row>
    <row r="181" spans="2:13" ht="15.6">
      <c r="B181" s="397"/>
      <c r="C181" s="437" t="s">
        <v>58</v>
      </c>
      <c r="D181" s="438"/>
      <c r="E181" s="438">
        <v>2021</v>
      </c>
      <c r="F181" s="438">
        <f t="shared" si="47"/>
        <v>2021</v>
      </c>
      <c r="G181" s="439">
        <f>F181/F184</f>
        <v>0.5</v>
      </c>
      <c r="H181" s="584"/>
      <c r="I181" s="586"/>
      <c r="J181" s="431"/>
      <c r="K181" s="184"/>
      <c r="L181" s="188"/>
      <c r="M181" s="401"/>
    </row>
    <row r="182" spans="2:13" ht="15.6">
      <c r="B182" s="397"/>
      <c r="C182" s="437" t="s">
        <v>275</v>
      </c>
      <c r="D182" s="438"/>
      <c r="E182" s="438"/>
      <c r="F182" s="438">
        <f>D182+E182</f>
        <v>0</v>
      </c>
      <c r="G182" s="439"/>
      <c r="H182" s="590">
        <v>1.9E-2</v>
      </c>
      <c r="I182" s="586">
        <f>F182*H182</f>
        <v>0</v>
      </c>
      <c r="J182" s="431"/>
      <c r="K182" s="184"/>
      <c r="L182" s="188"/>
      <c r="M182" s="401"/>
    </row>
    <row r="183" spans="2:13" ht="15.6">
      <c r="B183" s="397"/>
      <c r="C183" s="437" t="s">
        <v>276</v>
      </c>
      <c r="D183" s="438"/>
      <c r="E183" s="438"/>
      <c r="F183" s="438">
        <f>D183+E183</f>
        <v>0</v>
      </c>
      <c r="G183" s="439">
        <f>F183/F184</f>
        <v>0</v>
      </c>
      <c r="H183" s="590">
        <v>1.9E-2</v>
      </c>
      <c r="I183" s="586">
        <f>F183*H183</f>
        <v>0</v>
      </c>
      <c r="J183" s="431"/>
      <c r="K183" s="184"/>
      <c r="L183" s="188"/>
      <c r="M183" s="401"/>
    </row>
    <row r="184" spans="2:13" ht="16.2" thickBot="1">
      <c r="B184" s="397"/>
      <c r="C184" s="441" t="s">
        <v>1</v>
      </c>
      <c r="D184" s="442">
        <f>SUM(D179:D181)</f>
        <v>0</v>
      </c>
      <c r="E184" s="442">
        <f>SUM(E179:E181)</f>
        <v>4042</v>
      </c>
      <c r="F184" s="443">
        <f>D184+E184</f>
        <v>4042</v>
      </c>
      <c r="G184" s="444">
        <f>SUM(G179:G181)</f>
        <v>1</v>
      </c>
      <c r="H184" s="585" t="s">
        <v>21</v>
      </c>
      <c r="I184" s="591">
        <f>SUM(I179:I181)</f>
        <v>37.061</v>
      </c>
      <c r="J184" s="431"/>
      <c r="K184" s="184"/>
      <c r="L184" s="188"/>
      <c r="M184" s="401"/>
    </row>
    <row r="185" spans="2:13" ht="15" thickBot="1">
      <c r="B185" s="397"/>
      <c r="C185" s="187"/>
      <c r="D185" s="186"/>
      <c r="E185" s="186"/>
      <c r="F185" s="185"/>
      <c r="G185" s="186"/>
      <c r="H185" s="186"/>
      <c r="I185" s="184"/>
      <c r="J185" s="184"/>
      <c r="K185" s="184"/>
      <c r="L185" s="188"/>
      <c r="M185" s="401"/>
    </row>
    <row r="186" spans="2:13" ht="26.4" thickBot="1">
      <c r="B186" s="397"/>
      <c r="C186" s="876" t="s">
        <v>194</v>
      </c>
      <c r="D186" s="877"/>
      <c r="E186" s="877"/>
      <c r="F186" s="877"/>
      <c r="G186" s="877"/>
      <c r="H186" s="877"/>
      <c r="I186" s="877"/>
      <c r="J186" s="877"/>
      <c r="K186" s="877"/>
      <c r="L186" s="878"/>
      <c r="M186" s="401"/>
    </row>
    <row r="187" spans="2:13" ht="15.6">
      <c r="B187" s="396"/>
      <c r="C187" s="446"/>
      <c r="D187" s="447" t="s">
        <v>260</v>
      </c>
      <c r="E187" s="447" t="s">
        <v>68</v>
      </c>
      <c r="F187" s="447" t="s">
        <v>268</v>
      </c>
      <c r="G187" s="448" t="s">
        <v>256</v>
      </c>
      <c r="H187" s="447" t="s">
        <v>130</v>
      </c>
      <c r="I187" s="448" t="s">
        <v>64</v>
      </c>
      <c r="J187" s="447" t="s">
        <v>269</v>
      </c>
      <c r="K187" s="448" t="s">
        <v>195</v>
      </c>
      <c r="L187" s="449" t="s">
        <v>65</v>
      </c>
      <c r="M187" s="401"/>
    </row>
    <row r="188" spans="2:13" ht="15.6">
      <c r="B188" s="396"/>
      <c r="C188" s="450" t="s">
        <v>58</v>
      </c>
      <c r="D188" s="438">
        <v>155</v>
      </c>
      <c r="E188" s="438">
        <v>343</v>
      </c>
      <c r="F188" s="438">
        <v>50</v>
      </c>
      <c r="G188" s="438">
        <v>40</v>
      </c>
      <c r="H188" s="438">
        <v>241.1</v>
      </c>
      <c r="I188" s="438"/>
      <c r="J188" s="438"/>
      <c r="K188" s="550">
        <f>D188+E188+F188+G188+H188+I188+J188</f>
        <v>829.1</v>
      </c>
      <c r="L188" s="452">
        <f>K188/K192</f>
        <v>9.4733823208472692E-2</v>
      </c>
      <c r="M188" s="401"/>
    </row>
    <row r="189" spans="2:13" ht="15.6">
      <c r="B189" s="396"/>
      <c r="C189" s="450" t="s">
        <v>148</v>
      </c>
      <c r="D189" s="438">
        <v>455</v>
      </c>
      <c r="E189" s="438">
        <v>293</v>
      </c>
      <c r="F189" s="438">
        <v>455</v>
      </c>
      <c r="G189" s="438">
        <v>185</v>
      </c>
      <c r="H189" s="438">
        <v>633</v>
      </c>
      <c r="I189" s="438"/>
      <c r="J189" s="438"/>
      <c r="K189" s="550">
        <f t="shared" ref="K189:K191" si="48">D189+E189+F189+G189+H189+I189+J189</f>
        <v>2021</v>
      </c>
      <c r="L189" s="452">
        <f>K189/K192</f>
        <v>0.23092154951673297</v>
      </c>
      <c r="M189" s="401"/>
    </row>
    <row r="190" spans="2:13" ht="15.6">
      <c r="B190" s="396"/>
      <c r="C190" s="450" t="s">
        <v>61</v>
      </c>
      <c r="D190" s="438">
        <v>517</v>
      </c>
      <c r="E190" s="438">
        <v>2545.8000000000002</v>
      </c>
      <c r="F190" s="438">
        <v>281.04000000000002</v>
      </c>
      <c r="G190" s="438"/>
      <c r="H190" s="438">
        <v>313.7</v>
      </c>
      <c r="I190" s="438"/>
      <c r="J190" s="438"/>
      <c r="K190" s="550">
        <f t="shared" si="48"/>
        <v>3657.54</v>
      </c>
      <c r="L190" s="452">
        <f>K190/K192</f>
        <v>0.41791430193935253</v>
      </c>
      <c r="M190" s="401"/>
    </row>
    <row r="191" spans="2:13" ht="15.6">
      <c r="B191" s="396"/>
      <c r="C191" s="450" t="s">
        <v>62</v>
      </c>
      <c r="D191" s="438">
        <v>659.95</v>
      </c>
      <c r="E191" s="438">
        <v>452.95</v>
      </c>
      <c r="F191" s="438">
        <v>445.49</v>
      </c>
      <c r="G191" s="438">
        <v>84.52</v>
      </c>
      <c r="H191" s="438">
        <v>601.34</v>
      </c>
      <c r="I191" s="438"/>
      <c r="J191" s="438"/>
      <c r="K191" s="550">
        <f t="shared" si="48"/>
        <v>2244.25</v>
      </c>
      <c r="L191" s="452">
        <f>K191/K192</f>
        <v>0.25643032533544186</v>
      </c>
      <c r="M191" s="401"/>
    </row>
    <row r="192" spans="2:13" ht="15.6">
      <c r="B192" s="397"/>
      <c r="C192" s="450" t="s">
        <v>199</v>
      </c>
      <c r="D192" s="552">
        <f>SUM(D188:D191)</f>
        <v>1786.95</v>
      </c>
      <c r="E192" s="552">
        <f t="shared" ref="E192" si="49">SUM(E188:E191)</f>
        <v>3634.75</v>
      </c>
      <c r="F192" s="552">
        <f>SUM(F188:F191)</f>
        <v>1231.53</v>
      </c>
      <c r="G192" s="552">
        <f>SUM(G188:G191)</f>
        <v>309.52</v>
      </c>
      <c r="H192" s="552">
        <f>SUM(H188:H191)</f>
        <v>1789.1399999999999</v>
      </c>
      <c r="I192" s="552">
        <f>SUM(I188:I191)</f>
        <v>0</v>
      </c>
      <c r="J192" s="552">
        <f t="shared" ref="J192" si="50">SUM(J188:J191)</f>
        <v>0</v>
      </c>
      <c r="K192" s="550">
        <f>D192+E192+F192+G192+H192+I192+J192</f>
        <v>8751.89</v>
      </c>
      <c r="L192" s="452">
        <f>SUM(L188:L191)</f>
        <v>1</v>
      </c>
      <c r="M192" s="401"/>
    </row>
    <row r="193" spans="2:13" ht="15.6">
      <c r="B193" s="397"/>
      <c r="C193" s="547" t="s">
        <v>193</v>
      </c>
      <c r="D193" s="553">
        <v>1786.95</v>
      </c>
      <c r="E193" s="553">
        <v>3634.75</v>
      </c>
      <c r="F193" s="548">
        <v>1231.53</v>
      </c>
      <c r="G193" s="548">
        <v>309.52</v>
      </c>
      <c r="H193" s="548">
        <v>1789.14</v>
      </c>
      <c r="I193" s="548"/>
      <c r="J193" s="548"/>
      <c r="K193" s="549">
        <f t="shared" ref="K193" si="51">D193+E193+F193+G193+H193+I193+J193</f>
        <v>8751.89</v>
      </c>
      <c r="L193" s="452"/>
      <c r="M193" s="401"/>
    </row>
    <row r="194" spans="2:13" ht="15.6">
      <c r="B194" s="397"/>
      <c r="C194" s="460" t="s">
        <v>147</v>
      </c>
      <c r="D194" s="461">
        <f t="shared" ref="D194:E194" si="52">D193-D192</f>
        <v>0</v>
      </c>
      <c r="E194" s="461">
        <f t="shared" si="52"/>
        <v>0</v>
      </c>
      <c r="F194" s="461">
        <f>F193-F192</f>
        <v>0</v>
      </c>
      <c r="G194" s="461">
        <f>G193-G192</f>
        <v>0</v>
      </c>
      <c r="H194" s="461">
        <f t="shared" ref="H194:J194" si="53">H193-H192</f>
        <v>0</v>
      </c>
      <c r="I194" s="461">
        <f t="shared" si="53"/>
        <v>0</v>
      </c>
      <c r="J194" s="461">
        <f t="shared" si="53"/>
        <v>0</v>
      </c>
      <c r="K194" s="542">
        <f>D194+E194+F194+G194+H194+I194+J194</f>
        <v>0</v>
      </c>
      <c r="L194" s="452"/>
      <c r="M194" s="401"/>
    </row>
    <row r="195" spans="2:13" ht="15.6">
      <c r="B195" s="396"/>
      <c r="C195" s="402" t="s">
        <v>65</v>
      </c>
      <c r="D195" s="462">
        <f>D193/K193</f>
        <v>0.20417875453187828</v>
      </c>
      <c r="E195" s="462">
        <f>E193/K193</f>
        <v>0.41531029297671707</v>
      </c>
      <c r="F195" s="462">
        <f>F193/K193</f>
        <v>0.14071589108181204</v>
      </c>
      <c r="G195" s="462">
        <f>G193/K193</f>
        <v>3.5366075213468177E-2</v>
      </c>
      <c r="H195" s="462">
        <f>H193/K193</f>
        <v>0.20442898619612451</v>
      </c>
      <c r="I195" s="462">
        <f>I193/K193</f>
        <v>0</v>
      </c>
      <c r="J195" s="462">
        <f>J193/K193</f>
        <v>0</v>
      </c>
      <c r="K195" s="520">
        <f>D195+E195+F195+G195+H195+I195+J195</f>
        <v>1</v>
      </c>
      <c r="L195" s="463"/>
      <c r="M195" s="401"/>
    </row>
    <row r="196" spans="2:13" ht="16.2" thickBot="1">
      <c r="B196" s="396"/>
      <c r="C196" s="394"/>
      <c r="D196" s="395"/>
      <c r="E196" s="464"/>
      <c r="F196" s="879"/>
      <c r="G196" s="879"/>
      <c r="H196" s="879"/>
      <c r="I196" s="879"/>
      <c r="J196" s="880" t="s">
        <v>196</v>
      </c>
      <c r="K196" s="880"/>
      <c r="L196" s="465">
        <f>H176-K193</f>
        <v>3.8029999996379047</v>
      </c>
      <c r="M196" s="401"/>
    </row>
    <row r="197" spans="2:13" ht="15" thickBot="1">
      <c r="B197" s="397"/>
      <c r="C197" s="393"/>
      <c r="D197" s="367"/>
      <c r="E197" s="367"/>
      <c r="F197" s="367"/>
      <c r="G197" s="367"/>
      <c r="H197" s="367"/>
      <c r="I197" s="367"/>
      <c r="J197" s="367"/>
      <c r="K197" s="367"/>
      <c r="L197" s="368"/>
      <c r="M197" s="401"/>
    </row>
    <row r="198" spans="2:13" ht="15" thickBot="1">
      <c r="B198" s="398"/>
      <c r="C198" s="399"/>
      <c r="D198" s="399"/>
      <c r="E198" s="399"/>
      <c r="F198" s="399"/>
      <c r="G198" s="399"/>
      <c r="H198" s="399"/>
      <c r="I198" s="399"/>
      <c r="J198" s="399"/>
      <c r="K198" s="399"/>
      <c r="L198" s="399"/>
      <c r="M198" s="400"/>
    </row>
    <row r="199" spans="2:13" ht="15" thickBot="1"/>
    <row r="200" spans="2:13" ht="46.8" thickBot="1">
      <c r="B200" s="853" t="s">
        <v>210</v>
      </c>
      <c r="C200" s="854"/>
      <c r="D200" s="854"/>
      <c r="E200" s="854"/>
      <c r="F200" s="854"/>
      <c r="G200" s="854"/>
      <c r="H200" s="854"/>
      <c r="I200" s="854"/>
      <c r="J200" s="854"/>
      <c r="K200" s="854"/>
      <c r="L200" s="854"/>
      <c r="M200" s="855"/>
    </row>
    <row r="201" spans="2:13" ht="26.4" thickBot="1">
      <c r="B201" s="396"/>
      <c r="C201" s="856" t="s">
        <v>193</v>
      </c>
      <c r="D201" s="857"/>
      <c r="E201" s="857"/>
      <c r="F201" s="857"/>
      <c r="G201" s="857"/>
      <c r="H201" s="857"/>
      <c r="I201" s="857"/>
      <c r="J201" s="857"/>
      <c r="K201" s="857"/>
      <c r="L201" s="858"/>
      <c r="M201" s="401"/>
    </row>
    <row r="202" spans="2:13" ht="15.6">
      <c r="B202" s="396"/>
      <c r="C202" s="403" t="s">
        <v>7</v>
      </c>
      <c r="D202" s="404" t="s">
        <v>38</v>
      </c>
      <c r="E202" s="405" t="s">
        <v>39</v>
      </c>
      <c r="F202" s="406" t="s">
        <v>40</v>
      </c>
      <c r="G202" s="406" t="s">
        <v>8</v>
      </c>
      <c r="H202" s="407" t="s">
        <v>60</v>
      </c>
      <c r="I202" s="408" t="s">
        <v>40</v>
      </c>
      <c r="J202" s="407" t="s">
        <v>65</v>
      </c>
      <c r="K202" s="184"/>
      <c r="L202" s="188"/>
      <c r="M202" s="401"/>
    </row>
    <row r="203" spans="2:13" ht="15.6">
      <c r="B203" s="396"/>
      <c r="C203" s="409" t="s">
        <v>42</v>
      </c>
      <c r="D203" s="596">
        <v>1631903.122</v>
      </c>
      <c r="E203" s="596">
        <v>1632474.432</v>
      </c>
      <c r="F203" s="526">
        <f t="shared" ref="F203:F208" si="54">E203-D203</f>
        <v>571.31000000005588</v>
      </c>
      <c r="G203" s="521">
        <v>6.28</v>
      </c>
      <c r="H203" s="410">
        <f>F203*G203</f>
        <v>3587.8268000003509</v>
      </c>
      <c r="I203" s="531">
        <f>F203+F207+F208</f>
        <v>817.0920000000624</v>
      </c>
      <c r="J203" s="411">
        <f>I203/I207</f>
        <v>0.59223212305442541</v>
      </c>
      <c r="K203" s="186"/>
      <c r="L203" s="359"/>
      <c r="M203" s="401"/>
    </row>
    <row r="204" spans="2:13" ht="15.6">
      <c r="B204" s="396"/>
      <c r="C204" s="412" t="s">
        <v>43</v>
      </c>
      <c r="D204" s="596">
        <v>632814.73199999996</v>
      </c>
      <c r="E204" s="596">
        <v>633107.95200000005</v>
      </c>
      <c r="F204" s="527">
        <f t="shared" si="54"/>
        <v>293.22000000008848</v>
      </c>
      <c r="G204" s="522">
        <v>6.28</v>
      </c>
      <c r="H204" s="413">
        <f>G204*F204</f>
        <v>1841.4216000005556</v>
      </c>
      <c r="I204" s="532">
        <f>F204</f>
        <v>293.22000000008848</v>
      </c>
      <c r="J204" s="414">
        <f>I204/I207</f>
        <v>0.2125272345366957</v>
      </c>
      <c r="K204" s="186"/>
      <c r="L204" s="359"/>
      <c r="M204" s="401"/>
    </row>
    <row r="205" spans="2:13" ht="15.6">
      <c r="B205" s="396"/>
      <c r="C205" s="415" t="s">
        <v>44</v>
      </c>
      <c r="D205" s="597">
        <v>380937.39299999998</v>
      </c>
      <c r="E205" s="597">
        <v>381158.973</v>
      </c>
      <c r="F205" s="528">
        <f t="shared" si="54"/>
        <v>221.5800000000163</v>
      </c>
      <c r="G205" s="523">
        <v>4.58</v>
      </c>
      <c r="H205" s="416">
        <f>G205*F205</f>
        <v>1014.8364000000746</v>
      </c>
      <c r="I205" s="533">
        <f>F205</f>
        <v>221.5800000000163</v>
      </c>
      <c r="J205" s="417">
        <f>I205/I207</f>
        <v>0.16060222573027177</v>
      </c>
      <c r="K205" s="186"/>
      <c r="L205" s="359"/>
      <c r="M205" s="401"/>
    </row>
    <row r="206" spans="2:13" ht="15.6">
      <c r="B206" s="397"/>
      <c r="C206" s="183" t="s">
        <v>139</v>
      </c>
      <c r="D206" s="597">
        <v>440832.59299999999</v>
      </c>
      <c r="E206" s="597">
        <v>440880.38299999997</v>
      </c>
      <c r="F206" s="529">
        <f t="shared" si="54"/>
        <v>47.789999999979045</v>
      </c>
      <c r="G206" s="524">
        <v>6.28</v>
      </c>
      <c r="H206" s="418">
        <f>G206*F206</f>
        <v>300.1211999998684</v>
      </c>
      <c r="I206" s="534">
        <f>F206</f>
        <v>47.789999999979045</v>
      </c>
      <c r="J206" s="419">
        <f>I206/I207</f>
        <v>3.4638416678607085E-2</v>
      </c>
      <c r="K206" s="186"/>
      <c r="L206" s="359"/>
      <c r="M206" s="401"/>
    </row>
    <row r="207" spans="2:13" ht="16.2" thickBot="1">
      <c r="B207" s="397"/>
      <c r="C207" s="420" t="s">
        <v>45</v>
      </c>
      <c r="D207" s="597">
        <v>387313.45199999999</v>
      </c>
      <c r="E207" s="597">
        <v>387487.57299999997</v>
      </c>
      <c r="F207" s="526">
        <f t="shared" si="54"/>
        <v>174.12099999998463</v>
      </c>
      <c r="G207" s="859">
        <v>6.28</v>
      </c>
      <c r="H207" s="421">
        <f>G207*F207</f>
        <v>1093.4798799999035</v>
      </c>
      <c r="I207" s="535">
        <f t="shared" ref="I207:J207" si="55">SUM(I203:I206)</f>
        <v>1379.6820000001462</v>
      </c>
      <c r="J207" s="422">
        <f t="shared" si="55"/>
        <v>1</v>
      </c>
      <c r="K207" s="186"/>
      <c r="L207" s="359"/>
      <c r="M207" s="401"/>
    </row>
    <row r="208" spans="2:13" ht="15.6">
      <c r="B208" s="397"/>
      <c r="C208" s="420" t="s">
        <v>46</v>
      </c>
      <c r="D208" s="597">
        <v>345865.83199999999</v>
      </c>
      <c r="E208" s="597">
        <v>345937.49300000002</v>
      </c>
      <c r="F208" s="526">
        <f t="shared" si="54"/>
        <v>71.661000000021886</v>
      </c>
      <c r="G208" s="860"/>
      <c r="H208" s="423">
        <f>G207*F208</f>
        <v>450.03108000013748</v>
      </c>
      <c r="I208" s="424"/>
      <c r="J208" s="425"/>
      <c r="K208" s="186"/>
      <c r="L208" s="359"/>
      <c r="M208" s="401"/>
    </row>
    <row r="209" spans="2:13" ht="16.2" thickBot="1">
      <c r="B209" s="397"/>
      <c r="C209" s="426" t="s">
        <v>21</v>
      </c>
      <c r="D209" s="427"/>
      <c r="E209" s="427"/>
      <c r="F209" s="530">
        <f>F203+F204+F205+F206+F207+F208</f>
        <v>1379.6820000001462</v>
      </c>
      <c r="G209" s="525">
        <f>H209/F209</f>
        <v>6.0069762162585381</v>
      </c>
      <c r="H209" s="428">
        <f>SUM(H203:H208)</f>
        <v>8287.716960000891</v>
      </c>
      <c r="I209" s="424"/>
      <c r="J209" s="425"/>
      <c r="K209" s="186"/>
      <c r="L209" s="359"/>
      <c r="M209" s="401"/>
    </row>
    <row r="210" spans="2:13" ht="16.2" thickBot="1">
      <c r="B210" s="397"/>
      <c r="C210" s="429"/>
      <c r="D210" s="425"/>
      <c r="E210" s="425"/>
      <c r="F210" s="430"/>
      <c r="G210" s="425"/>
      <c r="H210" s="425"/>
      <c r="I210" s="431"/>
      <c r="J210" s="431"/>
      <c r="K210" s="184"/>
      <c r="L210" s="188"/>
      <c r="M210" s="401"/>
    </row>
    <row r="211" spans="2:13" ht="15.6">
      <c r="B211" s="397"/>
      <c r="C211" s="432"/>
      <c r="D211" s="433"/>
      <c r="E211" s="433" t="s">
        <v>254</v>
      </c>
      <c r="F211" s="434" t="s">
        <v>1</v>
      </c>
      <c r="G211" s="554" t="s">
        <v>65</v>
      </c>
      <c r="H211" s="861" t="s">
        <v>243</v>
      </c>
      <c r="I211" s="862"/>
      <c r="J211" s="431"/>
      <c r="K211" s="184"/>
      <c r="L211" s="188"/>
      <c r="M211" s="401"/>
    </row>
    <row r="212" spans="2:13" ht="15.6">
      <c r="B212" s="397"/>
      <c r="C212" s="437" t="s">
        <v>80</v>
      </c>
      <c r="D212" s="438"/>
      <c r="E212" s="438">
        <v>444</v>
      </c>
      <c r="F212" s="438">
        <f>D212+E212</f>
        <v>444</v>
      </c>
      <c r="G212" s="439">
        <f>F212/F217</f>
        <v>0.12241521918941274</v>
      </c>
      <c r="H212" s="590">
        <v>7.0000000000000001E-3</v>
      </c>
      <c r="I212" s="586">
        <f>F212*H212</f>
        <v>3.1080000000000001</v>
      </c>
      <c r="J212" s="431"/>
      <c r="K212" s="184"/>
      <c r="L212" s="188"/>
      <c r="M212" s="401"/>
    </row>
    <row r="213" spans="2:13" ht="15.6">
      <c r="B213" s="397"/>
      <c r="C213" s="437" t="s">
        <v>81</v>
      </c>
      <c r="D213" s="438"/>
      <c r="E213" s="438">
        <v>1681</v>
      </c>
      <c r="F213" s="438">
        <f t="shared" ref="F213:F214" si="56">D213+E213</f>
        <v>1681</v>
      </c>
      <c r="G213" s="439">
        <f>F213/F217</f>
        <v>0.46346843121036668</v>
      </c>
      <c r="H213" s="590">
        <v>2.5000000000000001E-2</v>
      </c>
      <c r="I213" s="586">
        <f>F213*H213</f>
        <v>42.025000000000006</v>
      </c>
      <c r="J213" s="431"/>
      <c r="K213" s="184"/>
      <c r="L213" s="188"/>
      <c r="M213" s="401"/>
    </row>
    <row r="214" spans="2:13" ht="15.6">
      <c r="B214" s="397"/>
      <c r="C214" s="437" t="s">
        <v>58</v>
      </c>
      <c r="D214" s="438"/>
      <c r="E214" s="438">
        <v>1502</v>
      </c>
      <c r="F214" s="438">
        <f t="shared" si="56"/>
        <v>1502</v>
      </c>
      <c r="G214" s="439">
        <f>F214/F217</f>
        <v>0.41411634960022059</v>
      </c>
      <c r="H214" s="584"/>
      <c r="I214" s="586"/>
      <c r="J214" s="431"/>
      <c r="K214" s="184"/>
      <c r="L214" s="188"/>
      <c r="M214" s="401"/>
    </row>
    <row r="215" spans="2:13" ht="15.6">
      <c r="B215" s="397"/>
      <c r="C215" s="437" t="s">
        <v>275</v>
      </c>
      <c r="D215" s="438"/>
      <c r="E215" s="438"/>
      <c r="F215" s="438">
        <f>D215+E215</f>
        <v>0</v>
      </c>
      <c r="G215" s="439"/>
      <c r="H215" s="590">
        <v>1.9E-2</v>
      </c>
      <c r="I215" s="586">
        <f>F215*H215</f>
        <v>0</v>
      </c>
      <c r="J215" s="431"/>
      <c r="K215" s="184"/>
      <c r="L215" s="188"/>
      <c r="M215" s="401"/>
    </row>
    <row r="216" spans="2:13" ht="15.6">
      <c r="B216" s="397"/>
      <c r="C216" s="437" t="s">
        <v>276</v>
      </c>
      <c r="D216" s="438"/>
      <c r="E216" s="438"/>
      <c r="F216" s="438">
        <f>D216+E216</f>
        <v>0</v>
      </c>
      <c r="G216" s="439">
        <f>F216/F217</f>
        <v>0</v>
      </c>
      <c r="H216" s="590">
        <v>1.9E-2</v>
      </c>
      <c r="I216" s="586">
        <f>F216*H216</f>
        <v>0</v>
      </c>
      <c r="J216" s="431"/>
      <c r="K216" s="184"/>
      <c r="L216" s="188"/>
      <c r="M216" s="401"/>
    </row>
    <row r="217" spans="2:13" ht="16.2" thickBot="1">
      <c r="B217" s="397"/>
      <c r="C217" s="441" t="s">
        <v>1</v>
      </c>
      <c r="D217" s="442">
        <f>SUM(D212:D214)</f>
        <v>0</v>
      </c>
      <c r="E217" s="442">
        <f>SUM(E212:E214)</f>
        <v>3627</v>
      </c>
      <c r="F217" s="443">
        <f>D217+E217</f>
        <v>3627</v>
      </c>
      <c r="G217" s="444">
        <f>SUM(G212:G214)</f>
        <v>1</v>
      </c>
      <c r="H217" s="585" t="s">
        <v>21</v>
      </c>
      <c r="I217" s="591">
        <f>SUM(I212:I214)</f>
        <v>45.133000000000003</v>
      </c>
      <c r="J217" s="431"/>
      <c r="K217" s="184"/>
      <c r="L217" s="188"/>
      <c r="M217" s="401"/>
    </row>
    <row r="218" spans="2:13" ht="15" thickBot="1">
      <c r="B218" s="397"/>
      <c r="C218" s="187"/>
      <c r="D218" s="186"/>
      <c r="E218" s="186"/>
      <c r="F218" s="185"/>
      <c r="G218" s="186"/>
      <c r="H218" s="186"/>
      <c r="I218" s="184"/>
      <c r="J218" s="184"/>
      <c r="K218" s="184"/>
      <c r="L218" s="188"/>
      <c r="M218" s="401"/>
    </row>
    <row r="219" spans="2:13" ht="26.4" thickBot="1">
      <c r="B219" s="397"/>
      <c r="C219" s="876" t="s">
        <v>194</v>
      </c>
      <c r="D219" s="877"/>
      <c r="E219" s="877"/>
      <c r="F219" s="877"/>
      <c r="G219" s="877"/>
      <c r="H219" s="877"/>
      <c r="I219" s="877"/>
      <c r="J219" s="877"/>
      <c r="K219" s="877"/>
      <c r="L219" s="878"/>
      <c r="M219" s="401"/>
    </row>
    <row r="220" spans="2:13" ht="15.6">
      <c r="B220" s="396"/>
      <c r="C220" s="446"/>
      <c r="D220" s="447" t="s">
        <v>260</v>
      </c>
      <c r="E220" s="447" t="s">
        <v>68</v>
      </c>
      <c r="F220" s="447" t="s">
        <v>268</v>
      </c>
      <c r="G220" s="448" t="s">
        <v>256</v>
      </c>
      <c r="H220" s="447" t="s">
        <v>130</v>
      </c>
      <c r="I220" s="448" t="s">
        <v>64</v>
      </c>
      <c r="J220" s="447" t="s">
        <v>269</v>
      </c>
      <c r="K220" s="448" t="s">
        <v>195</v>
      </c>
      <c r="L220" s="449" t="s">
        <v>65</v>
      </c>
      <c r="M220" s="401"/>
    </row>
    <row r="221" spans="2:13" ht="15.6">
      <c r="B221" s="396"/>
      <c r="C221" s="450" t="s">
        <v>58</v>
      </c>
      <c r="D221" s="438"/>
      <c r="E221" s="438">
        <v>677</v>
      </c>
      <c r="F221" s="438">
        <v>31</v>
      </c>
      <c r="G221" s="438">
        <v>794</v>
      </c>
      <c r="H221" s="438"/>
      <c r="I221" s="438"/>
      <c r="J221" s="438"/>
      <c r="K221" s="550">
        <f>D221+E221+F221+G221+H221+I221+J221</f>
        <v>1502</v>
      </c>
      <c r="L221" s="452">
        <f>K221/K225</f>
        <v>0.18133635963032496</v>
      </c>
      <c r="M221" s="401"/>
    </row>
    <row r="222" spans="2:13" ht="15.6">
      <c r="B222" s="396"/>
      <c r="C222" s="450" t="s">
        <v>148</v>
      </c>
      <c r="D222" s="438"/>
      <c r="E222" s="438">
        <v>1314.37</v>
      </c>
      <c r="F222" s="438">
        <v>70</v>
      </c>
      <c r="G222" s="438">
        <v>741</v>
      </c>
      <c r="H222" s="438"/>
      <c r="I222" s="438"/>
      <c r="J222" s="438"/>
      <c r="K222" s="550">
        <f t="shared" ref="K222:K224" si="57">D222+E222+F222+G222+H222+I222+J222</f>
        <v>2125.37</v>
      </c>
      <c r="L222" s="452">
        <f>K222/K225</f>
        <v>0.25659577807423684</v>
      </c>
      <c r="M222" s="401"/>
    </row>
    <row r="223" spans="2:13" ht="15.6">
      <c r="B223" s="396"/>
      <c r="C223" s="450" t="s">
        <v>61</v>
      </c>
      <c r="D223" s="438"/>
      <c r="E223" s="438">
        <v>568</v>
      </c>
      <c r="F223" s="438">
        <v>50</v>
      </c>
      <c r="G223" s="438">
        <v>267.55</v>
      </c>
      <c r="H223" s="438"/>
      <c r="I223" s="438"/>
      <c r="J223" s="438"/>
      <c r="K223" s="550">
        <f t="shared" si="57"/>
        <v>885.55</v>
      </c>
      <c r="L223" s="452">
        <f>K223/K225</f>
        <v>0.10691239232399086</v>
      </c>
      <c r="M223" s="401"/>
    </row>
    <row r="224" spans="2:13" ht="15.6">
      <c r="B224" s="396"/>
      <c r="C224" s="450" t="s">
        <v>62</v>
      </c>
      <c r="D224" s="438"/>
      <c r="E224" s="438">
        <v>1131.03</v>
      </c>
      <c r="F224" s="438">
        <v>294.39999999999998</v>
      </c>
      <c r="G224" s="438">
        <v>1920.91</v>
      </c>
      <c r="H224" s="438"/>
      <c r="I224" s="438"/>
      <c r="J224" s="438">
        <v>423.69</v>
      </c>
      <c r="K224" s="550">
        <f t="shared" si="57"/>
        <v>3770.03</v>
      </c>
      <c r="L224" s="452">
        <f>K224/K225</f>
        <v>0.45515546997144746</v>
      </c>
      <c r="M224" s="401"/>
    </row>
    <row r="225" spans="2:13" ht="15.6">
      <c r="B225" s="397"/>
      <c r="C225" s="450" t="s">
        <v>199</v>
      </c>
      <c r="D225" s="552">
        <f>SUM(D221:D224)</f>
        <v>0</v>
      </c>
      <c r="E225" s="552">
        <f t="shared" ref="E225" si="58">SUM(E221:E224)</f>
        <v>3690.3999999999996</v>
      </c>
      <c r="F225" s="552">
        <f>SUM(F221:F224)</f>
        <v>445.4</v>
      </c>
      <c r="G225" s="552">
        <f>SUM(G221:G224)</f>
        <v>3723.46</v>
      </c>
      <c r="H225" s="552">
        <f>SUM(H221:H224)</f>
        <v>0</v>
      </c>
      <c r="I225" s="552">
        <f>SUM(I221:I224)</f>
        <v>0</v>
      </c>
      <c r="J225" s="552">
        <f t="shared" ref="J225" si="59">SUM(J221:J224)</f>
        <v>423.69</v>
      </c>
      <c r="K225" s="550">
        <f>D225+E225+F225+G225+H225+I225+J225</f>
        <v>8282.9499999999989</v>
      </c>
      <c r="L225" s="452">
        <f>SUM(L221:L224)</f>
        <v>1.0000000000000002</v>
      </c>
      <c r="M225" s="401"/>
    </row>
    <row r="226" spans="2:13" ht="15.6">
      <c r="B226" s="397"/>
      <c r="C226" s="547" t="s">
        <v>193</v>
      </c>
      <c r="D226" s="553"/>
      <c r="E226" s="553">
        <v>3690.4</v>
      </c>
      <c r="F226" s="548">
        <v>445.4</v>
      </c>
      <c r="G226" s="548">
        <v>3723.46</v>
      </c>
      <c r="H226" s="548"/>
      <c r="I226" s="548"/>
      <c r="J226" s="548">
        <v>423.69</v>
      </c>
      <c r="K226" s="549">
        <f t="shared" ref="K226" si="60">D226+E226+F226+G226+H226+I226+J226</f>
        <v>8282.9500000000007</v>
      </c>
      <c r="L226" s="452"/>
      <c r="M226" s="401"/>
    </row>
    <row r="227" spans="2:13" ht="15.6">
      <c r="B227" s="397"/>
      <c r="C227" s="460" t="s">
        <v>147</v>
      </c>
      <c r="D227" s="461">
        <f t="shared" ref="D227:E227" si="61">D226-D225</f>
        <v>0</v>
      </c>
      <c r="E227" s="461">
        <f t="shared" si="61"/>
        <v>0</v>
      </c>
      <c r="F227" s="461">
        <f>F226-F225</f>
        <v>0</v>
      </c>
      <c r="G227" s="461">
        <f>G226-G225</f>
        <v>0</v>
      </c>
      <c r="H227" s="461">
        <f t="shared" ref="H227:J227" si="62">H226-H225</f>
        <v>0</v>
      </c>
      <c r="I227" s="461">
        <f t="shared" si="62"/>
        <v>0</v>
      </c>
      <c r="J227" s="461">
        <f t="shared" si="62"/>
        <v>0</v>
      </c>
      <c r="K227" s="542">
        <f>D227+E227+F227+G227+H227+I227+J227</f>
        <v>0</v>
      </c>
      <c r="L227" s="452"/>
      <c r="M227" s="401"/>
    </row>
    <row r="228" spans="2:13" ht="15.6">
      <c r="B228" s="396"/>
      <c r="C228" s="402" t="s">
        <v>65</v>
      </c>
      <c r="D228" s="462">
        <f>D226/K226</f>
        <v>0</v>
      </c>
      <c r="E228" s="462">
        <f>E226/K226</f>
        <v>0.44554174539264391</v>
      </c>
      <c r="F228" s="462">
        <f>F226/K226</f>
        <v>5.377311223658237E-2</v>
      </c>
      <c r="G228" s="462">
        <f>G226/K226</f>
        <v>0.44953307698344186</v>
      </c>
      <c r="H228" s="462">
        <f>H226/K226</f>
        <v>0</v>
      </c>
      <c r="I228" s="462">
        <f>I226/K226</f>
        <v>0</v>
      </c>
      <c r="J228" s="462">
        <f>J226/K226</f>
        <v>5.1152065387331802E-2</v>
      </c>
      <c r="K228" s="520">
        <f>D228+E228+F228+G228+H228+I228+J228</f>
        <v>1</v>
      </c>
      <c r="L228" s="463"/>
      <c r="M228" s="401"/>
    </row>
    <row r="229" spans="2:13" ht="16.2" thickBot="1">
      <c r="B229" s="396"/>
      <c r="C229" s="394"/>
      <c r="D229" s="395"/>
      <c r="E229" s="464"/>
      <c r="F229" s="879"/>
      <c r="G229" s="879"/>
      <c r="H229" s="879"/>
      <c r="I229" s="879"/>
      <c r="J229" s="880" t="s">
        <v>196</v>
      </c>
      <c r="K229" s="880"/>
      <c r="L229" s="465">
        <f>H209-K226</f>
        <v>4.7669600008903217</v>
      </c>
      <c r="M229" s="401"/>
    </row>
    <row r="230" spans="2:13" ht="15" thickBot="1">
      <c r="B230" s="397"/>
      <c r="C230" s="393"/>
      <c r="D230" s="367"/>
      <c r="E230" s="367"/>
      <c r="F230" s="367"/>
      <c r="G230" s="367"/>
      <c r="H230" s="367"/>
      <c r="I230" s="367"/>
      <c r="J230" s="367"/>
      <c r="K230" s="367"/>
      <c r="L230" s="368"/>
      <c r="M230" s="401"/>
    </row>
    <row r="231" spans="2:13" ht="15" thickBot="1">
      <c r="B231" s="398"/>
      <c r="C231" s="399"/>
      <c r="D231" s="399"/>
      <c r="E231" s="399"/>
      <c r="F231" s="399"/>
      <c r="G231" s="399"/>
      <c r="H231" s="399"/>
      <c r="I231" s="399"/>
      <c r="J231" s="399"/>
      <c r="K231" s="399"/>
      <c r="L231" s="399"/>
      <c r="M231" s="400"/>
    </row>
    <row r="232" spans="2:13" ht="15" thickBot="1"/>
    <row r="233" spans="2:13" ht="46.8" thickBot="1">
      <c r="B233" s="853" t="s">
        <v>211</v>
      </c>
      <c r="C233" s="854"/>
      <c r="D233" s="854"/>
      <c r="E233" s="854"/>
      <c r="F233" s="854"/>
      <c r="G233" s="854"/>
      <c r="H233" s="854"/>
      <c r="I233" s="854"/>
      <c r="J233" s="854"/>
      <c r="K233" s="854"/>
      <c r="L233" s="854"/>
      <c r="M233" s="855"/>
    </row>
    <row r="234" spans="2:13" ht="26.4" thickBot="1">
      <c r="B234" s="396"/>
      <c r="C234" s="856" t="s">
        <v>193</v>
      </c>
      <c r="D234" s="857"/>
      <c r="E234" s="857"/>
      <c r="F234" s="857"/>
      <c r="G234" s="857"/>
      <c r="H234" s="857"/>
      <c r="I234" s="857"/>
      <c r="J234" s="857"/>
      <c r="K234" s="857"/>
      <c r="L234" s="858"/>
      <c r="M234" s="401"/>
    </row>
    <row r="235" spans="2:13" ht="15.6">
      <c r="B235" s="396"/>
      <c r="C235" s="403" t="s">
        <v>7</v>
      </c>
      <c r="D235" s="404" t="s">
        <v>38</v>
      </c>
      <c r="E235" s="405" t="s">
        <v>39</v>
      </c>
      <c r="F235" s="406" t="s">
        <v>40</v>
      </c>
      <c r="G235" s="406" t="s">
        <v>8</v>
      </c>
      <c r="H235" s="407" t="s">
        <v>60</v>
      </c>
      <c r="I235" s="408" t="s">
        <v>40</v>
      </c>
      <c r="J235" s="407" t="s">
        <v>65</v>
      </c>
      <c r="K235" s="184"/>
      <c r="L235" s="188"/>
      <c r="M235" s="401"/>
    </row>
    <row r="236" spans="2:13" ht="15.6">
      <c r="B236" s="396"/>
      <c r="C236" s="409" t="s">
        <v>42</v>
      </c>
      <c r="D236" s="596">
        <v>1632474.432</v>
      </c>
      <c r="E236" s="596">
        <v>1633162.702</v>
      </c>
      <c r="F236" s="526">
        <f t="shared" ref="F236:F241" si="63">E236-D236</f>
        <v>688.27000000001863</v>
      </c>
      <c r="G236" s="521">
        <v>6.28</v>
      </c>
      <c r="H236" s="410">
        <f>F236*G236</f>
        <v>4322.3356000001168</v>
      </c>
      <c r="I236" s="531">
        <f>F236+F240+F241</f>
        <v>834.37800000002608</v>
      </c>
      <c r="J236" s="411">
        <f>I236/I240</f>
        <v>0.70354768044061955</v>
      </c>
      <c r="K236" s="186"/>
      <c r="L236" s="359"/>
      <c r="M236" s="401"/>
    </row>
    <row r="237" spans="2:13" ht="15.6">
      <c r="B237" s="396"/>
      <c r="C237" s="412" t="s">
        <v>43</v>
      </c>
      <c r="D237" s="596">
        <v>633107.95200000005</v>
      </c>
      <c r="E237" s="596">
        <v>633204.89199999999</v>
      </c>
      <c r="F237" s="527">
        <f t="shared" si="63"/>
        <v>96.939999999944121</v>
      </c>
      <c r="G237" s="522">
        <v>6.28</v>
      </c>
      <c r="H237" s="413">
        <f>G237*F237</f>
        <v>608.78319999964913</v>
      </c>
      <c r="I237" s="532">
        <f>F237</f>
        <v>96.939999999944121</v>
      </c>
      <c r="J237" s="414">
        <f>I237/I240</f>
        <v>8.1739825524968557E-2</v>
      </c>
      <c r="K237" s="186"/>
      <c r="L237" s="359"/>
      <c r="M237" s="401"/>
    </row>
    <row r="238" spans="2:13" ht="15.6">
      <c r="B238" s="396"/>
      <c r="C238" s="415" t="s">
        <v>44</v>
      </c>
      <c r="D238" s="597">
        <v>381158.973</v>
      </c>
      <c r="E238" s="597">
        <v>381342.56300000002</v>
      </c>
      <c r="F238" s="528">
        <f t="shared" si="63"/>
        <v>183.59000000002561</v>
      </c>
      <c r="G238" s="523">
        <v>4.58</v>
      </c>
      <c r="H238" s="416">
        <f>G238*F238</f>
        <v>840.84220000011726</v>
      </c>
      <c r="I238" s="533">
        <f>F238</f>
        <v>183.59000000002561</v>
      </c>
      <c r="J238" s="417">
        <f>I238/I240</f>
        <v>0.15480312118980524</v>
      </c>
      <c r="K238" s="186"/>
      <c r="L238" s="359"/>
      <c r="M238" s="401"/>
    </row>
    <row r="239" spans="2:13" ht="15.6">
      <c r="B239" s="397"/>
      <c r="C239" s="183" t="s">
        <v>139</v>
      </c>
      <c r="D239" s="597">
        <v>440880.38299999997</v>
      </c>
      <c r="E239" s="597">
        <v>440951.43300000002</v>
      </c>
      <c r="F239" s="529">
        <f t="shared" si="63"/>
        <v>71.050000000046566</v>
      </c>
      <c r="G239" s="524">
        <v>6.28</v>
      </c>
      <c r="H239" s="418">
        <f>G239*F239</f>
        <v>446.19400000029248</v>
      </c>
      <c r="I239" s="534">
        <f>F239</f>
        <v>71.050000000046566</v>
      </c>
      <c r="J239" s="419">
        <f>I239/I240</f>
        <v>5.9909372844606665E-2</v>
      </c>
      <c r="K239" s="186"/>
      <c r="L239" s="359"/>
      <c r="M239" s="401"/>
    </row>
    <row r="240" spans="2:13" ht="16.2" thickBot="1">
      <c r="B240" s="397"/>
      <c r="C240" s="420" t="s">
        <v>45</v>
      </c>
      <c r="D240" s="597">
        <v>387487.57299999997</v>
      </c>
      <c r="E240" s="597">
        <v>387590.902</v>
      </c>
      <c r="F240" s="526">
        <f t="shared" si="63"/>
        <v>103.32900000002701</v>
      </c>
      <c r="G240" s="859">
        <v>6.28</v>
      </c>
      <c r="H240" s="421">
        <f>G240*F240</f>
        <v>648.90612000016961</v>
      </c>
      <c r="I240" s="535">
        <f t="shared" ref="I240:J240" si="64">SUM(I236:I239)</f>
        <v>1185.9580000000424</v>
      </c>
      <c r="J240" s="422">
        <f t="shared" si="64"/>
        <v>1</v>
      </c>
      <c r="K240" s="186"/>
      <c r="L240" s="359"/>
      <c r="M240" s="401"/>
    </row>
    <row r="241" spans="2:13" ht="15.6">
      <c r="B241" s="397"/>
      <c r="C241" s="420" t="s">
        <v>46</v>
      </c>
      <c r="D241" s="597">
        <v>345937.49300000002</v>
      </c>
      <c r="E241" s="597">
        <v>345980.272</v>
      </c>
      <c r="F241" s="526">
        <f t="shared" si="63"/>
        <v>42.778999999980442</v>
      </c>
      <c r="G241" s="860"/>
      <c r="H241" s="423">
        <f>G240*F241</f>
        <v>268.65211999987719</v>
      </c>
      <c r="I241" s="424"/>
      <c r="J241" s="425"/>
      <c r="K241" s="186"/>
      <c r="L241" s="359"/>
      <c r="M241" s="401"/>
    </row>
    <row r="242" spans="2:13" ht="16.2" thickBot="1">
      <c r="B242" s="397"/>
      <c r="C242" s="426" t="s">
        <v>21</v>
      </c>
      <c r="D242" s="427"/>
      <c r="E242" s="427"/>
      <c r="F242" s="530">
        <f>F236+F237+F238+F239+F240+F241</f>
        <v>1185.9580000000424</v>
      </c>
      <c r="G242" s="525">
        <f>H242/F242</f>
        <v>6.016834693977331</v>
      </c>
      <c r="H242" s="428">
        <f>SUM(H236:H241)</f>
        <v>7135.713240000222</v>
      </c>
      <c r="I242" s="424"/>
      <c r="J242" s="425"/>
      <c r="K242" s="186"/>
      <c r="L242" s="359"/>
      <c r="M242" s="401"/>
    </row>
    <row r="243" spans="2:13" ht="16.2" thickBot="1">
      <c r="B243" s="397"/>
      <c r="C243" s="429"/>
      <c r="D243" s="425"/>
      <c r="E243" s="425"/>
      <c r="F243" s="430"/>
      <c r="G243" s="425"/>
      <c r="H243" s="425"/>
      <c r="I243" s="431"/>
      <c r="J243" s="431"/>
      <c r="K243" s="184"/>
      <c r="L243" s="188"/>
      <c r="M243" s="401"/>
    </row>
    <row r="244" spans="2:13" ht="15.6">
      <c r="B244" s="397"/>
      <c r="C244" s="432"/>
      <c r="D244" s="433"/>
      <c r="E244" s="433" t="s">
        <v>254</v>
      </c>
      <c r="F244" s="434" t="s">
        <v>1</v>
      </c>
      <c r="G244" s="554" t="s">
        <v>65</v>
      </c>
      <c r="H244" s="861" t="s">
        <v>243</v>
      </c>
      <c r="I244" s="862"/>
      <c r="J244" s="431"/>
      <c r="K244" s="184"/>
      <c r="L244" s="188"/>
      <c r="M244" s="401"/>
    </row>
    <row r="245" spans="2:13" ht="15.6">
      <c r="B245" s="397"/>
      <c r="C245" s="437" t="s">
        <v>80</v>
      </c>
      <c r="D245" s="438"/>
      <c r="E245" s="438">
        <v>1426</v>
      </c>
      <c r="F245" s="438">
        <f>D245+E245</f>
        <v>1426</v>
      </c>
      <c r="G245" s="439">
        <f>F245/F250</f>
        <v>0.51610568222946074</v>
      </c>
      <c r="H245" s="590">
        <v>7.0000000000000001E-3</v>
      </c>
      <c r="I245" s="586">
        <f>F245*H245</f>
        <v>9.9820000000000011</v>
      </c>
      <c r="J245" s="431"/>
      <c r="K245" s="184"/>
      <c r="L245" s="188"/>
      <c r="M245" s="401"/>
    </row>
    <row r="246" spans="2:13" ht="15.6">
      <c r="B246" s="397"/>
      <c r="C246" s="437" t="s">
        <v>81</v>
      </c>
      <c r="D246" s="438"/>
      <c r="E246" s="438">
        <v>598</v>
      </c>
      <c r="F246" s="438">
        <f t="shared" ref="F246:F247" si="65">D246+E246</f>
        <v>598</v>
      </c>
      <c r="G246" s="439">
        <f>F246/F250</f>
        <v>0.21643141512848355</v>
      </c>
      <c r="H246" s="590">
        <v>2.5000000000000001E-2</v>
      </c>
      <c r="I246" s="586">
        <f>F246*H246</f>
        <v>14.950000000000001</v>
      </c>
      <c r="J246" s="431"/>
      <c r="K246" s="184"/>
      <c r="L246" s="188"/>
      <c r="M246" s="401"/>
    </row>
    <row r="247" spans="2:13" ht="15.6">
      <c r="B247" s="397"/>
      <c r="C247" s="437" t="s">
        <v>58</v>
      </c>
      <c r="D247" s="438"/>
      <c r="E247" s="438">
        <v>739</v>
      </c>
      <c r="F247" s="438">
        <f t="shared" si="65"/>
        <v>739</v>
      </c>
      <c r="G247" s="439">
        <f>F247/F250</f>
        <v>0.26746290264205574</v>
      </c>
      <c r="H247" s="584"/>
      <c r="I247" s="586"/>
      <c r="J247" s="431"/>
      <c r="K247" s="184"/>
      <c r="L247" s="188"/>
      <c r="M247" s="401"/>
    </row>
    <row r="248" spans="2:13" ht="15.6">
      <c r="B248" s="397"/>
      <c r="C248" s="437" t="s">
        <v>275</v>
      </c>
      <c r="D248" s="438"/>
      <c r="E248" s="438"/>
      <c r="F248" s="438">
        <f>D248+E248</f>
        <v>0</v>
      </c>
      <c r="G248" s="439"/>
      <c r="H248" s="590">
        <v>1.9E-2</v>
      </c>
      <c r="I248" s="586">
        <f>F248*H248</f>
        <v>0</v>
      </c>
      <c r="J248" s="431"/>
      <c r="K248" s="184"/>
      <c r="L248" s="188"/>
      <c r="M248" s="401"/>
    </row>
    <row r="249" spans="2:13" ht="15.6">
      <c r="B249" s="397"/>
      <c r="C249" s="437" t="s">
        <v>276</v>
      </c>
      <c r="D249" s="438"/>
      <c r="E249" s="438"/>
      <c r="F249" s="438">
        <f>D249+E249</f>
        <v>0</v>
      </c>
      <c r="G249" s="439">
        <f>F249/F250</f>
        <v>0</v>
      </c>
      <c r="H249" s="590">
        <v>1.9E-2</v>
      </c>
      <c r="I249" s="586">
        <f>F249*H249</f>
        <v>0</v>
      </c>
      <c r="J249" s="431"/>
      <c r="K249" s="184"/>
      <c r="L249" s="188"/>
      <c r="M249" s="401"/>
    </row>
    <row r="250" spans="2:13" ht="16.2" thickBot="1">
      <c r="B250" s="397"/>
      <c r="C250" s="441" t="s">
        <v>1</v>
      </c>
      <c r="D250" s="442">
        <f>SUM(D245:D247)</f>
        <v>0</v>
      </c>
      <c r="E250" s="442">
        <f>SUM(E245:E247)</f>
        <v>2763</v>
      </c>
      <c r="F250" s="443">
        <f>D250+E250</f>
        <v>2763</v>
      </c>
      <c r="G250" s="444">
        <f>SUM(G245:G247)</f>
        <v>1</v>
      </c>
      <c r="H250" s="585" t="s">
        <v>21</v>
      </c>
      <c r="I250" s="591">
        <f>SUM(I245:I247)</f>
        <v>24.932000000000002</v>
      </c>
      <c r="J250" s="431"/>
      <c r="K250" s="184"/>
      <c r="L250" s="188"/>
      <c r="M250" s="401"/>
    </row>
    <row r="251" spans="2:13" ht="15" thickBot="1">
      <c r="B251" s="397"/>
      <c r="C251" s="187"/>
      <c r="D251" s="186"/>
      <c r="E251" s="186"/>
      <c r="F251" s="185"/>
      <c r="G251" s="186"/>
      <c r="H251" s="186"/>
      <c r="I251" s="184"/>
      <c r="J251" s="184"/>
      <c r="K251" s="184"/>
      <c r="L251" s="188"/>
      <c r="M251" s="401"/>
    </row>
    <row r="252" spans="2:13" ht="26.4" thickBot="1">
      <c r="B252" s="397"/>
      <c r="C252" s="876" t="s">
        <v>194</v>
      </c>
      <c r="D252" s="877"/>
      <c r="E252" s="877"/>
      <c r="F252" s="877"/>
      <c r="G252" s="877"/>
      <c r="H252" s="877"/>
      <c r="I252" s="877"/>
      <c r="J252" s="877"/>
      <c r="K252" s="877"/>
      <c r="L252" s="878"/>
      <c r="M252" s="401"/>
    </row>
    <row r="253" spans="2:13" ht="15.6">
      <c r="B253" s="396"/>
      <c r="C253" s="446"/>
      <c r="D253" s="447" t="s">
        <v>260</v>
      </c>
      <c r="E253" s="447" t="s">
        <v>68</v>
      </c>
      <c r="F253" s="447" t="s">
        <v>268</v>
      </c>
      <c r="G253" s="448" t="s">
        <v>256</v>
      </c>
      <c r="H253" s="447" t="s">
        <v>130</v>
      </c>
      <c r="I253" s="448" t="s">
        <v>64</v>
      </c>
      <c r="J253" s="447" t="s">
        <v>269</v>
      </c>
      <c r="K253" s="448" t="s">
        <v>195</v>
      </c>
      <c r="L253" s="449" t="s">
        <v>65</v>
      </c>
      <c r="M253" s="401"/>
    </row>
    <row r="254" spans="2:13" ht="15.6">
      <c r="B254" s="396"/>
      <c r="C254" s="450" t="s">
        <v>58</v>
      </c>
      <c r="D254" s="438">
        <v>109.5</v>
      </c>
      <c r="E254" s="438">
        <v>198</v>
      </c>
      <c r="F254" s="438">
        <v>230</v>
      </c>
      <c r="G254" s="438">
        <v>131</v>
      </c>
      <c r="H254" s="438"/>
      <c r="I254" s="438"/>
      <c r="J254" s="438"/>
      <c r="K254" s="550">
        <f>D254+E254+F254+G254+H254+I254+J254</f>
        <v>668.5</v>
      </c>
      <c r="L254" s="452">
        <f>K254/K258</f>
        <v>9.3745091880006293E-2</v>
      </c>
      <c r="M254" s="401"/>
    </row>
    <row r="255" spans="2:13" ht="15.6">
      <c r="B255" s="396"/>
      <c r="C255" s="450" t="s">
        <v>148</v>
      </c>
      <c r="D255" s="438">
        <v>1030.02</v>
      </c>
      <c r="E255" s="438">
        <v>243</v>
      </c>
      <c r="F255" s="438">
        <v>196</v>
      </c>
      <c r="G255" s="438">
        <v>530</v>
      </c>
      <c r="H255" s="438">
        <v>96</v>
      </c>
      <c r="I255" s="438"/>
      <c r="J255" s="438"/>
      <c r="K255" s="550">
        <f t="shared" ref="K255:K257" si="66">D255+E255+F255+G255+H255+I255+J255</f>
        <v>2095.02</v>
      </c>
      <c r="L255" s="452">
        <f>K255/K258</f>
        <v>0.2937888442639503</v>
      </c>
      <c r="M255" s="401"/>
    </row>
    <row r="256" spans="2:13" ht="15.6">
      <c r="B256" s="396"/>
      <c r="C256" s="450" t="s">
        <v>61</v>
      </c>
      <c r="D256" s="438">
        <v>530.51</v>
      </c>
      <c r="E256" s="438"/>
      <c r="F256" s="438">
        <v>336.55</v>
      </c>
      <c r="G256" s="438">
        <v>45</v>
      </c>
      <c r="H256" s="438"/>
      <c r="I256" s="438"/>
      <c r="J256" s="438"/>
      <c r="K256" s="550">
        <f t="shared" si="66"/>
        <v>912.06</v>
      </c>
      <c r="L256" s="452">
        <f>K256/K258</f>
        <v>0.12789999775628802</v>
      </c>
      <c r="M256" s="401"/>
    </row>
    <row r="257" spans="2:13" ht="15.6">
      <c r="B257" s="396"/>
      <c r="C257" s="450" t="s">
        <v>62</v>
      </c>
      <c r="D257" s="438">
        <v>1450.14</v>
      </c>
      <c r="E257" s="438">
        <v>1129.95</v>
      </c>
      <c r="F257" s="438">
        <v>332.38</v>
      </c>
      <c r="G257" s="438">
        <v>437.24</v>
      </c>
      <c r="H257" s="438">
        <v>78.81</v>
      </c>
      <c r="I257" s="438"/>
      <c r="J257" s="438">
        <v>26.94</v>
      </c>
      <c r="K257" s="550">
        <f t="shared" si="66"/>
        <v>3455.46</v>
      </c>
      <c r="L257" s="452">
        <f>K257/K258</f>
        <v>0.4845660660997555</v>
      </c>
      <c r="M257" s="401"/>
    </row>
    <row r="258" spans="2:13" ht="15.6">
      <c r="B258" s="397"/>
      <c r="C258" s="450" t="s">
        <v>199</v>
      </c>
      <c r="D258" s="552">
        <f>SUM(D254:D257)</f>
        <v>3120.17</v>
      </c>
      <c r="E258" s="552">
        <f t="shared" ref="E258" si="67">SUM(E254:E257)</f>
        <v>1570.95</v>
      </c>
      <c r="F258" s="552">
        <f>SUM(F254:F257)</f>
        <v>1094.9299999999998</v>
      </c>
      <c r="G258" s="552">
        <f>SUM(G254:G257)</f>
        <v>1143.24</v>
      </c>
      <c r="H258" s="552">
        <f>SUM(H254:H257)</f>
        <v>174.81</v>
      </c>
      <c r="I258" s="552">
        <f>SUM(I254:I257)</f>
        <v>0</v>
      </c>
      <c r="J258" s="552">
        <f t="shared" ref="J258" si="68">SUM(J254:J257)</f>
        <v>26.94</v>
      </c>
      <c r="K258" s="550">
        <f>D258+E258+F258+G258+H258+I258+J258</f>
        <v>7131.0399999999991</v>
      </c>
      <c r="L258" s="452">
        <f>SUM(L254:L257)</f>
        <v>1</v>
      </c>
      <c r="M258" s="401"/>
    </row>
    <row r="259" spans="2:13" ht="15.6">
      <c r="B259" s="397"/>
      <c r="C259" s="547" t="s">
        <v>193</v>
      </c>
      <c r="D259" s="553">
        <v>3120.17</v>
      </c>
      <c r="E259" s="553">
        <v>1570.95</v>
      </c>
      <c r="F259" s="548">
        <v>1094.93</v>
      </c>
      <c r="G259" s="548">
        <v>1143.24</v>
      </c>
      <c r="H259" s="548">
        <v>174.81</v>
      </c>
      <c r="I259" s="548"/>
      <c r="J259" s="548">
        <v>26.94</v>
      </c>
      <c r="K259" s="549">
        <f t="shared" ref="K259" si="69">D259+E259+F259+G259+H259+I259+J259</f>
        <v>7131.04</v>
      </c>
      <c r="L259" s="452"/>
      <c r="M259" s="401"/>
    </row>
    <row r="260" spans="2:13" ht="15.6">
      <c r="B260" s="397"/>
      <c r="C260" s="460" t="s">
        <v>147</v>
      </c>
      <c r="D260" s="461">
        <f t="shared" ref="D260:E260" si="70">D259-D258</f>
        <v>0</v>
      </c>
      <c r="E260" s="461">
        <f t="shared" si="70"/>
        <v>0</v>
      </c>
      <c r="F260" s="461">
        <f>F259-F258</f>
        <v>0</v>
      </c>
      <c r="G260" s="461">
        <f>G259-G258</f>
        <v>0</v>
      </c>
      <c r="H260" s="461">
        <f t="shared" ref="H260:J260" si="71">H259-H258</f>
        <v>0</v>
      </c>
      <c r="I260" s="461">
        <f t="shared" si="71"/>
        <v>0</v>
      </c>
      <c r="J260" s="461">
        <f t="shared" si="71"/>
        <v>0</v>
      </c>
      <c r="K260" s="542">
        <f>D260+E260+F260+G260+H260+I260+J260</f>
        <v>0</v>
      </c>
      <c r="L260" s="452"/>
      <c r="M260" s="401"/>
    </row>
    <row r="261" spans="2:13" ht="15.6">
      <c r="B261" s="396"/>
      <c r="C261" s="402" t="s">
        <v>65</v>
      </c>
      <c r="D261" s="462">
        <f>D259/K259</f>
        <v>0.43754767887993901</v>
      </c>
      <c r="E261" s="462">
        <f>E259/K259</f>
        <v>0.22029746011801926</v>
      </c>
      <c r="F261" s="462">
        <f>F259/K259</f>
        <v>0.15354422356346339</v>
      </c>
      <c r="G261" s="462">
        <f>G259/K259</f>
        <v>0.1603188314747919</v>
      </c>
      <c r="H261" s="462">
        <f>H259/K259</f>
        <v>2.4513955888622138E-2</v>
      </c>
      <c r="I261" s="462">
        <f>I259/K259</f>
        <v>0</v>
      </c>
      <c r="J261" s="462">
        <f>J259/K259</f>
        <v>3.7778500751643523E-3</v>
      </c>
      <c r="K261" s="520">
        <f>D261+E261+F261+G261+H261+I261+J261</f>
        <v>1</v>
      </c>
      <c r="L261" s="463"/>
      <c r="M261" s="401"/>
    </row>
    <row r="262" spans="2:13" ht="16.2" thickBot="1">
      <c r="B262" s="396"/>
      <c r="C262" s="394"/>
      <c r="D262" s="395"/>
      <c r="E262" s="464"/>
      <c r="F262" s="879"/>
      <c r="G262" s="879"/>
      <c r="H262" s="879"/>
      <c r="I262" s="879"/>
      <c r="J262" s="880" t="s">
        <v>196</v>
      </c>
      <c r="K262" s="880"/>
      <c r="L262" s="465">
        <f>H242-K259</f>
        <v>4.6732400002219947</v>
      </c>
      <c r="M262" s="401"/>
    </row>
    <row r="263" spans="2:13" ht="15" thickBot="1">
      <c r="B263" s="397"/>
      <c r="C263" s="393"/>
      <c r="D263" s="367"/>
      <c r="E263" s="367"/>
      <c r="F263" s="367"/>
      <c r="G263" s="367"/>
      <c r="H263" s="367"/>
      <c r="I263" s="367"/>
      <c r="J263" s="367"/>
      <c r="K263" s="367"/>
      <c r="L263" s="368"/>
      <c r="M263" s="401"/>
    </row>
    <row r="264" spans="2:13" ht="15" thickBot="1">
      <c r="B264" s="398"/>
      <c r="C264" s="399"/>
      <c r="D264" s="399"/>
      <c r="E264" s="399"/>
      <c r="F264" s="399"/>
      <c r="G264" s="399"/>
      <c r="H264" s="399"/>
      <c r="I264" s="399"/>
      <c r="J264" s="399"/>
      <c r="K264" s="399"/>
      <c r="L264" s="399"/>
      <c r="M264" s="400"/>
    </row>
    <row r="265" spans="2:13" ht="15" thickBot="1"/>
    <row r="266" spans="2:13" ht="46.8" thickBot="1">
      <c r="B266" s="853" t="s">
        <v>212</v>
      </c>
      <c r="C266" s="854"/>
      <c r="D266" s="854"/>
      <c r="E266" s="854"/>
      <c r="F266" s="854"/>
      <c r="G266" s="854"/>
      <c r="H266" s="854"/>
      <c r="I266" s="854"/>
      <c r="J266" s="854"/>
      <c r="K266" s="854"/>
      <c r="L266" s="854"/>
      <c r="M266" s="855"/>
    </row>
    <row r="267" spans="2:13" ht="26.4" thickBot="1">
      <c r="B267" s="396"/>
      <c r="C267" s="856" t="s">
        <v>193</v>
      </c>
      <c r="D267" s="857"/>
      <c r="E267" s="857"/>
      <c r="F267" s="857"/>
      <c r="G267" s="857"/>
      <c r="H267" s="857"/>
      <c r="I267" s="857"/>
      <c r="J267" s="857"/>
      <c r="K267" s="857"/>
      <c r="L267" s="858"/>
      <c r="M267" s="401"/>
    </row>
    <row r="268" spans="2:13" ht="15.6">
      <c r="B268" s="396"/>
      <c r="C268" s="403" t="s">
        <v>7</v>
      </c>
      <c r="D268" s="404" t="s">
        <v>38</v>
      </c>
      <c r="E268" s="405" t="s">
        <v>39</v>
      </c>
      <c r="F268" s="406" t="s">
        <v>40</v>
      </c>
      <c r="G268" s="406" t="s">
        <v>8</v>
      </c>
      <c r="H268" s="407" t="s">
        <v>60</v>
      </c>
      <c r="I268" s="408" t="s">
        <v>40</v>
      </c>
      <c r="J268" s="407" t="s">
        <v>65</v>
      </c>
      <c r="K268" s="184"/>
      <c r="L268" s="188"/>
      <c r="M268" s="401"/>
    </row>
    <row r="269" spans="2:13" ht="15.6">
      <c r="B269" s="396"/>
      <c r="C269" s="409" t="s">
        <v>42</v>
      </c>
      <c r="D269" s="596">
        <v>1633162.702</v>
      </c>
      <c r="E269" s="596">
        <v>1633895.923</v>
      </c>
      <c r="F269" s="526">
        <f t="shared" ref="F269:F274" si="72">E269-D269</f>
        <v>733.22099999990314</v>
      </c>
      <c r="G269" s="521">
        <v>6.28</v>
      </c>
      <c r="H269" s="410">
        <f>F269*G269</f>
        <v>4604.6278799993916</v>
      </c>
      <c r="I269" s="531">
        <f>F269+F273+F274</f>
        <v>979.53099999990081</v>
      </c>
      <c r="J269" s="411">
        <f>I269/I273</f>
        <v>0.56469128016271886</v>
      </c>
      <c r="K269" s="186"/>
      <c r="L269" s="359"/>
      <c r="M269" s="401"/>
    </row>
    <row r="270" spans="2:13" ht="15.6">
      <c r="B270" s="396"/>
      <c r="C270" s="412" t="s">
        <v>43</v>
      </c>
      <c r="D270" s="596">
        <v>633204.89199999999</v>
      </c>
      <c r="E270" s="596">
        <v>633205.08200000005</v>
      </c>
      <c r="F270" s="527">
        <f t="shared" si="72"/>
        <v>0.19000000006053597</v>
      </c>
      <c r="G270" s="522">
        <v>6.28</v>
      </c>
      <c r="H270" s="413">
        <f>G270*F270</f>
        <v>1.1932000003801659</v>
      </c>
      <c r="I270" s="532">
        <f>F270</f>
        <v>0.19000000006053597</v>
      </c>
      <c r="J270" s="414">
        <f>I270/I273</f>
        <v>1.095333820625499E-4</v>
      </c>
      <c r="K270" s="186"/>
      <c r="L270" s="359"/>
      <c r="M270" s="401"/>
    </row>
    <row r="271" spans="2:13" ht="15.6">
      <c r="B271" s="396"/>
      <c r="C271" s="415" t="s">
        <v>44</v>
      </c>
      <c r="D271" s="597">
        <v>381342.56300000002</v>
      </c>
      <c r="E271" s="597">
        <v>381342.56300000002</v>
      </c>
      <c r="F271" s="528">
        <f t="shared" si="72"/>
        <v>0</v>
      </c>
      <c r="G271" s="523">
        <v>4.58</v>
      </c>
      <c r="H271" s="416">
        <f>G271*F271</f>
        <v>0</v>
      </c>
      <c r="I271" s="533">
        <f>F271</f>
        <v>0</v>
      </c>
      <c r="J271" s="417">
        <f>I271/I273</f>
        <v>0</v>
      </c>
      <c r="K271" s="186"/>
      <c r="L271" s="359"/>
      <c r="M271" s="401"/>
    </row>
    <row r="272" spans="2:13" ht="15.6">
      <c r="B272" s="397"/>
      <c r="C272" s="183" t="s">
        <v>139</v>
      </c>
      <c r="D272" s="597">
        <v>440951.43300000002</v>
      </c>
      <c r="E272" s="597">
        <v>441706.34299999999</v>
      </c>
      <c r="F272" s="529">
        <f t="shared" si="72"/>
        <v>754.90999999997439</v>
      </c>
      <c r="G272" s="524">
        <v>6.28</v>
      </c>
      <c r="H272" s="418">
        <f>G272*F272</f>
        <v>4740.8347999998396</v>
      </c>
      <c r="I272" s="534">
        <f>F272</f>
        <v>754.90999999997439</v>
      </c>
      <c r="J272" s="419">
        <f>I272/I273</f>
        <v>0.43519918645521866</v>
      </c>
      <c r="K272" s="186"/>
      <c r="L272" s="359"/>
      <c r="M272" s="401"/>
    </row>
    <row r="273" spans="2:13" ht="16.2" thickBot="1">
      <c r="B273" s="397"/>
      <c r="C273" s="420" t="s">
        <v>45</v>
      </c>
      <c r="D273" s="597">
        <v>387590.902</v>
      </c>
      <c r="E273" s="597">
        <v>387765.26299999998</v>
      </c>
      <c r="F273" s="526">
        <f t="shared" si="72"/>
        <v>174.36099999997532</v>
      </c>
      <c r="G273" s="859">
        <v>6.28</v>
      </c>
      <c r="H273" s="421">
        <f>G273*F273</f>
        <v>1094.987079999845</v>
      </c>
      <c r="I273" s="535">
        <f t="shared" ref="I273:J273" si="73">SUM(I269:I272)</f>
        <v>1734.6309999999357</v>
      </c>
      <c r="J273" s="422">
        <f t="shared" si="73"/>
        <v>1</v>
      </c>
      <c r="K273" s="186"/>
      <c r="L273" s="359"/>
      <c r="M273" s="401"/>
    </row>
    <row r="274" spans="2:13" ht="15.6">
      <c r="B274" s="397"/>
      <c r="C274" s="420" t="s">
        <v>46</v>
      </c>
      <c r="D274" s="597">
        <v>345980.272</v>
      </c>
      <c r="E274" s="597">
        <v>346052.22100000002</v>
      </c>
      <c r="F274" s="526">
        <f t="shared" si="72"/>
        <v>71.949000000022352</v>
      </c>
      <c r="G274" s="860"/>
      <c r="H274" s="423">
        <f>G273*F274</f>
        <v>451.8397200001404</v>
      </c>
      <c r="I274" s="424"/>
      <c r="J274" s="425"/>
      <c r="K274" s="186"/>
      <c r="L274" s="359"/>
      <c r="M274" s="401"/>
    </row>
    <row r="275" spans="2:13" ht="16.2" thickBot="1">
      <c r="B275" s="397"/>
      <c r="C275" s="426" t="s">
        <v>21</v>
      </c>
      <c r="D275" s="427"/>
      <c r="E275" s="427"/>
      <c r="F275" s="530">
        <f>F269+F270+F271+F272+F273+F274</f>
        <v>1734.6309999999357</v>
      </c>
      <c r="G275" s="525">
        <f>H275/F275</f>
        <v>6.2799999999999994</v>
      </c>
      <c r="H275" s="428">
        <f>SUM(H269:H274)</f>
        <v>10893.482679999595</v>
      </c>
      <c r="I275" s="424"/>
      <c r="J275" s="425"/>
      <c r="K275" s="186"/>
      <c r="L275" s="359"/>
      <c r="M275" s="401"/>
    </row>
    <row r="276" spans="2:13" ht="16.2" thickBot="1">
      <c r="B276" s="397"/>
      <c r="C276" s="429"/>
      <c r="D276" s="425"/>
      <c r="E276" s="425"/>
      <c r="F276" s="430"/>
      <c r="G276" s="425"/>
      <c r="H276" s="425"/>
      <c r="I276" s="431"/>
      <c r="J276" s="431"/>
      <c r="K276" s="184"/>
      <c r="L276" s="188"/>
      <c r="M276" s="401"/>
    </row>
    <row r="277" spans="2:13" ht="15.6">
      <c r="B277" s="397"/>
      <c r="C277" s="432"/>
      <c r="D277" s="433"/>
      <c r="E277" s="433" t="s">
        <v>254</v>
      </c>
      <c r="F277" s="434" t="s">
        <v>1</v>
      </c>
      <c r="G277" s="554" t="s">
        <v>65</v>
      </c>
      <c r="H277" s="861" t="s">
        <v>243</v>
      </c>
      <c r="I277" s="862"/>
      <c r="J277" s="431"/>
      <c r="K277" s="184"/>
      <c r="L277" s="188"/>
      <c r="M277" s="401"/>
    </row>
    <row r="278" spans="2:13" ht="15.6">
      <c r="B278" s="397"/>
      <c r="C278" s="437" t="s">
        <v>80</v>
      </c>
      <c r="D278" s="438"/>
      <c r="E278" s="438">
        <v>634</v>
      </c>
      <c r="F278" s="438">
        <f>D278+E278</f>
        <v>634</v>
      </c>
      <c r="G278" s="439">
        <f>F278/F283</f>
        <v>0.39774153074027602</v>
      </c>
      <c r="H278" s="590">
        <v>7.0000000000000001E-3</v>
      </c>
      <c r="I278" s="586">
        <f>F278*H278</f>
        <v>4.4379999999999997</v>
      </c>
      <c r="J278" s="431"/>
      <c r="K278" s="184"/>
      <c r="L278" s="188"/>
      <c r="M278" s="401"/>
    </row>
    <row r="279" spans="2:13" ht="15.6">
      <c r="B279" s="397"/>
      <c r="C279" s="437" t="s">
        <v>81</v>
      </c>
      <c r="D279" s="438"/>
      <c r="E279" s="438">
        <v>299</v>
      </c>
      <c r="F279" s="438">
        <f t="shared" ref="F279:F280" si="74">D279+E279</f>
        <v>299</v>
      </c>
      <c r="G279" s="439">
        <f>F279/F283</f>
        <v>0.1875784190715182</v>
      </c>
      <c r="H279" s="590">
        <v>2.5000000000000001E-2</v>
      </c>
      <c r="I279" s="586">
        <f>F279*H279</f>
        <v>7.4750000000000005</v>
      </c>
      <c r="J279" s="431"/>
      <c r="K279" s="184"/>
      <c r="L279" s="188"/>
      <c r="M279" s="401"/>
    </row>
    <row r="280" spans="2:13" ht="15.6">
      <c r="B280" s="397"/>
      <c r="C280" s="437" t="s">
        <v>58</v>
      </c>
      <c r="D280" s="438"/>
      <c r="E280" s="438">
        <v>661</v>
      </c>
      <c r="F280" s="438">
        <f t="shared" si="74"/>
        <v>661</v>
      </c>
      <c r="G280" s="439">
        <f>F280/F283</f>
        <v>0.41468005018820575</v>
      </c>
      <c r="H280" s="584"/>
      <c r="I280" s="586"/>
      <c r="J280" s="431"/>
      <c r="K280" s="184"/>
      <c r="L280" s="188"/>
      <c r="M280" s="401"/>
    </row>
    <row r="281" spans="2:13" ht="15.6">
      <c r="B281" s="397"/>
      <c r="C281" s="437" t="s">
        <v>275</v>
      </c>
      <c r="D281" s="438"/>
      <c r="E281" s="438"/>
      <c r="F281" s="438">
        <f>D281+E281</f>
        <v>0</v>
      </c>
      <c r="G281" s="439"/>
      <c r="H281" s="590">
        <v>1.9E-2</v>
      </c>
      <c r="I281" s="586">
        <f>F281*H281</f>
        <v>0</v>
      </c>
      <c r="J281" s="431"/>
      <c r="K281" s="184"/>
      <c r="L281" s="188"/>
      <c r="M281" s="401"/>
    </row>
    <row r="282" spans="2:13" ht="15.6">
      <c r="B282" s="397"/>
      <c r="C282" s="437" t="s">
        <v>276</v>
      </c>
      <c r="D282" s="438"/>
      <c r="E282" s="438"/>
      <c r="F282" s="438">
        <f>D282+E282</f>
        <v>0</v>
      </c>
      <c r="G282" s="439">
        <f>F282/F283</f>
        <v>0</v>
      </c>
      <c r="H282" s="590">
        <v>1.9E-2</v>
      </c>
      <c r="I282" s="586">
        <f>F282*H282</f>
        <v>0</v>
      </c>
      <c r="J282" s="431"/>
      <c r="K282" s="184"/>
      <c r="L282" s="188"/>
      <c r="M282" s="401"/>
    </row>
    <row r="283" spans="2:13" ht="16.2" thickBot="1">
      <c r="B283" s="397"/>
      <c r="C283" s="441" t="s">
        <v>1</v>
      </c>
      <c r="D283" s="442">
        <f>SUM(D278:D280)</f>
        <v>0</v>
      </c>
      <c r="E283" s="442">
        <f>SUM(E278:E280)</f>
        <v>1594</v>
      </c>
      <c r="F283" s="443">
        <f>D283+E283</f>
        <v>1594</v>
      </c>
      <c r="G283" s="444">
        <f>SUM(G278:G280)</f>
        <v>1</v>
      </c>
      <c r="H283" s="585" t="s">
        <v>21</v>
      </c>
      <c r="I283" s="591">
        <f>SUM(I278:I280)</f>
        <v>11.913</v>
      </c>
      <c r="J283" s="431"/>
      <c r="K283" s="184"/>
      <c r="L283" s="188"/>
      <c r="M283" s="401"/>
    </row>
    <row r="284" spans="2:13" ht="15" thickBot="1">
      <c r="B284" s="397"/>
      <c r="C284" s="187"/>
      <c r="D284" s="186"/>
      <c r="E284" s="186"/>
      <c r="F284" s="185"/>
      <c r="G284" s="186"/>
      <c r="H284" s="186"/>
      <c r="I284" s="184"/>
      <c r="J284" s="184"/>
      <c r="K284" s="184"/>
      <c r="L284" s="188"/>
      <c r="M284" s="401"/>
    </row>
    <row r="285" spans="2:13" ht="26.4" thickBot="1">
      <c r="B285" s="397"/>
      <c r="C285" s="876" t="s">
        <v>194</v>
      </c>
      <c r="D285" s="877"/>
      <c r="E285" s="877"/>
      <c r="F285" s="877"/>
      <c r="G285" s="877"/>
      <c r="H285" s="877"/>
      <c r="I285" s="877"/>
      <c r="J285" s="877"/>
      <c r="K285" s="877"/>
      <c r="L285" s="878"/>
      <c r="M285" s="401"/>
    </row>
    <row r="286" spans="2:13" ht="15.6">
      <c r="B286" s="396"/>
      <c r="C286" s="446"/>
      <c r="D286" s="447" t="s">
        <v>260</v>
      </c>
      <c r="E286" s="447" t="s">
        <v>68</v>
      </c>
      <c r="F286" s="447" t="s">
        <v>268</v>
      </c>
      <c r="G286" s="448" t="s">
        <v>256</v>
      </c>
      <c r="H286" s="447" t="s">
        <v>130</v>
      </c>
      <c r="I286" s="448" t="s">
        <v>64</v>
      </c>
      <c r="J286" s="447" t="s">
        <v>269</v>
      </c>
      <c r="K286" s="448" t="s">
        <v>195</v>
      </c>
      <c r="L286" s="449" t="s">
        <v>65</v>
      </c>
      <c r="M286" s="401"/>
    </row>
    <row r="287" spans="2:13" ht="15.6">
      <c r="B287" s="396"/>
      <c r="C287" s="450" t="s">
        <v>58</v>
      </c>
      <c r="D287" s="438">
        <v>283</v>
      </c>
      <c r="E287" s="438"/>
      <c r="F287" s="438">
        <v>276.8</v>
      </c>
      <c r="G287" s="438">
        <v>275</v>
      </c>
      <c r="H287" s="438"/>
      <c r="I287" s="438">
        <v>10</v>
      </c>
      <c r="J287" s="438"/>
      <c r="K287" s="550">
        <f>D287+E287+F287+G287+H287+I287+J287</f>
        <v>844.8</v>
      </c>
      <c r="L287" s="452">
        <f>K287/K291</f>
        <v>7.7584805574203788E-2</v>
      </c>
      <c r="M287" s="401"/>
    </row>
    <row r="288" spans="2:13" ht="15.6">
      <c r="B288" s="396"/>
      <c r="C288" s="450" t="s">
        <v>148</v>
      </c>
      <c r="D288" s="438">
        <v>448</v>
      </c>
      <c r="E288" s="438"/>
      <c r="F288" s="438">
        <v>125.03</v>
      </c>
      <c r="G288" s="438">
        <v>773</v>
      </c>
      <c r="H288" s="438">
        <v>145</v>
      </c>
      <c r="I288" s="438">
        <v>414</v>
      </c>
      <c r="J288" s="438"/>
      <c r="K288" s="550">
        <f t="shared" ref="K288:K290" si="75">D288+E288+F288+G288+H288+I288+J288</f>
        <v>1905.03</v>
      </c>
      <c r="L288" s="452">
        <f>K288/K291</f>
        <v>0.17495428759827822</v>
      </c>
      <c r="M288" s="401"/>
    </row>
    <row r="289" spans="2:13" ht="15.6">
      <c r="B289" s="396"/>
      <c r="C289" s="450" t="s">
        <v>61</v>
      </c>
      <c r="D289" s="438">
        <v>2586.4</v>
      </c>
      <c r="E289" s="438"/>
      <c r="F289" s="438">
        <v>157</v>
      </c>
      <c r="G289" s="438">
        <v>2569.9299999999998</v>
      </c>
      <c r="H289" s="438">
        <v>40</v>
      </c>
      <c r="I289" s="438">
        <v>92</v>
      </c>
      <c r="J289" s="438"/>
      <c r="K289" s="550">
        <f t="shared" si="75"/>
        <v>5445.33</v>
      </c>
      <c r="L289" s="452">
        <f>K289/K291</f>
        <v>0.50008862374216279</v>
      </c>
      <c r="M289" s="401"/>
    </row>
    <row r="290" spans="2:13" ht="15.6">
      <c r="B290" s="396"/>
      <c r="C290" s="450" t="s">
        <v>62</v>
      </c>
      <c r="D290" s="438">
        <v>1149</v>
      </c>
      <c r="E290" s="438"/>
      <c r="F290" s="438">
        <v>447.79</v>
      </c>
      <c r="G290" s="438">
        <v>903.09</v>
      </c>
      <c r="H290" s="438">
        <v>100.49</v>
      </c>
      <c r="I290" s="438">
        <v>93.2</v>
      </c>
      <c r="J290" s="438"/>
      <c r="K290" s="550">
        <f t="shared" si="75"/>
        <v>2693.5699999999997</v>
      </c>
      <c r="L290" s="452">
        <f>K290/K291</f>
        <v>0.24737228308535522</v>
      </c>
      <c r="M290" s="401"/>
    </row>
    <row r="291" spans="2:13" ht="15.6">
      <c r="B291" s="397"/>
      <c r="C291" s="450" t="s">
        <v>199</v>
      </c>
      <c r="D291" s="552">
        <f>SUM(D287:D290)</f>
        <v>4466.3999999999996</v>
      </c>
      <c r="E291" s="552">
        <f t="shared" ref="E291" si="76">SUM(E287:E290)</f>
        <v>0</v>
      </c>
      <c r="F291" s="552">
        <f>SUM(F287:F290)</f>
        <v>1006.6200000000001</v>
      </c>
      <c r="G291" s="552">
        <f>SUM(G287:G290)</f>
        <v>4521.0199999999995</v>
      </c>
      <c r="H291" s="552">
        <f>SUM(H287:H290)</f>
        <v>285.49</v>
      </c>
      <c r="I291" s="552">
        <f>SUM(I287:I290)</f>
        <v>609.20000000000005</v>
      </c>
      <c r="J291" s="552">
        <f t="shared" ref="J291" si="77">SUM(J287:J290)</f>
        <v>0</v>
      </c>
      <c r="K291" s="550">
        <f>D291+E291+F291+G291+H291+I291+J291</f>
        <v>10888.73</v>
      </c>
      <c r="L291" s="452">
        <f>SUM(L287:L290)</f>
        <v>1</v>
      </c>
      <c r="M291" s="401"/>
    </row>
    <row r="292" spans="2:13" ht="15.6">
      <c r="B292" s="397"/>
      <c r="C292" s="547" t="s">
        <v>193</v>
      </c>
      <c r="D292" s="553">
        <v>4466.3999999999996</v>
      </c>
      <c r="E292" s="553"/>
      <c r="F292" s="548">
        <v>1006.62</v>
      </c>
      <c r="G292" s="548">
        <v>4521.0200000000004</v>
      </c>
      <c r="H292" s="548">
        <v>285.49</v>
      </c>
      <c r="I292" s="548">
        <v>609.20000000000005</v>
      </c>
      <c r="J292" s="548"/>
      <c r="K292" s="549">
        <f t="shared" ref="K292" si="78">D292+E292+F292+G292+H292+I292+J292</f>
        <v>10888.730000000001</v>
      </c>
      <c r="L292" s="452"/>
      <c r="M292" s="401"/>
    </row>
    <row r="293" spans="2:13" ht="15.6">
      <c r="B293" s="397"/>
      <c r="C293" s="460" t="s">
        <v>147</v>
      </c>
      <c r="D293" s="461">
        <f t="shared" ref="D293:E293" si="79">D292-D291</f>
        <v>0</v>
      </c>
      <c r="E293" s="461">
        <f t="shared" si="79"/>
        <v>0</v>
      </c>
      <c r="F293" s="461">
        <f>F292-F291</f>
        <v>0</v>
      </c>
      <c r="G293" s="461">
        <f>G292-G291</f>
        <v>0</v>
      </c>
      <c r="H293" s="461">
        <f t="shared" ref="H293:J293" si="80">H292-H291</f>
        <v>0</v>
      </c>
      <c r="I293" s="461">
        <f t="shared" si="80"/>
        <v>0</v>
      </c>
      <c r="J293" s="461">
        <f t="shared" si="80"/>
        <v>0</v>
      </c>
      <c r="K293" s="542">
        <f>D293+E293+F293+G293+H293+I293+J293</f>
        <v>0</v>
      </c>
      <c r="L293" s="452"/>
      <c r="M293" s="401"/>
    </row>
    <row r="294" spans="2:13" ht="15.6">
      <c r="B294" s="396"/>
      <c r="C294" s="402" t="s">
        <v>65</v>
      </c>
      <c r="D294" s="462">
        <f>D292/K292</f>
        <v>0.41018557719770798</v>
      </c>
      <c r="E294" s="462">
        <f>E292/K292</f>
        <v>0</v>
      </c>
      <c r="F294" s="462">
        <f>F292/K292</f>
        <v>9.2446042835114831E-2</v>
      </c>
      <c r="G294" s="462">
        <f>G292/K292</f>
        <v>0.41520177284219556</v>
      </c>
      <c r="H294" s="462">
        <f>H292/K292</f>
        <v>2.6218851968962401E-2</v>
      </c>
      <c r="I294" s="462">
        <f>I292/K292</f>
        <v>5.5947755156019109E-2</v>
      </c>
      <c r="J294" s="462">
        <f>J292/K292</f>
        <v>0</v>
      </c>
      <c r="K294" s="520">
        <f>D294+E294+F294+G294+H294+I294+J294</f>
        <v>1</v>
      </c>
      <c r="L294" s="463"/>
      <c r="M294" s="401"/>
    </row>
    <row r="295" spans="2:13" ht="16.2" thickBot="1">
      <c r="B295" s="396"/>
      <c r="C295" s="394"/>
      <c r="D295" s="395"/>
      <c r="E295" s="464"/>
      <c r="F295" s="879"/>
      <c r="G295" s="879"/>
      <c r="H295" s="879"/>
      <c r="I295" s="879"/>
      <c r="J295" s="880" t="s">
        <v>196</v>
      </c>
      <c r="K295" s="880"/>
      <c r="L295" s="465">
        <f>H275-K292</f>
        <v>4.7526799995939655</v>
      </c>
      <c r="M295" s="401"/>
    </row>
    <row r="296" spans="2:13" ht="15" thickBot="1">
      <c r="B296" s="397"/>
      <c r="C296" s="393"/>
      <c r="D296" s="367"/>
      <c r="E296" s="367"/>
      <c r="F296" s="367"/>
      <c r="G296" s="367"/>
      <c r="H296" s="367"/>
      <c r="I296" s="367"/>
      <c r="J296" s="367"/>
      <c r="K296" s="367"/>
      <c r="L296" s="368"/>
      <c r="M296" s="401"/>
    </row>
    <row r="297" spans="2:13" ht="15" thickBot="1">
      <c r="B297" s="398"/>
      <c r="C297" s="399"/>
      <c r="D297" s="399"/>
      <c r="E297" s="399"/>
      <c r="F297" s="399"/>
      <c r="G297" s="399"/>
      <c r="H297" s="399"/>
      <c r="I297" s="399"/>
      <c r="J297" s="399"/>
      <c r="K297" s="399"/>
      <c r="L297" s="399"/>
      <c r="M297" s="400"/>
    </row>
    <row r="298" spans="2:13" ht="15" thickBot="1"/>
    <row r="299" spans="2:13" ht="46.8" thickBot="1">
      <c r="B299" s="853" t="s">
        <v>213</v>
      </c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5"/>
    </row>
    <row r="300" spans="2:13" ht="26.4" thickBot="1">
      <c r="B300" s="396"/>
      <c r="C300" s="856" t="s">
        <v>193</v>
      </c>
      <c r="D300" s="857"/>
      <c r="E300" s="857"/>
      <c r="F300" s="857"/>
      <c r="G300" s="857"/>
      <c r="H300" s="857"/>
      <c r="I300" s="857"/>
      <c r="J300" s="857"/>
      <c r="K300" s="857"/>
      <c r="L300" s="858"/>
      <c r="M300" s="401"/>
    </row>
    <row r="301" spans="2:13" ht="15.6">
      <c r="B301" s="396"/>
      <c r="C301" s="403" t="s">
        <v>7</v>
      </c>
      <c r="D301" s="404" t="s">
        <v>38</v>
      </c>
      <c r="E301" s="405" t="s">
        <v>39</v>
      </c>
      <c r="F301" s="406" t="s">
        <v>40</v>
      </c>
      <c r="G301" s="406" t="s">
        <v>8</v>
      </c>
      <c r="H301" s="407" t="s">
        <v>60</v>
      </c>
      <c r="I301" s="408" t="s">
        <v>40</v>
      </c>
      <c r="J301" s="407" t="s">
        <v>65</v>
      </c>
      <c r="K301" s="184"/>
      <c r="L301" s="188"/>
      <c r="M301" s="401"/>
    </row>
    <row r="302" spans="2:13" ht="15.6">
      <c r="B302" s="396"/>
      <c r="C302" s="409" t="s">
        <v>42</v>
      </c>
      <c r="D302" s="596">
        <v>1633895.923</v>
      </c>
      <c r="E302" s="596">
        <v>1634562.362</v>
      </c>
      <c r="F302" s="526">
        <f t="shared" ref="F302:F307" si="81">E302-D302</f>
        <v>666.43900000001304</v>
      </c>
      <c r="G302" s="521">
        <v>6.28</v>
      </c>
      <c r="H302" s="410">
        <f>F302*G302</f>
        <v>4185.2369200000821</v>
      </c>
      <c r="I302" s="531">
        <f>F302+F306+F307</f>
        <v>907.5</v>
      </c>
      <c r="J302" s="411">
        <f>I302/I306</f>
        <v>0.67139218255357169</v>
      </c>
      <c r="K302" s="186"/>
      <c r="L302" s="359"/>
      <c r="M302" s="401"/>
    </row>
    <row r="303" spans="2:13" ht="15.6">
      <c r="B303" s="396"/>
      <c r="C303" s="412" t="s">
        <v>43</v>
      </c>
      <c r="D303" s="596">
        <v>633205.08200000005</v>
      </c>
      <c r="E303" s="596">
        <v>633330.55200000003</v>
      </c>
      <c r="F303" s="527">
        <f t="shared" si="81"/>
        <v>125.46999999997206</v>
      </c>
      <c r="G303" s="522">
        <v>6.28</v>
      </c>
      <c r="H303" s="413">
        <f>G303*F303</f>
        <v>787.95159999982457</v>
      </c>
      <c r="I303" s="532">
        <f>F303</f>
        <v>125.46999999997206</v>
      </c>
      <c r="J303" s="414">
        <f>I303/I306</f>
        <v>9.2825980325044508E-2</v>
      </c>
      <c r="K303" s="186"/>
      <c r="L303" s="359"/>
      <c r="M303" s="401"/>
    </row>
    <row r="304" spans="2:13" ht="15.6">
      <c r="B304" s="396"/>
      <c r="C304" s="415" t="s">
        <v>44</v>
      </c>
      <c r="D304" s="597">
        <v>381342.56300000002</v>
      </c>
      <c r="E304" s="597">
        <v>381342.56300000002</v>
      </c>
      <c r="F304" s="528">
        <f t="shared" si="81"/>
        <v>0</v>
      </c>
      <c r="G304" s="523">
        <v>4.58</v>
      </c>
      <c r="H304" s="416">
        <f>G304*F304</f>
        <v>0</v>
      </c>
      <c r="I304" s="533">
        <f>F304</f>
        <v>0</v>
      </c>
      <c r="J304" s="417">
        <f>I304/I306</f>
        <v>0</v>
      </c>
      <c r="K304" s="186"/>
      <c r="L304" s="359"/>
      <c r="M304" s="401"/>
    </row>
    <row r="305" spans="2:13" ht="15.6">
      <c r="B305" s="397"/>
      <c r="C305" s="183" t="s">
        <v>139</v>
      </c>
      <c r="D305" s="597">
        <v>441706.34299999999</v>
      </c>
      <c r="E305" s="597">
        <v>442025.04200000002</v>
      </c>
      <c r="F305" s="529">
        <f t="shared" si="81"/>
        <v>318.69900000002235</v>
      </c>
      <c r="G305" s="524">
        <v>6.28</v>
      </c>
      <c r="H305" s="418">
        <f>G305*F305</f>
        <v>2001.4297200001404</v>
      </c>
      <c r="I305" s="534">
        <f>F305</f>
        <v>318.69900000002235</v>
      </c>
      <c r="J305" s="419">
        <f>I305/I306</f>
        <v>0.23578183712138376</v>
      </c>
      <c r="K305" s="186"/>
      <c r="L305" s="359"/>
      <c r="M305" s="401"/>
    </row>
    <row r="306" spans="2:13" ht="16.2" thickBot="1">
      <c r="B306" s="397"/>
      <c r="C306" s="420" t="s">
        <v>45</v>
      </c>
      <c r="D306" s="597">
        <v>387765.26299999998</v>
      </c>
      <c r="E306" s="597">
        <v>387937.79300000001</v>
      </c>
      <c r="F306" s="526">
        <f t="shared" si="81"/>
        <v>172.53000000002794</v>
      </c>
      <c r="G306" s="859">
        <v>6.28</v>
      </c>
      <c r="H306" s="421">
        <f>G306*F306</f>
        <v>1083.4884000001755</v>
      </c>
      <c r="I306" s="535">
        <f t="shared" ref="I306:J306" si="82">SUM(I302:I305)</f>
        <v>1351.6689999999944</v>
      </c>
      <c r="J306" s="422">
        <f t="shared" si="82"/>
        <v>1</v>
      </c>
      <c r="K306" s="186"/>
      <c r="L306" s="359"/>
      <c r="M306" s="401"/>
    </row>
    <row r="307" spans="2:13" ht="15.6">
      <c r="B307" s="397"/>
      <c r="C307" s="420" t="s">
        <v>46</v>
      </c>
      <c r="D307" s="597">
        <v>346052.22100000002</v>
      </c>
      <c r="E307" s="597">
        <v>346120.75199999998</v>
      </c>
      <c r="F307" s="526">
        <f t="shared" si="81"/>
        <v>68.530999999959022</v>
      </c>
      <c r="G307" s="860"/>
      <c r="H307" s="423">
        <f>G306*F307</f>
        <v>430.37467999974268</v>
      </c>
      <c r="I307" s="424"/>
      <c r="J307" s="425"/>
      <c r="K307" s="186"/>
      <c r="L307" s="359"/>
      <c r="M307" s="401"/>
    </row>
    <row r="308" spans="2:13" ht="16.2" thickBot="1">
      <c r="B308" s="397"/>
      <c r="C308" s="426" t="s">
        <v>21</v>
      </c>
      <c r="D308" s="427"/>
      <c r="E308" s="427"/>
      <c r="F308" s="530">
        <f>F302+F303+F304+F305+F306+F307</f>
        <v>1351.6689999999944</v>
      </c>
      <c r="G308" s="525">
        <f>H308/F308</f>
        <v>6.2800000000000011</v>
      </c>
      <c r="H308" s="428">
        <f>SUM(H302:H307)</f>
        <v>8488.4813199999662</v>
      </c>
      <c r="I308" s="424"/>
      <c r="J308" s="425"/>
      <c r="K308" s="186"/>
      <c r="L308" s="359"/>
      <c r="M308" s="401"/>
    </row>
    <row r="309" spans="2:13" ht="16.2" thickBot="1">
      <c r="B309" s="397"/>
      <c r="C309" s="429"/>
      <c r="D309" s="425"/>
      <c r="E309" s="425"/>
      <c r="F309" s="430"/>
      <c r="G309" s="425"/>
      <c r="H309" s="425"/>
      <c r="I309" s="431"/>
      <c r="J309" s="431"/>
      <c r="K309" s="184"/>
      <c r="L309" s="188"/>
      <c r="M309" s="401"/>
    </row>
    <row r="310" spans="2:13" ht="15.6">
      <c r="B310" s="397"/>
      <c r="C310" s="432"/>
      <c r="D310" s="433"/>
      <c r="E310" s="433" t="s">
        <v>254</v>
      </c>
      <c r="F310" s="434" t="s">
        <v>1</v>
      </c>
      <c r="G310" s="554" t="s">
        <v>65</v>
      </c>
      <c r="H310" s="861" t="s">
        <v>243</v>
      </c>
      <c r="I310" s="862"/>
      <c r="J310" s="431"/>
      <c r="K310" s="184"/>
      <c r="L310" s="188"/>
      <c r="M310" s="401"/>
    </row>
    <row r="311" spans="2:13" ht="15.6">
      <c r="B311" s="397"/>
      <c r="C311" s="437" t="s">
        <v>80</v>
      </c>
      <c r="D311" s="438"/>
      <c r="E311" s="438">
        <v>257</v>
      </c>
      <c r="F311" s="438">
        <f>D311+E311</f>
        <v>257</v>
      </c>
      <c r="G311" s="439">
        <f>F311/F316</f>
        <v>0.39906832298136646</v>
      </c>
      <c r="H311" s="590">
        <v>7.0000000000000001E-3</v>
      </c>
      <c r="I311" s="586">
        <f>F311*H311</f>
        <v>1.7989999999999999</v>
      </c>
      <c r="J311" s="431"/>
      <c r="K311" s="184"/>
      <c r="L311" s="188"/>
      <c r="M311" s="401"/>
    </row>
    <row r="312" spans="2:13" ht="15.6">
      <c r="B312" s="397"/>
      <c r="C312" s="437" t="s">
        <v>81</v>
      </c>
      <c r="D312" s="438"/>
      <c r="E312" s="438">
        <v>182</v>
      </c>
      <c r="F312" s="438">
        <f t="shared" ref="F312:F313" si="83">D312+E312</f>
        <v>182</v>
      </c>
      <c r="G312" s="439">
        <f>F312/F316</f>
        <v>0.28260869565217389</v>
      </c>
      <c r="H312" s="590">
        <v>2.5000000000000001E-2</v>
      </c>
      <c r="I312" s="586">
        <f>F312*H312</f>
        <v>4.55</v>
      </c>
      <c r="J312" s="431"/>
      <c r="K312" s="184"/>
      <c r="L312" s="188"/>
      <c r="M312" s="401"/>
    </row>
    <row r="313" spans="2:13" ht="15.6">
      <c r="B313" s="397"/>
      <c r="C313" s="437" t="s">
        <v>58</v>
      </c>
      <c r="D313" s="438"/>
      <c r="E313" s="438">
        <v>205</v>
      </c>
      <c r="F313" s="438">
        <f t="shared" si="83"/>
        <v>205</v>
      </c>
      <c r="G313" s="439">
        <f>F313/F316</f>
        <v>0.31832298136645965</v>
      </c>
      <c r="H313" s="584"/>
      <c r="I313" s="586"/>
      <c r="J313" s="431"/>
      <c r="K313" s="184"/>
      <c r="L313" s="188"/>
      <c r="M313" s="401"/>
    </row>
    <row r="314" spans="2:13" ht="15.6">
      <c r="B314" s="397"/>
      <c r="C314" s="437" t="s">
        <v>275</v>
      </c>
      <c r="D314" s="438"/>
      <c r="E314" s="438"/>
      <c r="F314" s="438">
        <f>D314+E314</f>
        <v>0</v>
      </c>
      <c r="G314" s="439"/>
      <c r="H314" s="590">
        <v>1.9E-2</v>
      </c>
      <c r="I314" s="586">
        <f>F314*H314</f>
        <v>0</v>
      </c>
      <c r="J314" s="431"/>
      <c r="K314" s="184"/>
      <c r="L314" s="188"/>
      <c r="M314" s="401"/>
    </row>
    <row r="315" spans="2:13" ht="15.6">
      <c r="B315" s="397"/>
      <c r="C315" s="437" t="s">
        <v>276</v>
      </c>
      <c r="D315" s="438"/>
      <c r="E315" s="438"/>
      <c r="F315" s="438">
        <f>D315+E315</f>
        <v>0</v>
      </c>
      <c r="G315" s="439">
        <f>F315/F316</f>
        <v>0</v>
      </c>
      <c r="H315" s="590">
        <v>1.9E-2</v>
      </c>
      <c r="I315" s="586">
        <f>F315*H315</f>
        <v>0</v>
      </c>
      <c r="J315" s="431"/>
      <c r="K315" s="184"/>
      <c r="L315" s="188"/>
      <c r="M315" s="401"/>
    </row>
    <row r="316" spans="2:13" ht="16.2" thickBot="1">
      <c r="B316" s="397"/>
      <c r="C316" s="441" t="s">
        <v>1</v>
      </c>
      <c r="D316" s="442">
        <f>SUM(D311:D313)</f>
        <v>0</v>
      </c>
      <c r="E316" s="442">
        <f>SUM(E311:E313)</f>
        <v>644</v>
      </c>
      <c r="F316" s="443">
        <f>D316+E316</f>
        <v>644</v>
      </c>
      <c r="G316" s="444">
        <f>SUM(G311:G313)</f>
        <v>1</v>
      </c>
      <c r="H316" s="585" t="s">
        <v>21</v>
      </c>
      <c r="I316" s="591">
        <f>SUM(I311:I313)</f>
        <v>6.3490000000000002</v>
      </c>
      <c r="J316" s="431"/>
      <c r="K316" s="184"/>
      <c r="L316" s="188"/>
      <c r="M316" s="401"/>
    </row>
    <row r="317" spans="2:13" ht="15" thickBot="1">
      <c r="B317" s="397"/>
      <c r="C317" s="187"/>
      <c r="D317" s="186"/>
      <c r="E317" s="186"/>
      <c r="F317" s="185"/>
      <c r="G317" s="186"/>
      <c r="H317" s="186"/>
      <c r="I317" s="184"/>
      <c r="J317" s="184"/>
      <c r="K317" s="184"/>
      <c r="L317" s="188"/>
      <c r="M317" s="401"/>
    </row>
    <row r="318" spans="2:13" ht="26.4" thickBot="1">
      <c r="B318" s="397"/>
      <c r="C318" s="876" t="s">
        <v>194</v>
      </c>
      <c r="D318" s="877"/>
      <c r="E318" s="877"/>
      <c r="F318" s="877"/>
      <c r="G318" s="877"/>
      <c r="H318" s="877"/>
      <c r="I318" s="877"/>
      <c r="J318" s="877"/>
      <c r="K318" s="877"/>
      <c r="L318" s="878"/>
      <c r="M318" s="401"/>
    </row>
    <row r="319" spans="2:13" ht="15.6">
      <c r="B319" s="396"/>
      <c r="C319" s="446"/>
      <c r="D319" s="447" t="s">
        <v>260</v>
      </c>
      <c r="E319" s="447" t="s">
        <v>68</v>
      </c>
      <c r="F319" s="447" t="s">
        <v>268</v>
      </c>
      <c r="G319" s="448" t="s">
        <v>256</v>
      </c>
      <c r="H319" s="447" t="s">
        <v>130</v>
      </c>
      <c r="I319" s="448" t="s">
        <v>64</v>
      </c>
      <c r="J319" s="447" t="s">
        <v>269</v>
      </c>
      <c r="K319" s="448" t="s">
        <v>195</v>
      </c>
      <c r="L319" s="449" t="s">
        <v>65</v>
      </c>
      <c r="M319" s="401"/>
    </row>
    <row r="320" spans="2:13" ht="15.6">
      <c r="B320" s="396"/>
      <c r="C320" s="450" t="s">
        <v>58</v>
      </c>
      <c r="D320" s="438">
        <v>176</v>
      </c>
      <c r="E320" s="438">
        <v>306</v>
      </c>
      <c r="F320" s="438"/>
      <c r="G320" s="438">
        <v>389</v>
      </c>
      <c r="H320" s="438"/>
      <c r="I320" s="438"/>
      <c r="J320" s="438"/>
      <c r="K320" s="550">
        <f>D320+E320+F320+G320+H320+I320+J320</f>
        <v>871</v>
      </c>
      <c r="L320" s="452">
        <f>K320/K324</f>
        <v>0.1026596026802289</v>
      </c>
      <c r="M320" s="401"/>
    </row>
    <row r="321" spans="2:13" ht="15.6">
      <c r="B321" s="396"/>
      <c r="C321" s="450" t="s">
        <v>148</v>
      </c>
      <c r="D321" s="438">
        <v>960.32</v>
      </c>
      <c r="E321" s="438">
        <v>569</v>
      </c>
      <c r="F321" s="438"/>
      <c r="G321" s="438">
        <v>200</v>
      </c>
      <c r="H321" s="438">
        <v>55</v>
      </c>
      <c r="I321" s="438"/>
      <c r="J321" s="438"/>
      <c r="K321" s="550">
        <f t="shared" ref="K321:K323" si="84">D321+E321+F321+G321+H321+I321+J321</f>
        <v>1784.3200000000002</v>
      </c>
      <c r="L321" s="452">
        <f>K321/K324</f>
        <v>0.21030721269160282</v>
      </c>
      <c r="M321" s="401"/>
    </row>
    <row r="322" spans="2:13" ht="15.6">
      <c r="B322" s="396"/>
      <c r="C322" s="450" t="s">
        <v>61</v>
      </c>
      <c r="D322" s="438">
        <v>2322.16</v>
      </c>
      <c r="E322" s="438">
        <v>750.6</v>
      </c>
      <c r="F322" s="438"/>
      <c r="G322" s="438">
        <v>82.8</v>
      </c>
      <c r="H322" s="438"/>
      <c r="I322" s="438"/>
      <c r="J322" s="438"/>
      <c r="K322" s="550">
        <f t="shared" si="84"/>
        <v>3155.56</v>
      </c>
      <c r="L322" s="452">
        <f>K322/K324</f>
        <v>0.37192713643355124</v>
      </c>
      <c r="M322" s="401"/>
    </row>
    <row r="323" spans="2:13" ht="15.6">
      <c r="B323" s="396"/>
      <c r="C323" s="450" t="s">
        <v>62</v>
      </c>
      <c r="D323" s="438">
        <v>616.03</v>
      </c>
      <c r="E323" s="438">
        <v>1370.86</v>
      </c>
      <c r="F323" s="438"/>
      <c r="G323" s="438">
        <v>504.12</v>
      </c>
      <c r="H323" s="438">
        <v>182.46</v>
      </c>
      <c r="I323" s="438"/>
      <c r="J323" s="438"/>
      <c r="K323" s="550">
        <f t="shared" si="84"/>
        <v>2673.47</v>
      </c>
      <c r="L323" s="452">
        <f>K323/K324</f>
        <v>0.31510604819461718</v>
      </c>
      <c r="M323" s="401"/>
    </row>
    <row r="324" spans="2:13" ht="15.6">
      <c r="B324" s="397"/>
      <c r="C324" s="450" t="s">
        <v>199</v>
      </c>
      <c r="D324" s="552">
        <f>SUM(D320:D323)</f>
        <v>4074.51</v>
      </c>
      <c r="E324" s="552">
        <f t="shared" ref="E324" si="85">SUM(E320:E323)</f>
        <v>2996.46</v>
      </c>
      <c r="F324" s="552">
        <f>SUM(F320:F323)</f>
        <v>0</v>
      </c>
      <c r="G324" s="552">
        <f>SUM(G320:G323)</f>
        <v>1175.92</v>
      </c>
      <c r="H324" s="552">
        <f>SUM(H320:H323)</f>
        <v>237.46</v>
      </c>
      <c r="I324" s="552">
        <f>SUM(I320:I323)</f>
        <v>0</v>
      </c>
      <c r="J324" s="552">
        <f t="shared" ref="J324" si="86">SUM(J320:J323)</f>
        <v>0</v>
      </c>
      <c r="K324" s="550">
        <f>D324+E324+F324+G324+H324+I324+J324</f>
        <v>8484.3499999999985</v>
      </c>
      <c r="L324" s="452">
        <f>SUM(L320:L323)</f>
        <v>1</v>
      </c>
      <c r="M324" s="401"/>
    </row>
    <row r="325" spans="2:13" ht="15.6">
      <c r="B325" s="397"/>
      <c r="C325" s="547" t="s">
        <v>193</v>
      </c>
      <c r="D325" s="553">
        <v>4074.51</v>
      </c>
      <c r="E325" s="553">
        <v>2996.46</v>
      </c>
      <c r="F325" s="548"/>
      <c r="G325" s="548">
        <v>1175.92</v>
      </c>
      <c r="H325" s="548">
        <v>237.46</v>
      </c>
      <c r="I325" s="548"/>
      <c r="J325" s="548"/>
      <c r="K325" s="549">
        <f t="shared" ref="K325" si="87">D325+E325+F325+G325+H325+I325+J325</f>
        <v>8484.3499999999985</v>
      </c>
      <c r="L325" s="452"/>
      <c r="M325" s="401"/>
    </row>
    <row r="326" spans="2:13" ht="15.6">
      <c r="B326" s="397"/>
      <c r="C326" s="460" t="s">
        <v>147</v>
      </c>
      <c r="D326" s="461">
        <f t="shared" ref="D326:E326" si="88">D325-D324</f>
        <v>0</v>
      </c>
      <c r="E326" s="461">
        <f t="shared" si="88"/>
        <v>0</v>
      </c>
      <c r="F326" s="461">
        <f>F325-F324</f>
        <v>0</v>
      </c>
      <c r="G326" s="461">
        <f>G325-G324</f>
        <v>0</v>
      </c>
      <c r="H326" s="461">
        <f t="shared" ref="H326:J326" si="89">H325-H324</f>
        <v>0</v>
      </c>
      <c r="I326" s="461">
        <f t="shared" si="89"/>
        <v>0</v>
      </c>
      <c r="J326" s="461">
        <f t="shared" si="89"/>
        <v>0</v>
      </c>
      <c r="K326" s="542">
        <f>D326+E326+F326+G326+H326+I326+J326</f>
        <v>0</v>
      </c>
      <c r="L326" s="452"/>
      <c r="M326" s="401"/>
    </row>
    <row r="327" spans="2:13" ht="15.6">
      <c r="B327" s="396"/>
      <c r="C327" s="402" t="s">
        <v>65</v>
      </c>
      <c r="D327" s="462">
        <f>D325/K325</f>
        <v>0.48023832114422449</v>
      </c>
      <c r="E327" s="462">
        <f>E325/K325</f>
        <v>0.35317496331480908</v>
      </c>
      <c r="F327" s="462">
        <f>F325/K325</f>
        <v>0</v>
      </c>
      <c r="G327" s="462">
        <f>G325/K325</f>
        <v>0.13859871410302502</v>
      </c>
      <c r="H327" s="462">
        <f>H325/K325</f>
        <v>2.7988001437941629E-2</v>
      </c>
      <c r="I327" s="462">
        <f>I325/K325</f>
        <v>0</v>
      </c>
      <c r="J327" s="462">
        <f>J325/K325</f>
        <v>0</v>
      </c>
      <c r="K327" s="520">
        <f>D327+E327+F327+G327+H327+I327+J327</f>
        <v>1.0000000000000002</v>
      </c>
      <c r="L327" s="463"/>
      <c r="M327" s="401"/>
    </row>
    <row r="328" spans="2:13" ht="16.2" thickBot="1">
      <c r="B328" s="396"/>
      <c r="C328" s="394"/>
      <c r="D328" s="395"/>
      <c r="E328" s="464"/>
      <c r="F328" s="879"/>
      <c r="G328" s="879"/>
      <c r="H328" s="879"/>
      <c r="I328" s="879"/>
      <c r="J328" s="880" t="s">
        <v>196</v>
      </c>
      <c r="K328" s="880"/>
      <c r="L328" s="465">
        <f>H308-K325</f>
        <v>4.1313199999676726</v>
      </c>
      <c r="M328" s="401"/>
    </row>
    <row r="329" spans="2:13" ht="15" thickBot="1">
      <c r="B329" s="397"/>
      <c r="C329" s="393"/>
      <c r="D329" s="367"/>
      <c r="E329" s="367"/>
      <c r="F329" s="367"/>
      <c r="G329" s="367"/>
      <c r="H329" s="367"/>
      <c r="I329" s="367"/>
      <c r="J329" s="367"/>
      <c r="K329" s="367"/>
      <c r="L329" s="368"/>
      <c r="M329" s="401"/>
    </row>
    <row r="330" spans="2:13" ht="15" thickBot="1">
      <c r="B330" s="398"/>
      <c r="C330" s="399"/>
      <c r="D330" s="399"/>
      <c r="E330" s="399"/>
      <c r="F330" s="399"/>
      <c r="G330" s="399"/>
      <c r="H330" s="399"/>
      <c r="I330" s="399"/>
      <c r="J330" s="399"/>
      <c r="K330" s="399"/>
      <c r="L330" s="399"/>
      <c r="M330" s="400"/>
    </row>
    <row r="331" spans="2:13" ht="15" thickBot="1"/>
    <row r="332" spans="2:13" ht="46.8" thickBot="1">
      <c r="B332" s="853" t="s">
        <v>215</v>
      </c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5"/>
    </row>
    <row r="333" spans="2:13" ht="26.4" thickBot="1">
      <c r="B333" s="396"/>
      <c r="C333" s="856" t="s">
        <v>193</v>
      </c>
      <c r="D333" s="857"/>
      <c r="E333" s="857"/>
      <c r="F333" s="857"/>
      <c r="G333" s="857"/>
      <c r="H333" s="857"/>
      <c r="I333" s="857"/>
      <c r="J333" s="857"/>
      <c r="K333" s="857"/>
      <c r="L333" s="858"/>
      <c r="M333" s="401"/>
    </row>
    <row r="334" spans="2:13" ht="15.6">
      <c r="B334" s="396"/>
      <c r="C334" s="403" t="s">
        <v>7</v>
      </c>
      <c r="D334" s="404" t="s">
        <v>38</v>
      </c>
      <c r="E334" s="405" t="s">
        <v>39</v>
      </c>
      <c r="F334" s="406" t="s">
        <v>40</v>
      </c>
      <c r="G334" s="406" t="s">
        <v>8</v>
      </c>
      <c r="H334" s="407" t="s">
        <v>60</v>
      </c>
      <c r="I334" s="408" t="s">
        <v>40</v>
      </c>
      <c r="J334" s="407" t="s">
        <v>65</v>
      </c>
      <c r="K334" s="184"/>
      <c r="L334" s="188"/>
      <c r="M334" s="401"/>
    </row>
    <row r="335" spans="2:13" ht="15.6">
      <c r="B335" s="396"/>
      <c r="C335" s="409" t="s">
        <v>42</v>
      </c>
      <c r="D335" s="596">
        <v>1634562.362</v>
      </c>
      <c r="E335" s="596">
        <v>1635114.372</v>
      </c>
      <c r="F335" s="526">
        <f t="shared" ref="F335:F340" si="90">E335-D335</f>
        <v>552.01000000000931</v>
      </c>
      <c r="G335" s="521">
        <v>6.28</v>
      </c>
      <c r="H335" s="410">
        <f>F335*G335</f>
        <v>3466.6228000000588</v>
      </c>
      <c r="I335" s="531">
        <f>F335+F339+F340</f>
        <v>702.93900000001304</v>
      </c>
      <c r="J335" s="411">
        <f>I335/I339</f>
        <v>0.59740196828310099</v>
      </c>
      <c r="K335" s="186"/>
      <c r="L335" s="359"/>
      <c r="M335" s="401"/>
    </row>
    <row r="336" spans="2:13" ht="15.6">
      <c r="B336" s="396"/>
      <c r="C336" s="412" t="s">
        <v>43</v>
      </c>
      <c r="D336" s="596">
        <v>633330.55200000003</v>
      </c>
      <c r="E336" s="596">
        <v>633640.58200000005</v>
      </c>
      <c r="F336" s="527">
        <f t="shared" si="90"/>
        <v>310.03000000002794</v>
      </c>
      <c r="G336" s="522">
        <v>6.28</v>
      </c>
      <c r="H336" s="413">
        <f>G336*F336</f>
        <v>1946.9884000001755</v>
      </c>
      <c r="I336" s="532">
        <f>F336</f>
        <v>310.03000000002794</v>
      </c>
      <c r="J336" s="414">
        <f>I336/I339</f>
        <v>0.26348307922426134</v>
      </c>
      <c r="K336" s="186"/>
      <c r="L336" s="359"/>
      <c r="M336" s="401"/>
    </row>
    <row r="337" spans="2:13" ht="15.6">
      <c r="B337" s="396"/>
      <c r="C337" s="415" t="s">
        <v>44</v>
      </c>
      <c r="D337" s="597">
        <v>381342.56300000002</v>
      </c>
      <c r="E337" s="597">
        <v>381342.56300000002</v>
      </c>
      <c r="F337" s="528">
        <f t="shared" si="90"/>
        <v>0</v>
      </c>
      <c r="G337" s="523">
        <v>4.58</v>
      </c>
      <c r="H337" s="416">
        <f>G337*F337</f>
        <v>0</v>
      </c>
      <c r="I337" s="533">
        <f>F337</f>
        <v>0</v>
      </c>
      <c r="J337" s="417">
        <f>I337/I339</f>
        <v>0</v>
      </c>
      <c r="K337" s="186"/>
      <c r="L337" s="359"/>
      <c r="M337" s="401"/>
    </row>
    <row r="338" spans="2:13" ht="15.6">
      <c r="B338" s="397"/>
      <c r="C338" s="183" t="s">
        <v>139</v>
      </c>
      <c r="D338" s="597">
        <v>442025.04200000002</v>
      </c>
      <c r="E338" s="597">
        <v>442188.73300000001</v>
      </c>
      <c r="F338" s="529">
        <f t="shared" si="90"/>
        <v>163.69099999999162</v>
      </c>
      <c r="G338" s="524">
        <v>6.28</v>
      </c>
      <c r="H338" s="418">
        <f>G338*F338</f>
        <v>1027.9794799999474</v>
      </c>
      <c r="I338" s="534">
        <f>F338</f>
        <v>163.69099999999162</v>
      </c>
      <c r="J338" s="419">
        <f>I338/I339</f>
        <v>0.13911495249263769</v>
      </c>
      <c r="K338" s="186"/>
      <c r="L338" s="359"/>
      <c r="M338" s="401"/>
    </row>
    <row r="339" spans="2:13" ht="16.2" thickBot="1">
      <c r="B339" s="397"/>
      <c r="C339" s="420" t="s">
        <v>45</v>
      </c>
      <c r="D339" s="597">
        <v>387937.79300000001</v>
      </c>
      <c r="E339" s="597">
        <v>388062.56199999998</v>
      </c>
      <c r="F339" s="526">
        <f t="shared" si="90"/>
        <v>124.76899999997113</v>
      </c>
      <c r="G339" s="859">
        <v>6.28</v>
      </c>
      <c r="H339" s="421">
        <f>G339*F339</f>
        <v>783.54931999981875</v>
      </c>
      <c r="I339" s="535">
        <f t="shared" ref="I339:J339" si="91">SUM(I335:I338)</f>
        <v>1176.6600000000326</v>
      </c>
      <c r="J339" s="422">
        <f t="shared" si="91"/>
        <v>1</v>
      </c>
      <c r="K339" s="186"/>
      <c r="L339" s="359"/>
      <c r="M339" s="401"/>
    </row>
    <row r="340" spans="2:13" ht="15.6">
      <c r="B340" s="397"/>
      <c r="C340" s="420" t="s">
        <v>46</v>
      </c>
      <c r="D340" s="597">
        <v>346120.75199999998</v>
      </c>
      <c r="E340" s="597">
        <v>346146.91200000001</v>
      </c>
      <c r="F340" s="526">
        <f t="shared" si="90"/>
        <v>26.160000000032596</v>
      </c>
      <c r="G340" s="860"/>
      <c r="H340" s="423">
        <f>G339*F340</f>
        <v>164.28480000020471</v>
      </c>
      <c r="I340" s="424"/>
      <c r="J340" s="425"/>
      <c r="K340" s="186"/>
      <c r="L340" s="359"/>
      <c r="M340" s="401"/>
    </row>
    <row r="341" spans="2:13" ht="16.2" thickBot="1">
      <c r="B341" s="397"/>
      <c r="C341" s="426" t="s">
        <v>21</v>
      </c>
      <c r="D341" s="427"/>
      <c r="E341" s="427"/>
      <c r="F341" s="530">
        <f>F335+F336+F337+F338+F339+F340</f>
        <v>1176.6600000000326</v>
      </c>
      <c r="G341" s="525">
        <f>H341/F341</f>
        <v>6.28</v>
      </c>
      <c r="H341" s="428">
        <f>SUM(H335:H340)</f>
        <v>7389.4248000002053</v>
      </c>
      <c r="I341" s="424"/>
      <c r="J341" s="425"/>
      <c r="K341" s="186"/>
      <c r="L341" s="359"/>
      <c r="M341" s="401"/>
    </row>
    <row r="342" spans="2:13" ht="16.2" thickBot="1">
      <c r="B342" s="397"/>
      <c r="C342" s="429"/>
      <c r="D342" s="425"/>
      <c r="E342" s="425"/>
      <c r="F342" s="430"/>
      <c r="G342" s="425"/>
      <c r="H342" s="425"/>
      <c r="I342" s="431"/>
      <c r="J342" s="431"/>
      <c r="K342" s="184"/>
      <c r="L342" s="188"/>
      <c r="M342" s="401"/>
    </row>
    <row r="343" spans="2:13" ht="15.6">
      <c r="B343" s="397"/>
      <c r="C343" s="432"/>
      <c r="D343" s="433"/>
      <c r="E343" s="433" t="s">
        <v>254</v>
      </c>
      <c r="F343" s="434" t="s">
        <v>1</v>
      </c>
      <c r="G343" s="554" t="s">
        <v>65</v>
      </c>
      <c r="H343" s="861" t="s">
        <v>243</v>
      </c>
      <c r="I343" s="862"/>
      <c r="J343" s="431"/>
      <c r="K343" s="184"/>
      <c r="L343" s="188"/>
      <c r="M343" s="401"/>
    </row>
    <row r="344" spans="2:13" ht="15.6">
      <c r="B344" s="397"/>
      <c r="C344" s="437" t="s">
        <v>80</v>
      </c>
      <c r="D344" s="438"/>
      <c r="E344" s="438">
        <v>2271</v>
      </c>
      <c r="F344" s="438">
        <f>D344+E344</f>
        <v>2271</v>
      </c>
      <c r="G344" s="439">
        <f>F344/F349</f>
        <v>0.34145241317095176</v>
      </c>
      <c r="H344" s="590">
        <v>7.0000000000000001E-3</v>
      </c>
      <c r="I344" s="586">
        <f>F344*H344</f>
        <v>15.897</v>
      </c>
      <c r="J344" s="431"/>
      <c r="K344" s="184"/>
      <c r="L344" s="188"/>
      <c r="M344" s="401"/>
    </row>
    <row r="345" spans="2:13" ht="15.6">
      <c r="B345" s="397"/>
      <c r="C345" s="437" t="s">
        <v>81</v>
      </c>
      <c r="D345" s="438"/>
      <c r="E345" s="438">
        <v>832</v>
      </c>
      <c r="F345" s="438">
        <f t="shared" ref="F345:F346" si="92">D345+E345</f>
        <v>832</v>
      </c>
      <c r="G345" s="439">
        <f>F345/F349</f>
        <v>0.1250939708314539</v>
      </c>
      <c r="H345" s="590">
        <v>2.5000000000000001E-2</v>
      </c>
      <c r="I345" s="586">
        <f>F345*H345</f>
        <v>20.8</v>
      </c>
      <c r="J345" s="431"/>
      <c r="K345" s="184"/>
      <c r="L345" s="188"/>
      <c r="M345" s="401"/>
    </row>
    <row r="346" spans="2:13" ht="15.6">
      <c r="B346" s="397"/>
      <c r="C346" s="437" t="s">
        <v>58</v>
      </c>
      <c r="D346" s="438"/>
      <c r="E346" s="438">
        <v>3548</v>
      </c>
      <c r="F346" s="438">
        <f t="shared" si="92"/>
        <v>3548</v>
      </c>
      <c r="G346" s="439">
        <f>F346/F349</f>
        <v>0.53345361599759433</v>
      </c>
      <c r="H346" s="584"/>
      <c r="I346" s="586"/>
      <c r="J346" s="431"/>
      <c r="K346" s="184"/>
      <c r="L346" s="188"/>
      <c r="M346" s="401"/>
    </row>
    <row r="347" spans="2:13" ht="15.6">
      <c r="B347" s="397"/>
      <c r="C347" s="437" t="s">
        <v>275</v>
      </c>
      <c r="D347" s="438"/>
      <c r="E347" s="438"/>
      <c r="F347" s="438">
        <f>D347+E347</f>
        <v>0</v>
      </c>
      <c r="G347" s="439"/>
      <c r="H347" s="590">
        <v>1.9E-2</v>
      </c>
      <c r="I347" s="586">
        <f>F347*H347</f>
        <v>0</v>
      </c>
      <c r="J347" s="431"/>
      <c r="K347" s="184"/>
      <c r="L347" s="188"/>
      <c r="M347" s="401"/>
    </row>
    <row r="348" spans="2:13" ht="15.6">
      <c r="B348" s="397"/>
      <c r="C348" s="437" t="s">
        <v>276</v>
      </c>
      <c r="D348" s="438"/>
      <c r="E348" s="438"/>
      <c r="F348" s="438">
        <f>D348+E348</f>
        <v>0</v>
      </c>
      <c r="G348" s="439">
        <f>F348/F349</f>
        <v>0</v>
      </c>
      <c r="H348" s="590">
        <v>1.9E-2</v>
      </c>
      <c r="I348" s="586">
        <f>F348*H348</f>
        <v>0</v>
      </c>
      <c r="J348" s="431"/>
      <c r="K348" s="184"/>
      <c r="L348" s="188"/>
      <c r="M348" s="401"/>
    </row>
    <row r="349" spans="2:13" ht="16.2" thickBot="1">
      <c r="B349" s="397"/>
      <c r="C349" s="441" t="s">
        <v>1</v>
      </c>
      <c r="D349" s="442">
        <f>SUM(D344:D346)</f>
        <v>0</v>
      </c>
      <c r="E349" s="442">
        <f>SUM(E344:E346)</f>
        <v>6651</v>
      </c>
      <c r="F349" s="443">
        <f>D349+E349</f>
        <v>6651</v>
      </c>
      <c r="G349" s="444">
        <f>SUM(G344:G346)</f>
        <v>1</v>
      </c>
      <c r="H349" s="585" t="s">
        <v>21</v>
      </c>
      <c r="I349" s="591">
        <f>SUM(I344:I346)</f>
        <v>36.697000000000003</v>
      </c>
      <c r="J349" s="431"/>
      <c r="K349" s="184"/>
      <c r="L349" s="188"/>
      <c r="M349" s="401"/>
    </row>
    <row r="350" spans="2:13" ht="15" thickBot="1">
      <c r="B350" s="397"/>
      <c r="C350" s="187"/>
      <c r="D350" s="186"/>
      <c r="E350" s="186"/>
      <c r="F350" s="185"/>
      <c r="G350" s="186"/>
      <c r="H350" s="186"/>
      <c r="I350" s="184"/>
      <c r="J350" s="184"/>
      <c r="K350" s="184"/>
      <c r="L350" s="188"/>
      <c r="M350" s="401"/>
    </row>
    <row r="351" spans="2:13" ht="26.4" thickBot="1">
      <c r="B351" s="397"/>
      <c r="C351" s="876" t="s">
        <v>194</v>
      </c>
      <c r="D351" s="877"/>
      <c r="E351" s="877"/>
      <c r="F351" s="877"/>
      <c r="G351" s="877"/>
      <c r="H351" s="877"/>
      <c r="I351" s="877"/>
      <c r="J351" s="877"/>
      <c r="K351" s="877"/>
      <c r="L351" s="878"/>
      <c r="M351" s="401"/>
    </row>
    <row r="352" spans="2:13" ht="15.6">
      <c r="B352" s="396"/>
      <c r="C352" s="446"/>
      <c r="D352" s="447" t="s">
        <v>260</v>
      </c>
      <c r="E352" s="447" t="s">
        <v>68</v>
      </c>
      <c r="F352" s="447" t="s">
        <v>268</v>
      </c>
      <c r="G352" s="448" t="s">
        <v>256</v>
      </c>
      <c r="H352" s="447" t="s">
        <v>130</v>
      </c>
      <c r="I352" s="448" t="s">
        <v>64</v>
      </c>
      <c r="J352" s="447" t="s">
        <v>269</v>
      </c>
      <c r="K352" s="448" t="s">
        <v>195</v>
      </c>
      <c r="L352" s="449" t="s">
        <v>65</v>
      </c>
      <c r="M352" s="401"/>
    </row>
    <row r="353" spans="2:13" ht="15.6">
      <c r="B353" s="396"/>
      <c r="C353" s="450" t="s">
        <v>58</v>
      </c>
      <c r="D353" s="438">
        <v>394.17</v>
      </c>
      <c r="E353" s="438">
        <v>333</v>
      </c>
      <c r="F353" s="438"/>
      <c r="G353" s="438">
        <v>136</v>
      </c>
      <c r="H353" s="438"/>
      <c r="I353" s="438">
        <v>118</v>
      </c>
      <c r="J353" s="438"/>
      <c r="K353" s="550">
        <f>D353+E353+F353+G353+H353+I353+J353</f>
        <v>981.17000000000007</v>
      </c>
      <c r="L353" s="452">
        <f>K353/K357</f>
        <v>0.13285715252906169</v>
      </c>
      <c r="M353" s="401"/>
    </row>
    <row r="354" spans="2:13" ht="15.6">
      <c r="B354" s="396"/>
      <c r="C354" s="450" t="s">
        <v>148</v>
      </c>
      <c r="D354" s="438">
        <v>770.14</v>
      </c>
      <c r="E354" s="438">
        <v>385</v>
      </c>
      <c r="F354" s="438"/>
      <c r="G354" s="438">
        <v>378</v>
      </c>
      <c r="H354" s="438">
        <v>127</v>
      </c>
      <c r="I354" s="438">
        <v>174</v>
      </c>
      <c r="J354" s="438"/>
      <c r="K354" s="550">
        <f t="shared" ref="K354:K356" si="93">D354+E354+F354+G354+H354+I354+J354</f>
        <v>1834.1399999999999</v>
      </c>
      <c r="L354" s="452">
        <f>K354/K357</f>
        <v>0.24835514512230622</v>
      </c>
      <c r="M354" s="401"/>
    </row>
    <row r="355" spans="2:13" ht="15.6">
      <c r="B355" s="396"/>
      <c r="C355" s="450" t="s">
        <v>61</v>
      </c>
      <c r="D355" s="438">
        <v>251</v>
      </c>
      <c r="E355" s="438">
        <v>1088</v>
      </c>
      <c r="F355" s="438"/>
      <c r="G355" s="438">
        <v>56</v>
      </c>
      <c r="H355" s="438"/>
      <c r="I355" s="438">
        <v>461</v>
      </c>
      <c r="J355" s="438"/>
      <c r="K355" s="550">
        <f t="shared" si="93"/>
        <v>1856</v>
      </c>
      <c r="L355" s="452">
        <f>K355/K357</f>
        <v>0.25131513916440423</v>
      </c>
      <c r="M355" s="401"/>
    </row>
    <row r="356" spans="2:13" ht="15.6">
      <c r="B356" s="396"/>
      <c r="C356" s="450" t="s">
        <v>62</v>
      </c>
      <c r="D356" s="438">
        <v>1040.78</v>
      </c>
      <c r="E356" s="438">
        <v>564.63</v>
      </c>
      <c r="F356" s="438"/>
      <c r="G356" s="438">
        <v>693.38</v>
      </c>
      <c r="H356" s="438">
        <v>91.29</v>
      </c>
      <c r="I356" s="438">
        <v>323.76</v>
      </c>
      <c r="J356" s="438"/>
      <c r="K356" s="550">
        <f t="shared" si="93"/>
        <v>2713.84</v>
      </c>
      <c r="L356" s="452">
        <f>K356/K357</f>
        <v>0.36747256318422777</v>
      </c>
      <c r="M356" s="401"/>
    </row>
    <row r="357" spans="2:13" ht="15.6">
      <c r="B357" s="397"/>
      <c r="C357" s="450" t="s">
        <v>199</v>
      </c>
      <c r="D357" s="552">
        <f>SUM(D353:D356)</f>
        <v>2456.09</v>
      </c>
      <c r="E357" s="552">
        <f t="shared" ref="E357" si="94">SUM(E353:E356)</f>
        <v>2370.63</v>
      </c>
      <c r="F357" s="552">
        <f>SUM(F353:F356)</f>
        <v>0</v>
      </c>
      <c r="G357" s="552">
        <f>SUM(G353:G356)</f>
        <v>1263.3800000000001</v>
      </c>
      <c r="H357" s="552">
        <f>SUM(H353:H356)</f>
        <v>218.29000000000002</v>
      </c>
      <c r="I357" s="552">
        <f>SUM(I353:I356)</f>
        <v>1076.76</v>
      </c>
      <c r="J357" s="552">
        <f t="shared" ref="J357" si="95">SUM(J353:J356)</f>
        <v>0</v>
      </c>
      <c r="K357" s="550">
        <f>D357+E357+F357+G357+H357+I357+J357</f>
        <v>7385.1500000000005</v>
      </c>
      <c r="L357" s="452">
        <f>SUM(L353:L356)</f>
        <v>0.99999999999999978</v>
      </c>
      <c r="M357" s="401"/>
    </row>
    <row r="358" spans="2:13" ht="15.6">
      <c r="B358" s="397"/>
      <c r="C358" s="547" t="s">
        <v>193</v>
      </c>
      <c r="D358" s="553">
        <v>2456.09</v>
      </c>
      <c r="E358" s="553">
        <v>2370.63</v>
      </c>
      <c r="F358" s="548"/>
      <c r="G358" s="548">
        <v>1263.3800000000001</v>
      </c>
      <c r="H358" s="548">
        <v>218.29</v>
      </c>
      <c r="I358" s="548">
        <v>1076.76</v>
      </c>
      <c r="J358" s="548"/>
      <c r="K358" s="549">
        <f t="shared" ref="K358" si="96">D358+E358+F358+G358+H358+I358+J358</f>
        <v>7385.1500000000005</v>
      </c>
      <c r="L358" s="452"/>
      <c r="M358" s="401"/>
    </row>
    <row r="359" spans="2:13" ht="15.6">
      <c r="B359" s="397"/>
      <c r="C359" s="460" t="s">
        <v>147</v>
      </c>
      <c r="D359" s="461">
        <f t="shared" ref="D359:E359" si="97">D358-D357</f>
        <v>0</v>
      </c>
      <c r="E359" s="461">
        <f t="shared" si="97"/>
        <v>0</v>
      </c>
      <c r="F359" s="461">
        <f>F358-F357</f>
        <v>0</v>
      </c>
      <c r="G359" s="461">
        <f>G358-G357</f>
        <v>0</v>
      </c>
      <c r="H359" s="461">
        <f t="shared" ref="H359:J359" si="98">H358-H357</f>
        <v>0</v>
      </c>
      <c r="I359" s="461">
        <f t="shared" si="98"/>
        <v>0</v>
      </c>
      <c r="J359" s="461">
        <f t="shared" si="98"/>
        <v>0</v>
      </c>
      <c r="K359" s="542">
        <f>D359+E359+F359+G359+H359+I359+J359</f>
        <v>0</v>
      </c>
      <c r="L359" s="452"/>
      <c r="M359" s="401"/>
    </row>
    <row r="360" spans="2:13" ht="15.6">
      <c r="B360" s="396"/>
      <c r="C360" s="402" t="s">
        <v>65</v>
      </c>
      <c r="D360" s="462">
        <f>D358/K358</f>
        <v>0.33257144404649869</v>
      </c>
      <c r="E360" s="462">
        <f>E358/K358</f>
        <v>0.3209995734683791</v>
      </c>
      <c r="F360" s="462">
        <f>F358/K358</f>
        <v>0</v>
      </c>
      <c r="G360" s="462">
        <f>G358/K358</f>
        <v>0.171070323554701</v>
      </c>
      <c r="H360" s="462">
        <f>H358/K358</f>
        <v>2.9557964293210018E-2</v>
      </c>
      <c r="I360" s="462">
        <f>I358/K358</f>
        <v>0.14580069463721115</v>
      </c>
      <c r="J360" s="462">
        <f>J358/K358</f>
        <v>0</v>
      </c>
      <c r="K360" s="520">
        <f>D360+E360+F360+G360+H360+I360+J360</f>
        <v>0.99999999999999989</v>
      </c>
      <c r="L360" s="463"/>
      <c r="M360" s="401"/>
    </row>
    <row r="361" spans="2:13" ht="16.2" thickBot="1">
      <c r="B361" s="396"/>
      <c r="C361" s="394"/>
      <c r="D361" s="395"/>
      <c r="E361" s="464"/>
      <c r="F361" s="879"/>
      <c r="G361" s="879"/>
      <c r="H361" s="879"/>
      <c r="I361" s="879"/>
      <c r="J361" s="880" t="s">
        <v>196</v>
      </c>
      <c r="K361" s="880"/>
      <c r="L361" s="465">
        <f>H341-K358</f>
        <v>4.2748000002047775</v>
      </c>
      <c r="M361" s="401"/>
    </row>
    <row r="362" spans="2:13" ht="15" thickBot="1">
      <c r="B362" s="397"/>
      <c r="C362" s="393"/>
      <c r="D362" s="367"/>
      <c r="E362" s="367"/>
      <c r="F362" s="367"/>
      <c r="G362" s="367"/>
      <c r="H362" s="367"/>
      <c r="I362" s="367"/>
      <c r="J362" s="367"/>
      <c r="K362" s="367"/>
      <c r="L362" s="368"/>
      <c r="M362" s="401"/>
    </row>
    <row r="363" spans="2:13" ht="15" thickBot="1">
      <c r="B363" s="398"/>
      <c r="C363" s="399"/>
      <c r="D363" s="399"/>
      <c r="E363" s="399"/>
      <c r="F363" s="399"/>
      <c r="G363" s="399"/>
      <c r="H363" s="399"/>
      <c r="I363" s="399"/>
      <c r="J363" s="399"/>
      <c r="K363" s="399"/>
      <c r="L363" s="399"/>
      <c r="M363" s="400"/>
    </row>
    <row r="364" spans="2:13" ht="15" thickBot="1"/>
    <row r="365" spans="2:13" ht="46.8" thickBot="1">
      <c r="B365" s="853" t="s">
        <v>216</v>
      </c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5"/>
    </row>
    <row r="366" spans="2:13" ht="26.4" thickBot="1">
      <c r="B366" s="396"/>
      <c r="C366" s="856" t="s">
        <v>193</v>
      </c>
      <c r="D366" s="857"/>
      <c r="E366" s="857"/>
      <c r="F366" s="857"/>
      <c r="G366" s="857"/>
      <c r="H366" s="857"/>
      <c r="I366" s="857"/>
      <c r="J366" s="857"/>
      <c r="K366" s="857"/>
      <c r="L366" s="858"/>
      <c r="M366" s="401"/>
    </row>
    <row r="367" spans="2:13" ht="15.6">
      <c r="B367" s="396"/>
      <c r="C367" s="403" t="s">
        <v>7</v>
      </c>
      <c r="D367" s="404" t="s">
        <v>38</v>
      </c>
      <c r="E367" s="405" t="s">
        <v>39</v>
      </c>
      <c r="F367" s="406" t="s">
        <v>40</v>
      </c>
      <c r="G367" s="406" t="s">
        <v>8</v>
      </c>
      <c r="H367" s="407" t="s">
        <v>60</v>
      </c>
      <c r="I367" s="408" t="s">
        <v>40</v>
      </c>
      <c r="J367" s="407" t="s">
        <v>65</v>
      </c>
      <c r="K367" s="184"/>
      <c r="L367" s="188"/>
      <c r="M367" s="401"/>
    </row>
    <row r="368" spans="2:13" ht="15.6">
      <c r="B368" s="396"/>
      <c r="C368" s="409" t="s">
        <v>42</v>
      </c>
      <c r="D368" s="596">
        <v>1635114.372</v>
      </c>
      <c r="E368" s="596">
        <v>1635546.112</v>
      </c>
      <c r="F368" s="526">
        <f t="shared" ref="F368:F373" si="99">E368-D368</f>
        <v>431.73999999999069</v>
      </c>
      <c r="G368" s="521">
        <v>6.28</v>
      </c>
      <c r="H368" s="410">
        <f>F368*G368</f>
        <v>2711.3271999999415</v>
      </c>
      <c r="I368" s="531">
        <f>F368+F372+F373</f>
        <v>749.11100000003353</v>
      </c>
      <c r="J368" s="411">
        <f>I368/I372</f>
        <v>0.62868088891878848</v>
      </c>
      <c r="K368" s="186"/>
      <c r="L368" s="359"/>
      <c r="M368" s="401"/>
    </row>
    <row r="369" spans="2:13" ht="15.6">
      <c r="B369" s="396"/>
      <c r="C369" s="412" t="s">
        <v>43</v>
      </c>
      <c r="D369" s="596">
        <v>633640.58200000005</v>
      </c>
      <c r="E369" s="596">
        <v>634002.41099999996</v>
      </c>
      <c r="F369" s="527">
        <f t="shared" si="99"/>
        <v>361.82899999991059</v>
      </c>
      <c r="G369" s="522">
        <v>6.28</v>
      </c>
      <c r="H369" s="413">
        <f>G369*F369</f>
        <v>2272.2861199994386</v>
      </c>
      <c r="I369" s="532">
        <f>F369</f>
        <v>361.82899999991059</v>
      </c>
      <c r="J369" s="414">
        <f>I369/I372</f>
        <v>0.30365990801967924</v>
      </c>
      <c r="K369" s="186"/>
      <c r="L369" s="359"/>
      <c r="M369" s="401"/>
    </row>
    <row r="370" spans="2:13" ht="15.6">
      <c r="B370" s="396"/>
      <c r="C370" s="415" t="s">
        <v>44</v>
      </c>
      <c r="D370" s="597">
        <v>381342.56300000002</v>
      </c>
      <c r="E370" s="597">
        <v>381342.56300000002</v>
      </c>
      <c r="F370" s="528">
        <f t="shared" si="99"/>
        <v>0</v>
      </c>
      <c r="G370" s="523">
        <v>4.58</v>
      </c>
      <c r="H370" s="416">
        <f>G370*F370</f>
        <v>0</v>
      </c>
      <c r="I370" s="533">
        <f>F370</f>
        <v>0</v>
      </c>
      <c r="J370" s="417">
        <f>I370/I372</f>
        <v>0</v>
      </c>
      <c r="K370" s="186"/>
      <c r="L370" s="359"/>
      <c r="M370" s="401"/>
    </row>
    <row r="371" spans="2:13" ht="15.6">
      <c r="B371" s="397"/>
      <c r="C371" s="183" t="s">
        <v>139</v>
      </c>
      <c r="D371" s="597">
        <v>442188.73300000001</v>
      </c>
      <c r="E371" s="597">
        <v>442269.353</v>
      </c>
      <c r="F371" s="529">
        <f t="shared" si="99"/>
        <v>80.619999999995343</v>
      </c>
      <c r="G371" s="524">
        <v>6.28</v>
      </c>
      <c r="H371" s="418">
        <f>G371*F371</f>
        <v>506.29359999997075</v>
      </c>
      <c r="I371" s="534">
        <f>F371</f>
        <v>80.619999999995343</v>
      </c>
      <c r="J371" s="419">
        <f>I371/I372</f>
        <v>6.7659203061532308E-2</v>
      </c>
      <c r="K371" s="186"/>
      <c r="L371" s="359"/>
      <c r="M371" s="401"/>
    </row>
    <row r="372" spans="2:13" ht="16.2" thickBot="1">
      <c r="B372" s="397"/>
      <c r="C372" s="420" t="s">
        <v>45</v>
      </c>
      <c r="D372" s="597">
        <v>388062.56199999998</v>
      </c>
      <c r="E372" s="597">
        <v>388278.49300000002</v>
      </c>
      <c r="F372" s="526">
        <f t="shared" si="99"/>
        <v>215.93100000004051</v>
      </c>
      <c r="G372" s="859">
        <v>6.28</v>
      </c>
      <c r="H372" s="421">
        <f>G372*F372</f>
        <v>1356.0466800002546</v>
      </c>
      <c r="I372" s="535">
        <f t="shared" ref="I372:J372" si="100">SUM(I368:I371)</f>
        <v>1191.5599999999395</v>
      </c>
      <c r="J372" s="422">
        <f t="shared" si="100"/>
        <v>1</v>
      </c>
      <c r="K372" s="186"/>
      <c r="L372" s="359"/>
      <c r="M372" s="401"/>
    </row>
    <row r="373" spans="2:13" ht="15.6">
      <c r="B373" s="397"/>
      <c r="C373" s="420" t="s">
        <v>46</v>
      </c>
      <c r="D373" s="597">
        <v>346146.91200000001</v>
      </c>
      <c r="E373" s="597">
        <v>346248.35200000001</v>
      </c>
      <c r="F373" s="526">
        <f t="shared" si="99"/>
        <v>101.44000000000233</v>
      </c>
      <c r="G373" s="860"/>
      <c r="H373" s="423">
        <f>G372*F373</f>
        <v>637.04320000001462</v>
      </c>
      <c r="I373" s="424"/>
      <c r="J373" s="425"/>
      <c r="K373" s="186"/>
      <c r="L373" s="359"/>
      <c r="M373" s="401"/>
    </row>
    <row r="374" spans="2:13" ht="16.2" thickBot="1">
      <c r="B374" s="397"/>
      <c r="C374" s="426" t="s">
        <v>21</v>
      </c>
      <c r="D374" s="427"/>
      <c r="E374" s="427"/>
      <c r="F374" s="530">
        <f>F368+F369+F370+F371+F372+F373</f>
        <v>1191.5599999999395</v>
      </c>
      <c r="G374" s="525">
        <f>H374/F374</f>
        <v>6.28</v>
      </c>
      <c r="H374" s="428">
        <f>SUM(H368:H373)</f>
        <v>7482.9967999996206</v>
      </c>
      <c r="I374" s="424"/>
      <c r="J374" s="425"/>
      <c r="K374" s="186"/>
      <c r="L374" s="359"/>
      <c r="M374" s="401"/>
    </row>
    <row r="375" spans="2:13" ht="16.2" thickBot="1">
      <c r="B375" s="397"/>
      <c r="C375" s="429"/>
      <c r="D375" s="425"/>
      <c r="E375" s="425"/>
      <c r="F375" s="430"/>
      <c r="G375" s="425"/>
      <c r="H375" s="425"/>
      <c r="I375" s="431"/>
      <c r="J375" s="431"/>
      <c r="K375" s="184"/>
      <c r="L375" s="188"/>
      <c r="M375" s="401"/>
    </row>
    <row r="376" spans="2:13" ht="15.6">
      <c r="B376" s="397"/>
      <c r="C376" s="432"/>
      <c r="D376" s="433"/>
      <c r="E376" s="433" t="s">
        <v>254</v>
      </c>
      <c r="F376" s="434" t="s">
        <v>1</v>
      </c>
      <c r="G376" s="554" t="s">
        <v>65</v>
      </c>
      <c r="H376" s="861" t="s">
        <v>243</v>
      </c>
      <c r="I376" s="862"/>
      <c r="J376" s="431"/>
      <c r="K376" s="184"/>
      <c r="L376" s="188"/>
      <c r="M376" s="401"/>
    </row>
    <row r="377" spans="2:13" ht="15.6">
      <c r="B377" s="397"/>
      <c r="C377" s="437" t="s">
        <v>80</v>
      </c>
      <c r="D377" s="438"/>
      <c r="E377" s="438">
        <v>1104</v>
      </c>
      <c r="F377" s="438">
        <f>D377+E377</f>
        <v>1104</v>
      </c>
      <c r="G377" s="439">
        <f>F377/F382</f>
        <v>0.32906110283159462</v>
      </c>
      <c r="H377" s="590">
        <v>7.0000000000000001E-3</v>
      </c>
      <c r="I377" s="586">
        <f>F377*H377</f>
        <v>7.7279999999999998</v>
      </c>
      <c r="J377" s="431"/>
      <c r="K377" s="184"/>
      <c r="L377" s="188"/>
      <c r="M377" s="401"/>
    </row>
    <row r="378" spans="2:13" ht="15.6">
      <c r="B378" s="397"/>
      <c r="C378" s="437" t="s">
        <v>81</v>
      </c>
      <c r="D378" s="438"/>
      <c r="E378" s="438">
        <v>1273</v>
      </c>
      <c r="F378" s="438">
        <f t="shared" ref="F378:F379" si="101">D378+E378</f>
        <v>1273</v>
      </c>
      <c r="G378" s="439">
        <f>F378/F382</f>
        <v>0.37943368107302533</v>
      </c>
      <c r="H378" s="590">
        <v>2.5000000000000001E-2</v>
      </c>
      <c r="I378" s="586">
        <f>F378*H378</f>
        <v>31.825000000000003</v>
      </c>
      <c r="J378" s="431"/>
      <c r="K378" s="184"/>
      <c r="L378" s="188"/>
      <c r="M378" s="401"/>
    </row>
    <row r="379" spans="2:13" ht="17.399999999999999" customHeight="1">
      <c r="B379" s="397"/>
      <c r="C379" s="437" t="s">
        <v>58</v>
      </c>
      <c r="D379" s="438"/>
      <c r="E379" s="438">
        <v>978</v>
      </c>
      <c r="F379" s="438">
        <f t="shared" si="101"/>
        <v>978</v>
      </c>
      <c r="G379" s="439">
        <f>F379/F382</f>
        <v>0.29150521609538005</v>
      </c>
      <c r="H379" s="584"/>
      <c r="I379" s="586"/>
      <c r="J379" s="431"/>
      <c r="K379" s="184"/>
      <c r="L379" s="188"/>
      <c r="M379" s="401"/>
    </row>
    <row r="380" spans="2:13" ht="17.399999999999999" customHeight="1">
      <c r="B380" s="397"/>
      <c r="C380" s="437" t="s">
        <v>275</v>
      </c>
      <c r="D380" s="438"/>
      <c r="E380" s="438"/>
      <c r="F380" s="438">
        <f>D380+E380</f>
        <v>0</v>
      </c>
      <c r="G380" s="439"/>
      <c r="H380" s="590">
        <v>1.9E-2</v>
      </c>
      <c r="I380" s="586">
        <f>F380*H380</f>
        <v>0</v>
      </c>
      <c r="J380" s="431"/>
      <c r="K380" s="184"/>
      <c r="L380" s="188"/>
      <c r="M380" s="401"/>
    </row>
    <row r="381" spans="2:13" ht="17.399999999999999" customHeight="1">
      <c r="B381" s="397"/>
      <c r="C381" s="437" t="s">
        <v>276</v>
      </c>
      <c r="D381" s="438"/>
      <c r="E381" s="438"/>
      <c r="F381" s="438">
        <f>D381+E381</f>
        <v>0</v>
      </c>
      <c r="G381" s="439">
        <f>F381/F382</f>
        <v>0</v>
      </c>
      <c r="H381" s="590">
        <v>1.9E-2</v>
      </c>
      <c r="I381" s="586">
        <f>F381*H381</f>
        <v>0</v>
      </c>
      <c r="J381" s="431"/>
      <c r="K381" s="184"/>
      <c r="L381" s="188"/>
      <c r="M381" s="401"/>
    </row>
    <row r="382" spans="2:13" ht="16.2" thickBot="1">
      <c r="B382" s="397"/>
      <c r="C382" s="441" t="s">
        <v>1</v>
      </c>
      <c r="D382" s="442">
        <f>SUM(D377:D379)</f>
        <v>0</v>
      </c>
      <c r="E382" s="442">
        <f>SUM(E377:E379)</f>
        <v>3355</v>
      </c>
      <c r="F382" s="443">
        <f>D382+E382</f>
        <v>3355</v>
      </c>
      <c r="G382" s="444">
        <f>SUM(G377:G379)</f>
        <v>1</v>
      </c>
      <c r="H382" s="585" t="s">
        <v>21</v>
      </c>
      <c r="I382" s="591">
        <f>SUM(I377:I379)</f>
        <v>39.553000000000004</v>
      </c>
      <c r="J382" s="431"/>
      <c r="K382" s="184"/>
      <c r="L382" s="188"/>
      <c r="M382" s="401"/>
    </row>
    <row r="383" spans="2:13" ht="15" thickBot="1">
      <c r="B383" s="397"/>
      <c r="C383" s="187"/>
      <c r="D383" s="186"/>
      <c r="E383" s="186"/>
      <c r="F383" s="185"/>
      <c r="G383" s="186"/>
      <c r="H383" s="186"/>
      <c r="I383" s="184"/>
      <c r="J383" s="184"/>
      <c r="K383" s="184"/>
      <c r="L383" s="188"/>
      <c r="M383" s="401"/>
    </row>
    <row r="384" spans="2:13" ht="26.4" thickBot="1">
      <c r="B384" s="397"/>
      <c r="C384" s="876" t="s">
        <v>194</v>
      </c>
      <c r="D384" s="877"/>
      <c r="E384" s="877"/>
      <c r="F384" s="877"/>
      <c r="G384" s="877"/>
      <c r="H384" s="877"/>
      <c r="I384" s="877"/>
      <c r="J384" s="877"/>
      <c r="K384" s="877"/>
      <c r="L384" s="878"/>
      <c r="M384" s="401"/>
    </row>
    <row r="385" spans="2:13" ht="15.6">
      <c r="B385" s="396"/>
      <c r="C385" s="446"/>
      <c r="D385" s="447" t="s">
        <v>260</v>
      </c>
      <c r="E385" s="447" t="s">
        <v>68</v>
      </c>
      <c r="F385" s="447" t="s">
        <v>268</v>
      </c>
      <c r="G385" s="448" t="s">
        <v>256</v>
      </c>
      <c r="H385" s="447" t="s">
        <v>130</v>
      </c>
      <c r="I385" s="448" t="s">
        <v>64</v>
      </c>
      <c r="J385" s="447" t="s">
        <v>269</v>
      </c>
      <c r="K385" s="448" t="s">
        <v>195</v>
      </c>
      <c r="L385" s="449" t="s">
        <v>65</v>
      </c>
      <c r="M385" s="401"/>
    </row>
    <row r="386" spans="2:13" ht="15.6">
      <c r="B386" s="396"/>
      <c r="C386" s="450" t="s">
        <v>58</v>
      </c>
      <c r="D386" s="438">
        <v>424</v>
      </c>
      <c r="E386" s="438">
        <v>368</v>
      </c>
      <c r="F386" s="438"/>
      <c r="G386" s="438">
        <v>89</v>
      </c>
      <c r="H386" s="438"/>
      <c r="I386" s="438">
        <v>70</v>
      </c>
      <c r="J386" s="438"/>
      <c r="K386" s="550">
        <f>D386+E386+F386+G386+H386+I386+J386</f>
        <v>951</v>
      </c>
      <c r="L386" s="452">
        <f>K386/K390</f>
        <v>0.12747391208187284</v>
      </c>
      <c r="M386" s="401"/>
    </row>
    <row r="387" spans="2:13" ht="15.6">
      <c r="B387" s="396"/>
      <c r="C387" s="450" t="s">
        <v>148</v>
      </c>
      <c r="D387" s="438">
        <v>867.2</v>
      </c>
      <c r="E387" s="438">
        <v>740</v>
      </c>
      <c r="F387" s="438"/>
      <c r="G387" s="438">
        <v>517.79999999999995</v>
      </c>
      <c r="H387" s="438">
        <v>57.1</v>
      </c>
      <c r="I387" s="438">
        <v>223</v>
      </c>
      <c r="J387" s="438"/>
      <c r="K387" s="550">
        <f t="shared" ref="K387:K389" si="102">D387+E387+F387+G387+H387+I387+J387</f>
        <v>2405.1</v>
      </c>
      <c r="L387" s="452">
        <f>K387/K390</f>
        <v>0.3223843385363957</v>
      </c>
      <c r="M387" s="401"/>
    </row>
    <row r="388" spans="2:13" ht="15.6">
      <c r="B388" s="396"/>
      <c r="C388" s="450" t="s">
        <v>61</v>
      </c>
      <c r="D388" s="438">
        <v>335.07</v>
      </c>
      <c r="E388" s="438">
        <v>507</v>
      </c>
      <c r="F388" s="438"/>
      <c r="G388" s="438">
        <v>61</v>
      </c>
      <c r="H388" s="438"/>
      <c r="I388" s="438">
        <v>100</v>
      </c>
      <c r="J388" s="438"/>
      <c r="K388" s="550">
        <f t="shared" si="102"/>
        <v>1003.0699999999999</v>
      </c>
      <c r="L388" s="452">
        <f>K388/K390</f>
        <v>0.13445347738376884</v>
      </c>
      <c r="M388" s="401"/>
    </row>
    <row r="389" spans="2:13" ht="15.6">
      <c r="B389" s="396"/>
      <c r="C389" s="450" t="s">
        <v>62</v>
      </c>
      <c r="D389" s="438">
        <v>1050</v>
      </c>
      <c r="E389" s="438">
        <v>652.67999999999995</v>
      </c>
      <c r="F389" s="438"/>
      <c r="G389" s="438">
        <v>452.1</v>
      </c>
      <c r="H389" s="438">
        <v>45.41</v>
      </c>
      <c r="I389" s="438">
        <v>900.99</v>
      </c>
      <c r="J389" s="438"/>
      <c r="K389" s="550">
        <f t="shared" si="102"/>
        <v>3101.1799999999994</v>
      </c>
      <c r="L389" s="452">
        <f>K389/K390</f>
        <v>0.41568827199796243</v>
      </c>
      <c r="M389" s="401"/>
    </row>
    <row r="390" spans="2:13" ht="15.6">
      <c r="B390" s="397"/>
      <c r="C390" s="450" t="s">
        <v>199</v>
      </c>
      <c r="D390" s="552">
        <f>SUM(D386:D389)</f>
        <v>2676.27</v>
      </c>
      <c r="E390" s="552">
        <f t="shared" ref="E390" si="103">SUM(E386:E389)</f>
        <v>2267.6799999999998</v>
      </c>
      <c r="F390" s="552">
        <f>SUM(F386:F389)</f>
        <v>0</v>
      </c>
      <c r="G390" s="552">
        <f>SUM(G386:G389)</f>
        <v>1119.9000000000001</v>
      </c>
      <c r="H390" s="552">
        <f>SUM(H386:H389)</f>
        <v>102.50999999999999</v>
      </c>
      <c r="I390" s="552">
        <f>SUM(I386:I389)</f>
        <v>1293.99</v>
      </c>
      <c r="J390" s="552">
        <f t="shared" ref="J390" si="104">SUM(J386:J389)</f>
        <v>0</v>
      </c>
      <c r="K390" s="550">
        <f>D390+E390+F390+G390+H390+I390+J390</f>
        <v>7460.35</v>
      </c>
      <c r="L390" s="452">
        <f>SUM(L386:L389)</f>
        <v>0.99999999999999978</v>
      </c>
      <c r="M390" s="401"/>
    </row>
    <row r="391" spans="2:13" ht="15.6">
      <c r="B391" s="397"/>
      <c r="C391" s="547" t="s">
        <v>193</v>
      </c>
      <c r="D391" s="553">
        <v>2694.66</v>
      </c>
      <c r="E391" s="553">
        <v>2267.6799999999998</v>
      </c>
      <c r="F391" s="548"/>
      <c r="G391" s="548">
        <v>1119.9000000000001</v>
      </c>
      <c r="H391" s="548">
        <v>102.51</v>
      </c>
      <c r="I391" s="548">
        <v>1293.99</v>
      </c>
      <c r="J391" s="548"/>
      <c r="K391" s="549">
        <f t="shared" ref="K391" si="105">D391+E391+F391+G391+H391+I391+J391</f>
        <v>7478.74</v>
      </c>
      <c r="L391" s="452"/>
      <c r="M391" s="401"/>
    </row>
    <row r="392" spans="2:13" ht="15.6">
      <c r="B392" s="397"/>
      <c r="C392" s="460" t="s">
        <v>147</v>
      </c>
      <c r="D392" s="461">
        <f t="shared" ref="D392:E392" si="106">D391-D390</f>
        <v>18.389999999999873</v>
      </c>
      <c r="E392" s="461">
        <f t="shared" si="106"/>
        <v>0</v>
      </c>
      <c r="F392" s="461">
        <f>F391-F390</f>
        <v>0</v>
      </c>
      <c r="G392" s="461">
        <f>G391-G390</f>
        <v>0</v>
      </c>
      <c r="H392" s="461">
        <f t="shared" ref="H392:J392" si="107">H391-H390</f>
        <v>0</v>
      </c>
      <c r="I392" s="461">
        <f t="shared" si="107"/>
        <v>0</v>
      </c>
      <c r="J392" s="461">
        <f t="shared" si="107"/>
        <v>0</v>
      </c>
      <c r="K392" s="542">
        <f>D392+E392+F392+G392+H392+I392+J392</f>
        <v>18.389999999999873</v>
      </c>
      <c r="L392" s="452"/>
      <c r="M392" s="401"/>
    </row>
    <row r="393" spans="2:13" ht="15.6">
      <c r="B393" s="396"/>
      <c r="C393" s="402" t="s">
        <v>65</v>
      </c>
      <c r="D393" s="462">
        <f>D391/K391</f>
        <v>0.36030935692375987</v>
      </c>
      <c r="E393" s="462">
        <f>E391/K391</f>
        <v>0.303216852036573</v>
      </c>
      <c r="F393" s="462">
        <f>F391/K391</f>
        <v>0</v>
      </c>
      <c r="G393" s="462">
        <f>G391/K391</f>
        <v>0.14974447567370977</v>
      </c>
      <c r="H393" s="462">
        <f>H391/K391</f>
        <v>1.3706854363168128E-2</v>
      </c>
      <c r="I393" s="462">
        <f>I391/K391</f>
        <v>0.17302246100278926</v>
      </c>
      <c r="J393" s="462">
        <f>J391/K391</f>
        <v>0</v>
      </c>
      <c r="K393" s="520">
        <f>D393+E393+F393+G393+H393+I393+J393</f>
        <v>1</v>
      </c>
      <c r="L393" s="463"/>
      <c r="M393" s="401"/>
    </row>
    <row r="394" spans="2:13" ht="16.2" thickBot="1">
      <c r="B394" s="396"/>
      <c r="C394" s="394"/>
      <c r="D394" s="395"/>
      <c r="E394" s="464"/>
      <c r="F394" s="879"/>
      <c r="G394" s="879"/>
      <c r="H394" s="879"/>
      <c r="I394" s="879"/>
      <c r="J394" s="880" t="s">
        <v>196</v>
      </c>
      <c r="K394" s="880"/>
      <c r="L394" s="465">
        <f>H374-K391</f>
        <v>4.2567999996208528</v>
      </c>
      <c r="M394" s="401"/>
    </row>
    <row r="395" spans="2:13" ht="15" thickBot="1">
      <c r="B395" s="397"/>
      <c r="C395" s="393"/>
      <c r="D395" s="367"/>
      <c r="E395" s="367"/>
      <c r="F395" s="367"/>
      <c r="G395" s="367"/>
      <c r="H395" s="367"/>
      <c r="I395" s="367"/>
      <c r="J395" s="367"/>
      <c r="K395" s="367"/>
      <c r="L395" s="368"/>
      <c r="M395" s="401"/>
    </row>
    <row r="396" spans="2:13" ht="15" thickBot="1">
      <c r="B396" s="398"/>
      <c r="C396" s="399"/>
      <c r="D396" s="399"/>
      <c r="E396" s="399"/>
      <c r="F396" s="399"/>
      <c r="G396" s="399"/>
      <c r="H396" s="399"/>
      <c r="I396" s="399"/>
      <c r="J396" s="399"/>
      <c r="K396" s="399"/>
      <c r="L396" s="399"/>
      <c r="M396" s="400"/>
    </row>
    <row r="397" spans="2:13" ht="15" thickBot="1"/>
    <row r="398" spans="2:13" ht="46.8" thickBot="1">
      <c r="B398" s="853" t="s">
        <v>217</v>
      </c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5"/>
    </row>
    <row r="399" spans="2:13" ht="26.4" thickBot="1">
      <c r="B399" s="396"/>
      <c r="C399" s="856" t="s">
        <v>193</v>
      </c>
      <c r="D399" s="857"/>
      <c r="E399" s="857"/>
      <c r="F399" s="857"/>
      <c r="G399" s="857"/>
      <c r="H399" s="857"/>
      <c r="I399" s="857"/>
      <c r="J399" s="857"/>
      <c r="K399" s="857"/>
      <c r="L399" s="858"/>
      <c r="M399" s="401"/>
    </row>
    <row r="400" spans="2:13" ht="15.6">
      <c r="B400" s="396"/>
      <c r="C400" s="403" t="s">
        <v>7</v>
      </c>
      <c r="D400" s="404" t="s">
        <v>38</v>
      </c>
      <c r="E400" s="405" t="s">
        <v>39</v>
      </c>
      <c r="F400" s="406" t="s">
        <v>40</v>
      </c>
      <c r="G400" s="406" t="s">
        <v>8</v>
      </c>
      <c r="H400" s="407" t="s">
        <v>60</v>
      </c>
      <c r="I400" s="408" t="s">
        <v>40</v>
      </c>
      <c r="J400" s="407" t="s">
        <v>65</v>
      </c>
      <c r="K400" s="184"/>
      <c r="L400" s="188"/>
      <c r="M400" s="401"/>
    </row>
    <row r="401" spans="2:13" ht="15.6">
      <c r="B401" s="396"/>
      <c r="C401" s="409" t="s">
        <v>42</v>
      </c>
      <c r="D401" s="596">
        <v>1635546.112</v>
      </c>
      <c r="E401" s="596">
        <v>1636126.8729999999</v>
      </c>
      <c r="F401" s="526">
        <f t="shared" ref="F401:F406" si="108">E401-D401</f>
        <v>580.7609999999404</v>
      </c>
      <c r="G401" s="521">
        <v>6.28</v>
      </c>
      <c r="H401" s="410">
        <f>F401*G401</f>
        <v>3647.1790799996256</v>
      </c>
      <c r="I401" s="531">
        <f>F401+F405+F406</f>
        <v>776.89999999990687</v>
      </c>
      <c r="J401" s="411">
        <f>I401/I405</f>
        <v>0.56660880726978935</v>
      </c>
      <c r="K401" s="186"/>
      <c r="L401" s="359"/>
      <c r="M401" s="401"/>
    </row>
    <row r="402" spans="2:13" ht="15.6">
      <c r="B402" s="396"/>
      <c r="C402" s="412" t="s">
        <v>43</v>
      </c>
      <c r="D402" s="596">
        <v>634002.41099999996</v>
      </c>
      <c r="E402" s="596">
        <v>634201.57200000004</v>
      </c>
      <c r="F402" s="527">
        <f t="shared" si="108"/>
        <v>199.16100000008009</v>
      </c>
      <c r="G402" s="522">
        <v>6.28</v>
      </c>
      <c r="H402" s="413">
        <f>G402*F402</f>
        <v>1250.731080000503</v>
      </c>
      <c r="I402" s="532">
        <f>F402</f>
        <v>199.16100000008009</v>
      </c>
      <c r="J402" s="414">
        <f>I402/I405</f>
        <v>0.1452521259682294</v>
      </c>
      <c r="K402" s="186"/>
      <c r="L402" s="359"/>
      <c r="M402" s="401"/>
    </row>
    <row r="403" spans="2:13" ht="15.6">
      <c r="B403" s="396"/>
      <c r="C403" s="415" t="s">
        <v>44</v>
      </c>
      <c r="D403" s="597">
        <v>381342.56300000002</v>
      </c>
      <c r="E403" s="597">
        <v>381641.69300000003</v>
      </c>
      <c r="F403" s="528">
        <f t="shared" si="108"/>
        <v>299.13000000000466</v>
      </c>
      <c r="G403" s="523">
        <v>4.58</v>
      </c>
      <c r="H403" s="416">
        <f>G403*F403</f>
        <v>1370.0154000000214</v>
      </c>
      <c r="I403" s="533">
        <f>F403</f>
        <v>299.13000000000466</v>
      </c>
      <c r="J403" s="417">
        <f>I403/I405</f>
        <v>0.21816152982190121</v>
      </c>
      <c r="K403" s="186"/>
      <c r="L403" s="359"/>
      <c r="M403" s="401"/>
    </row>
    <row r="404" spans="2:13" ht="15.6">
      <c r="B404" s="397"/>
      <c r="C404" s="183" t="s">
        <v>139</v>
      </c>
      <c r="D404" s="597">
        <v>442269.353</v>
      </c>
      <c r="E404" s="597">
        <v>442365.30200000003</v>
      </c>
      <c r="F404" s="529">
        <f t="shared" si="108"/>
        <v>95.949000000022352</v>
      </c>
      <c r="G404" s="524">
        <v>6.28</v>
      </c>
      <c r="H404" s="418">
        <f>G404*F404</f>
        <v>602.55972000014037</v>
      </c>
      <c r="I404" s="534">
        <f>F404</f>
        <v>95.949000000022352</v>
      </c>
      <c r="J404" s="419">
        <f>I404/I405</f>
        <v>6.9977536940080062E-2</v>
      </c>
      <c r="K404" s="186"/>
      <c r="L404" s="359"/>
      <c r="M404" s="401"/>
    </row>
    <row r="405" spans="2:13" ht="16.2" thickBot="1">
      <c r="B405" s="397"/>
      <c r="C405" s="420" t="s">
        <v>45</v>
      </c>
      <c r="D405" s="597">
        <v>388278.49300000002</v>
      </c>
      <c r="E405" s="597">
        <v>388429.13199999998</v>
      </c>
      <c r="F405" s="526">
        <f t="shared" si="108"/>
        <v>150.63899999996647</v>
      </c>
      <c r="G405" s="859">
        <v>37</v>
      </c>
      <c r="H405" s="421">
        <f>G405*F405</f>
        <v>5573.6429999987595</v>
      </c>
      <c r="I405" s="535">
        <f t="shared" ref="I405:J405" si="109">SUM(I401:I404)</f>
        <v>1371.140000000014</v>
      </c>
      <c r="J405" s="422">
        <f t="shared" si="109"/>
        <v>1</v>
      </c>
      <c r="K405" s="186"/>
      <c r="L405" s="359"/>
      <c r="M405" s="401"/>
    </row>
    <row r="406" spans="2:13" ht="15.6">
      <c r="B406" s="397"/>
      <c r="C406" s="420" t="s">
        <v>46</v>
      </c>
      <c r="D406" s="597">
        <v>346248.35200000001</v>
      </c>
      <c r="E406" s="597">
        <v>346293.85200000001</v>
      </c>
      <c r="F406" s="526">
        <f t="shared" si="108"/>
        <v>45.5</v>
      </c>
      <c r="G406" s="860"/>
      <c r="H406" s="423">
        <f>G405*F406</f>
        <v>1683.5</v>
      </c>
      <c r="I406" s="424"/>
      <c r="J406" s="425"/>
      <c r="K406" s="186"/>
      <c r="L406" s="359"/>
      <c r="M406" s="401"/>
    </row>
    <row r="407" spans="2:13" ht="16.2" thickBot="1">
      <c r="B407" s="397"/>
      <c r="C407" s="426" t="s">
        <v>21</v>
      </c>
      <c r="D407" s="427"/>
      <c r="E407" s="427"/>
      <c r="F407" s="530">
        <f>F401+F402+F403+F404+F405+F406</f>
        <v>1371.140000000014</v>
      </c>
      <c r="G407" s="525">
        <f>H407/F407</f>
        <v>10.303563662353156</v>
      </c>
      <c r="H407" s="428">
        <f>SUM(H401:H406)</f>
        <v>14127.628279999049</v>
      </c>
      <c r="I407" s="424"/>
      <c r="J407" s="425"/>
      <c r="K407" s="186"/>
      <c r="L407" s="359"/>
      <c r="M407" s="401"/>
    </row>
    <row r="408" spans="2:13" ht="16.2" thickBot="1">
      <c r="B408" s="397"/>
      <c r="C408" s="429"/>
      <c r="D408" s="425"/>
      <c r="E408" s="425"/>
      <c r="F408" s="430"/>
      <c r="G408" s="425"/>
      <c r="H408" s="425"/>
      <c r="I408" s="431"/>
      <c r="J408" s="431"/>
      <c r="K408" s="184"/>
      <c r="L408" s="188"/>
      <c r="M408" s="401"/>
    </row>
    <row r="409" spans="2:13" ht="15.6">
      <c r="B409" s="397"/>
      <c r="C409" s="432"/>
      <c r="D409" s="433"/>
      <c r="E409" s="433" t="s">
        <v>254</v>
      </c>
      <c r="F409" s="434" t="s">
        <v>1</v>
      </c>
      <c r="G409" s="554" t="s">
        <v>65</v>
      </c>
      <c r="H409" s="861" t="s">
        <v>243</v>
      </c>
      <c r="I409" s="862"/>
      <c r="J409" s="431"/>
      <c r="K409" s="184"/>
      <c r="L409" s="188"/>
      <c r="M409" s="401"/>
    </row>
    <row r="410" spans="2:13" ht="15.6">
      <c r="B410" s="397"/>
      <c r="C410" s="437" t="s">
        <v>80</v>
      </c>
      <c r="D410" s="438"/>
      <c r="E410" s="438">
        <v>1090</v>
      </c>
      <c r="F410" s="438">
        <f>D410+E410</f>
        <v>1090</v>
      </c>
      <c r="G410" s="439">
        <f>F410/F415</f>
        <v>0.24521934758155231</v>
      </c>
      <c r="H410" s="590">
        <v>7.0000000000000001E-3</v>
      </c>
      <c r="I410" s="586">
        <f>F410*H410</f>
        <v>7.63</v>
      </c>
      <c r="J410" s="431"/>
      <c r="K410" s="184"/>
      <c r="L410" s="188"/>
      <c r="M410" s="401"/>
    </row>
    <row r="411" spans="2:13" ht="15.6">
      <c r="B411" s="397"/>
      <c r="C411" s="437" t="s">
        <v>81</v>
      </c>
      <c r="D411" s="438"/>
      <c r="E411" s="438">
        <v>1406</v>
      </c>
      <c r="F411" s="438">
        <f t="shared" ref="F411:F412" si="110">D411+E411</f>
        <v>1406</v>
      </c>
      <c r="G411" s="439">
        <f>F411/F415</f>
        <v>0.31631046119235096</v>
      </c>
      <c r="H411" s="590">
        <v>2.5000000000000001E-2</v>
      </c>
      <c r="I411" s="586">
        <f>F411*H411</f>
        <v>35.15</v>
      </c>
      <c r="J411" s="431"/>
      <c r="K411" s="184"/>
      <c r="L411" s="188"/>
      <c r="M411" s="401"/>
    </row>
    <row r="412" spans="2:13" ht="15.6">
      <c r="B412" s="397"/>
      <c r="C412" s="437" t="s">
        <v>58</v>
      </c>
      <c r="D412" s="438"/>
      <c r="E412" s="438">
        <v>1949</v>
      </c>
      <c r="F412" s="438">
        <f t="shared" si="110"/>
        <v>1949</v>
      </c>
      <c r="G412" s="439">
        <f>F412/F415</f>
        <v>0.43847019122609676</v>
      </c>
      <c r="H412" s="584"/>
      <c r="I412" s="586"/>
      <c r="J412" s="431"/>
      <c r="K412" s="184"/>
      <c r="L412" s="188"/>
      <c r="M412" s="401"/>
    </row>
    <row r="413" spans="2:13" ht="15.6">
      <c r="B413" s="397"/>
      <c r="C413" s="437" t="s">
        <v>275</v>
      </c>
      <c r="D413" s="438"/>
      <c r="E413" s="438"/>
      <c r="F413" s="438">
        <f>D413+E413</f>
        <v>0</v>
      </c>
      <c r="G413" s="439"/>
      <c r="H413" s="590">
        <v>1.9E-2</v>
      </c>
      <c r="I413" s="586">
        <f>F413*H413</f>
        <v>0</v>
      </c>
      <c r="J413" s="431"/>
      <c r="K413" s="184"/>
      <c r="L413" s="188"/>
      <c r="M413" s="401"/>
    </row>
    <row r="414" spans="2:13" ht="15.6">
      <c r="B414" s="397"/>
      <c r="C414" s="437" t="s">
        <v>276</v>
      </c>
      <c r="D414" s="438"/>
      <c r="E414" s="438"/>
      <c r="F414" s="438">
        <f>D414+E414</f>
        <v>0</v>
      </c>
      <c r="G414" s="439">
        <f>F414/F415</f>
        <v>0</v>
      </c>
      <c r="H414" s="590">
        <v>1.9E-2</v>
      </c>
      <c r="I414" s="586">
        <f>F414*H414</f>
        <v>0</v>
      </c>
      <c r="J414" s="431"/>
      <c r="K414" s="184"/>
      <c r="L414" s="188"/>
      <c r="M414" s="401"/>
    </row>
    <row r="415" spans="2:13" ht="16.2" thickBot="1">
      <c r="B415" s="397"/>
      <c r="C415" s="441" t="s">
        <v>1</v>
      </c>
      <c r="D415" s="442">
        <f>SUM(D410:D412)</f>
        <v>0</v>
      </c>
      <c r="E415" s="442">
        <f>SUM(E410:E412)</f>
        <v>4445</v>
      </c>
      <c r="F415" s="443">
        <f>D415+E415</f>
        <v>4445</v>
      </c>
      <c r="G415" s="444">
        <f>SUM(G410:G412)</f>
        <v>1</v>
      </c>
      <c r="H415" s="585" t="s">
        <v>21</v>
      </c>
      <c r="I415" s="591">
        <f>SUM(I410:I412)</f>
        <v>42.78</v>
      </c>
      <c r="J415" s="431"/>
      <c r="K415" s="184"/>
      <c r="L415" s="188"/>
      <c r="M415" s="401"/>
    </row>
    <row r="416" spans="2:13" ht="15" thickBot="1">
      <c r="B416" s="397"/>
      <c r="C416" s="187"/>
      <c r="D416" s="186"/>
      <c r="E416" s="186"/>
      <c r="F416" s="185"/>
      <c r="G416" s="186"/>
      <c r="H416" s="186"/>
      <c r="I416" s="184"/>
      <c r="J416" s="184"/>
      <c r="K416" s="184"/>
      <c r="L416" s="188"/>
      <c r="M416" s="401"/>
    </row>
    <row r="417" spans="2:13" ht="26.4" thickBot="1">
      <c r="B417" s="397"/>
      <c r="C417" s="876" t="s">
        <v>194</v>
      </c>
      <c r="D417" s="877"/>
      <c r="E417" s="877"/>
      <c r="F417" s="877"/>
      <c r="G417" s="877"/>
      <c r="H417" s="877"/>
      <c r="I417" s="877"/>
      <c r="J417" s="877"/>
      <c r="K417" s="877"/>
      <c r="L417" s="878"/>
      <c r="M417" s="401"/>
    </row>
    <row r="418" spans="2:13" ht="15.6">
      <c r="B418" s="396"/>
      <c r="C418" s="446"/>
      <c r="D418" s="447" t="s">
        <v>260</v>
      </c>
      <c r="E418" s="447" t="s">
        <v>68</v>
      </c>
      <c r="F418" s="447" t="s">
        <v>268</v>
      </c>
      <c r="G418" s="448" t="s">
        <v>256</v>
      </c>
      <c r="H418" s="447" t="s">
        <v>130</v>
      </c>
      <c r="I418" s="448" t="s">
        <v>64</v>
      </c>
      <c r="J418" s="447" t="s">
        <v>269</v>
      </c>
      <c r="K418" s="448" t="s">
        <v>195</v>
      </c>
      <c r="L418" s="449" t="s">
        <v>65</v>
      </c>
      <c r="M418" s="401"/>
    </row>
    <row r="419" spans="2:13" ht="15.6">
      <c r="B419" s="396"/>
      <c r="C419" s="450" t="s">
        <v>58</v>
      </c>
      <c r="D419" s="438">
        <v>799</v>
      </c>
      <c r="E419" s="438">
        <v>738</v>
      </c>
      <c r="F419" s="438"/>
      <c r="G419" s="438">
        <v>105</v>
      </c>
      <c r="H419" s="438"/>
      <c r="I419" s="438">
        <v>406</v>
      </c>
      <c r="J419" s="438"/>
      <c r="K419" s="550">
        <f>D419+E419+F419+G419+H419+I419+J419</f>
        <v>2048</v>
      </c>
      <c r="L419" s="452">
        <f>K419/K423</f>
        <v>0.25391629936830884</v>
      </c>
      <c r="M419" s="401"/>
    </row>
    <row r="420" spans="2:13" ht="15.6">
      <c r="B420" s="396"/>
      <c r="C420" s="450" t="s">
        <v>148</v>
      </c>
      <c r="D420" s="438">
        <v>856.98</v>
      </c>
      <c r="E420" s="438">
        <v>1138</v>
      </c>
      <c r="F420" s="438"/>
      <c r="G420" s="438">
        <v>10</v>
      </c>
      <c r="H420" s="438"/>
      <c r="I420" s="438">
        <v>492</v>
      </c>
      <c r="J420" s="438"/>
      <c r="K420" s="550">
        <f t="shared" ref="K420:K422" si="111">D420+E420+F420+G420+H420+I420+J420</f>
        <v>2496.98</v>
      </c>
      <c r="L420" s="452">
        <f>K420/K423</f>
        <v>0.30958199277181631</v>
      </c>
      <c r="M420" s="401"/>
    </row>
    <row r="421" spans="2:13" ht="15.6">
      <c r="B421" s="396"/>
      <c r="C421" s="450" t="s">
        <v>61</v>
      </c>
      <c r="D421" s="438">
        <v>230</v>
      </c>
      <c r="E421" s="438">
        <v>490</v>
      </c>
      <c r="F421" s="438"/>
      <c r="G421" s="438"/>
      <c r="H421" s="438"/>
      <c r="I421" s="438">
        <v>116</v>
      </c>
      <c r="J421" s="438"/>
      <c r="K421" s="550">
        <f t="shared" si="111"/>
        <v>836</v>
      </c>
      <c r="L421" s="452">
        <f>K421/K423</f>
        <v>0.10364942689057918</v>
      </c>
      <c r="M421" s="401"/>
    </row>
    <row r="422" spans="2:13" ht="15.6">
      <c r="B422" s="396"/>
      <c r="C422" s="450" t="s">
        <v>62</v>
      </c>
      <c r="D422" s="438">
        <v>900</v>
      </c>
      <c r="E422" s="438">
        <v>766.14</v>
      </c>
      <c r="F422" s="438"/>
      <c r="G422" s="438">
        <v>195.53</v>
      </c>
      <c r="H422" s="438"/>
      <c r="I422" s="438">
        <v>823</v>
      </c>
      <c r="J422" s="438"/>
      <c r="K422" s="550">
        <f t="shared" si="111"/>
        <v>2684.67</v>
      </c>
      <c r="L422" s="452">
        <f>K422/K423</f>
        <v>0.33285228096929576</v>
      </c>
      <c r="M422" s="401"/>
    </row>
    <row r="423" spans="2:13" ht="15.6">
      <c r="B423" s="397"/>
      <c r="C423" s="450" t="s">
        <v>199</v>
      </c>
      <c r="D423" s="552">
        <f>SUM(D419:D422)</f>
        <v>2785.98</v>
      </c>
      <c r="E423" s="552">
        <f t="shared" ref="E423" si="112">SUM(E419:E422)</f>
        <v>3132.14</v>
      </c>
      <c r="F423" s="552">
        <f>SUM(F419:F422)</f>
        <v>0</v>
      </c>
      <c r="G423" s="552">
        <f>SUM(G419:G422)</f>
        <v>310.52999999999997</v>
      </c>
      <c r="H423" s="552">
        <f>SUM(H419:H422)</f>
        <v>0</v>
      </c>
      <c r="I423" s="552">
        <f>SUM(I419:I422)</f>
        <v>1837</v>
      </c>
      <c r="J423" s="552">
        <f t="shared" ref="J423" si="113">SUM(J419:J422)</f>
        <v>0</v>
      </c>
      <c r="K423" s="550">
        <f>D423+E423+F423+G423+H423+I423+J423</f>
        <v>8065.65</v>
      </c>
      <c r="L423" s="452">
        <f>SUM(L419:L422)</f>
        <v>1</v>
      </c>
      <c r="M423" s="401"/>
    </row>
    <row r="424" spans="2:13" ht="15.6">
      <c r="B424" s="397"/>
      <c r="C424" s="547" t="s">
        <v>193</v>
      </c>
      <c r="D424" s="553">
        <v>2792.15</v>
      </c>
      <c r="E424" s="553">
        <v>3132.14</v>
      </c>
      <c r="F424" s="548"/>
      <c r="G424" s="548">
        <v>310.52999999999997</v>
      </c>
      <c r="H424" s="548"/>
      <c r="I424" s="548">
        <v>1862.41</v>
      </c>
      <c r="J424" s="548"/>
      <c r="K424" s="549">
        <f t="shared" ref="K424" si="114">D424+E424+F424+G424+H424+I424+J424</f>
        <v>8097.23</v>
      </c>
      <c r="L424" s="452"/>
      <c r="M424" s="401"/>
    </row>
    <row r="425" spans="2:13" ht="15.6">
      <c r="B425" s="397"/>
      <c r="C425" s="460" t="s">
        <v>147</v>
      </c>
      <c r="D425" s="461">
        <f t="shared" ref="D425:E425" si="115">D424-D423</f>
        <v>6.1700000000000728</v>
      </c>
      <c r="E425" s="461">
        <f t="shared" si="115"/>
        <v>0</v>
      </c>
      <c r="F425" s="461">
        <f>F424-F423</f>
        <v>0</v>
      </c>
      <c r="G425" s="461">
        <f>G424-G423</f>
        <v>0</v>
      </c>
      <c r="H425" s="461">
        <f t="shared" ref="H425:J425" si="116">H424-H423</f>
        <v>0</v>
      </c>
      <c r="I425" s="461">
        <f t="shared" si="116"/>
        <v>25.410000000000082</v>
      </c>
      <c r="J425" s="461">
        <f t="shared" si="116"/>
        <v>0</v>
      </c>
      <c r="K425" s="542">
        <f>D425+E425+F425+G425+H425+I425+J425</f>
        <v>31.580000000000155</v>
      </c>
      <c r="L425" s="452"/>
      <c r="M425" s="401"/>
    </row>
    <row r="426" spans="2:13" ht="15.6">
      <c r="B426" s="396"/>
      <c r="C426" s="402" t="s">
        <v>65</v>
      </c>
      <c r="D426" s="462">
        <f>D424/K424</f>
        <v>0.34482779913624784</v>
      </c>
      <c r="E426" s="462">
        <f>E424/K424</f>
        <v>0.3868162322176843</v>
      </c>
      <c r="F426" s="462">
        <f>F424/K424</f>
        <v>0</v>
      </c>
      <c r="G426" s="462">
        <f>G424/K424</f>
        <v>3.8350151842049686E-2</v>
      </c>
      <c r="H426" s="462">
        <f>H424/K424</f>
        <v>0</v>
      </c>
      <c r="I426" s="462">
        <f>I424/K424</f>
        <v>0.23000581680401819</v>
      </c>
      <c r="J426" s="462">
        <f>J424/K424</f>
        <v>0</v>
      </c>
      <c r="K426" s="520">
        <f>D426+E426+F426+G426+H426+I426+J426</f>
        <v>1</v>
      </c>
      <c r="L426" s="463"/>
      <c r="M426" s="401"/>
    </row>
    <row r="427" spans="2:13" ht="16.2" thickBot="1">
      <c r="B427" s="396"/>
      <c r="C427" s="394"/>
      <c r="D427" s="395"/>
      <c r="E427" s="464"/>
      <c r="F427" s="879"/>
      <c r="G427" s="879"/>
      <c r="H427" s="879"/>
      <c r="I427" s="879"/>
      <c r="J427" s="880" t="s">
        <v>196</v>
      </c>
      <c r="K427" s="880"/>
      <c r="L427" s="465">
        <f>H407-K424</f>
        <v>6030.3982799990499</v>
      </c>
      <c r="M427" s="401"/>
    </row>
    <row r="428" spans="2:13" ht="15" thickBot="1">
      <c r="B428" s="397"/>
      <c r="C428" s="393"/>
      <c r="D428" s="367"/>
      <c r="E428" s="367"/>
      <c r="F428" s="367"/>
      <c r="G428" s="367"/>
      <c r="H428" s="367"/>
      <c r="I428" s="367"/>
      <c r="J428" s="367"/>
      <c r="K428" s="367"/>
      <c r="L428" s="368"/>
      <c r="M428" s="401"/>
    </row>
    <row r="429" spans="2:13" ht="15" thickBot="1">
      <c r="B429" s="398"/>
      <c r="C429" s="399"/>
      <c r="D429" s="399"/>
      <c r="E429" s="399"/>
      <c r="F429" s="399"/>
      <c r="G429" s="399"/>
      <c r="H429" s="399"/>
      <c r="I429" s="399"/>
      <c r="J429" s="399"/>
      <c r="K429" s="399"/>
      <c r="L429" s="399"/>
      <c r="M429" s="400"/>
    </row>
    <row r="430" spans="2:13" ht="15" thickBot="1"/>
    <row r="431" spans="2:13" ht="46.8" thickBot="1">
      <c r="B431" s="853" t="s">
        <v>218</v>
      </c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5"/>
    </row>
    <row r="432" spans="2:13" ht="26.4" thickBot="1">
      <c r="B432" s="396"/>
      <c r="C432" s="856" t="s">
        <v>193</v>
      </c>
      <c r="D432" s="857"/>
      <c r="E432" s="857"/>
      <c r="F432" s="857"/>
      <c r="G432" s="857"/>
      <c r="H432" s="857"/>
      <c r="I432" s="857"/>
      <c r="J432" s="857"/>
      <c r="K432" s="857"/>
      <c r="L432" s="858"/>
      <c r="M432" s="401"/>
    </row>
    <row r="433" spans="2:13" ht="15.6">
      <c r="B433" s="396"/>
      <c r="C433" s="403" t="s">
        <v>7</v>
      </c>
      <c r="D433" s="404" t="s">
        <v>38</v>
      </c>
      <c r="E433" s="405" t="s">
        <v>39</v>
      </c>
      <c r="F433" s="406" t="s">
        <v>40</v>
      </c>
      <c r="G433" s="406" t="s">
        <v>8</v>
      </c>
      <c r="H433" s="407" t="s">
        <v>60</v>
      </c>
      <c r="I433" s="408" t="s">
        <v>40</v>
      </c>
      <c r="J433" s="407" t="s">
        <v>65</v>
      </c>
      <c r="K433" s="184"/>
      <c r="L433" s="188"/>
      <c r="M433" s="401"/>
    </row>
    <row r="434" spans="2:13" ht="15.6">
      <c r="B434" s="396"/>
      <c r="C434" s="409" t="s">
        <v>42</v>
      </c>
      <c r="D434" s="596">
        <v>1636126.8729999999</v>
      </c>
      <c r="E434" s="596">
        <v>1636718.923</v>
      </c>
      <c r="F434" s="526">
        <f t="shared" ref="F434:F439" si="117">E434-D434</f>
        <v>592.05000000004657</v>
      </c>
      <c r="G434" s="521">
        <v>6.28</v>
      </c>
      <c r="H434" s="410">
        <f>F434*G434</f>
        <v>3718.0740000002925</v>
      </c>
      <c r="I434" s="531">
        <f>F434+F438+F439</f>
        <v>769.20100000005914</v>
      </c>
      <c r="J434" s="411">
        <f>I434/I438</f>
        <v>0.5357698338015684</v>
      </c>
      <c r="K434" s="186"/>
      <c r="L434" s="359"/>
      <c r="M434" s="401"/>
    </row>
    <row r="435" spans="2:13" ht="15.6">
      <c r="B435" s="396"/>
      <c r="C435" s="412" t="s">
        <v>43</v>
      </c>
      <c r="D435" s="596">
        <v>634201.57200000004</v>
      </c>
      <c r="E435" s="596">
        <v>634487.37300000002</v>
      </c>
      <c r="F435" s="527">
        <f t="shared" si="117"/>
        <v>285.80099999997765</v>
      </c>
      <c r="G435" s="522">
        <v>6.28</v>
      </c>
      <c r="H435" s="413">
        <f>G435*F435</f>
        <v>1794.8302799998596</v>
      </c>
      <c r="I435" s="532">
        <f>F435</f>
        <v>285.80099999997765</v>
      </c>
      <c r="J435" s="414">
        <f>I435/I438</f>
        <v>0.19906832449554576</v>
      </c>
      <c r="K435" s="186"/>
      <c r="L435" s="359"/>
      <c r="M435" s="401"/>
    </row>
    <row r="436" spans="2:13" ht="15.6">
      <c r="B436" s="396"/>
      <c r="C436" s="415" t="s">
        <v>44</v>
      </c>
      <c r="D436" s="597">
        <v>381641.69300000003</v>
      </c>
      <c r="E436" s="597">
        <v>381955.39299999998</v>
      </c>
      <c r="F436" s="528">
        <f t="shared" si="117"/>
        <v>313.69999999995343</v>
      </c>
      <c r="G436" s="523">
        <v>4.58</v>
      </c>
      <c r="H436" s="416">
        <f>G436*F436</f>
        <v>1436.7459999997868</v>
      </c>
      <c r="I436" s="533">
        <f>F436</f>
        <v>313.69999999995343</v>
      </c>
      <c r="J436" s="417">
        <f>I436/I438</f>
        <v>0.21850075190166696</v>
      </c>
      <c r="K436" s="186"/>
      <c r="L436" s="359"/>
      <c r="M436" s="401"/>
    </row>
    <row r="437" spans="2:13" ht="15.6">
      <c r="B437" s="397"/>
      <c r="C437" s="183" t="s">
        <v>139</v>
      </c>
      <c r="D437" s="597">
        <v>442365.30200000003</v>
      </c>
      <c r="E437" s="597">
        <v>442432.29300000001</v>
      </c>
      <c r="F437" s="529">
        <f t="shared" si="117"/>
        <v>66.990999999979977</v>
      </c>
      <c r="G437" s="524">
        <v>6.28</v>
      </c>
      <c r="H437" s="418">
        <f>G437*F437</f>
        <v>420.70347999987428</v>
      </c>
      <c r="I437" s="534">
        <f>F437</f>
        <v>66.990999999979977</v>
      </c>
      <c r="J437" s="419">
        <f>I437/I438</f>
        <v>4.66610898012189E-2</v>
      </c>
      <c r="K437" s="186"/>
      <c r="L437" s="359"/>
      <c r="M437" s="401"/>
    </row>
    <row r="438" spans="2:13" ht="16.2" thickBot="1">
      <c r="B438" s="397"/>
      <c r="C438" s="420" t="s">
        <v>45</v>
      </c>
      <c r="D438" s="597">
        <v>388429.13199999998</v>
      </c>
      <c r="E438" s="597">
        <v>388577.54300000001</v>
      </c>
      <c r="F438" s="526">
        <f t="shared" si="117"/>
        <v>148.41100000002189</v>
      </c>
      <c r="G438" s="859">
        <v>6.28</v>
      </c>
      <c r="H438" s="421">
        <f>G438*F438</f>
        <v>932.02108000013743</v>
      </c>
      <c r="I438" s="535">
        <f t="shared" ref="I438:J438" si="118">SUM(I434:I437)</f>
        <v>1435.6929999999702</v>
      </c>
      <c r="J438" s="422">
        <f t="shared" si="118"/>
        <v>1</v>
      </c>
      <c r="K438" s="186"/>
      <c r="L438" s="359"/>
      <c r="M438" s="401"/>
    </row>
    <row r="439" spans="2:13" ht="15.6">
      <c r="B439" s="397"/>
      <c r="C439" s="420" t="s">
        <v>46</v>
      </c>
      <c r="D439" s="597">
        <v>346293.85200000001</v>
      </c>
      <c r="E439" s="597">
        <v>346322.592</v>
      </c>
      <c r="F439" s="526">
        <f t="shared" si="117"/>
        <v>28.739999999990687</v>
      </c>
      <c r="G439" s="860"/>
      <c r="H439" s="423">
        <f>G438*F439</f>
        <v>180.48719999994151</v>
      </c>
      <c r="I439" s="424"/>
      <c r="J439" s="425"/>
      <c r="K439" s="186"/>
      <c r="L439" s="359"/>
      <c r="M439" s="401"/>
    </row>
    <row r="440" spans="2:13" ht="16.2" thickBot="1">
      <c r="B440" s="397"/>
      <c r="C440" s="426" t="s">
        <v>21</v>
      </c>
      <c r="D440" s="427"/>
      <c r="E440" s="427"/>
      <c r="F440" s="530">
        <f>F434+F435+F436+F437+F438+F439</f>
        <v>1435.6929999999702</v>
      </c>
      <c r="G440" s="525">
        <f>H440/F440</f>
        <v>5.9085487217671657</v>
      </c>
      <c r="H440" s="428">
        <f>SUM(H434:H439)</f>
        <v>8482.8620399998908</v>
      </c>
      <c r="I440" s="424"/>
      <c r="J440" s="425"/>
      <c r="K440" s="186"/>
      <c r="L440" s="359"/>
      <c r="M440" s="401"/>
    </row>
    <row r="441" spans="2:13" ht="16.2" thickBot="1">
      <c r="B441" s="397"/>
      <c r="C441" s="429"/>
      <c r="D441" s="425"/>
      <c r="E441" s="425"/>
      <c r="F441" s="430"/>
      <c r="G441" s="425"/>
      <c r="H441" s="425"/>
      <c r="I441" s="431"/>
      <c r="J441" s="431"/>
      <c r="K441" s="184"/>
      <c r="L441" s="188"/>
      <c r="M441" s="401"/>
    </row>
    <row r="442" spans="2:13" ht="15.6">
      <c r="B442" s="397"/>
      <c r="C442" s="432"/>
      <c r="D442" s="433"/>
      <c r="E442" s="433" t="s">
        <v>254</v>
      </c>
      <c r="F442" s="434" t="s">
        <v>1</v>
      </c>
      <c r="G442" s="554" t="s">
        <v>65</v>
      </c>
      <c r="H442" s="861" t="s">
        <v>243</v>
      </c>
      <c r="I442" s="862"/>
      <c r="J442" s="431"/>
      <c r="K442" s="184"/>
      <c r="L442" s="188"/>
      <c r="M442" s="401"/>
    </row>
    <row r="443" spans="2:13" ht="15.6">
      <c r="B443" s="397"/>
      <c r="C443" s="437" t="s">
        <v>80</v>
      </c>
      <c r="D443" s="438"/>
      <c r="E443" s="438">
        <v>1376</v>
      </c>
      <c r="F443" s="438">
        <f>D443+E443</f>
        <v>1376</v>
      </c>
      <c r="G443" s="439">
        <f>F443/F448</f>
        <v>0.31918348411041519</v>
      </c>
      <c r="H443" s="590">
        <v>7.0000000000000001E-3</v>
      </c>
      <c r="I443" s="586">
        <f>F443*H443</f>
        <v>9.6319999999999997</v>
      </c>
      <c r="J443" s="431"/>
      <c r="K443" s="184"/>
      <c r="L443" s="188"/>
      <c r="M443" s="401"/>
    </row>
    <row r="444" spans="2:13" ht="15.6">
      <c r="B444" s="397"/>
      <c r="C444" s="437" t="s">
        <v>81</v>
      </c>
      <c r="D444" s="438"/>
      <c r="E444" s="438">
        <v>1517</v>
      </c>
      <c r="F444" s="438">
        <f t="shared" ref="F444:F445" si="119">D444+E444</f>
        <v>1517</v>
      </c>
      <c r="G444" s="439">
        <f>F444/F448</f>
        <v>0.35189051264207838</v>
      </c>
      <c r="H444" s="590">
        <v>2.5000000000000001E-2</v>
      </c>
      <c r="I444" s="586">
        <f>F444*H444</f>
        <v>37.925000000000004</v>
      </c>
      <c r="J444" s="431"/>
      <c r="K444" s="184"/>
      <c r="L444" s="188"/>
      <c r="M444" s="401"/>
    </row>
    <row r="445" spans="2:13" ht="15.6">
      <c r="B445" s="397"/>
      <c r="C445" s="437" t="s">
        <v>58</v>
      </c>
      <c r="D445" s="438"/>
      <c r="E445" s="438">
        <v>1418</v>
      </c>
      <c r="F445" s="438">
        <f t="shared" si="119"/>
        <v>1418</v>
      </c>
      <c r="G445" s="439">
        <f>F445/F448</f>
        <v>0.32892600324750637</v>
      </c>
      <c r="H445" s="584"/>
      <c r="I445" s="586"/>
      <c r="J445" s="431"/>
      <c r="K445" s="184"/>
      <c r="L445" s="188"/>
      <c r="M445" s="401"/>
    </row>
    <row r="446" spans="2:13" ht="15.6">
      <c r="B446" s="397"/>
      <c r="C446" s="437" t="s">
        <v>275</v>
      </c>
      <c r="D446" s="438"/>
      <c r="E446" s="438"/>
      <c r="F446" s="438">
        <f>D446+E446</f>
        <v>0</v>
      </c>
      <c r="G446" s="439"/>
      <c r="H446" s="590">
        <v>1.9E-2</v>
      </c>
      <c r="I446" s="586">
        <f>F446*H446</f>
        <v>0</v>
      </c>
      <c r="J446" s="431"/>
      <c r="K446" s="184"/>
      <c r="L446" s="188"/>
      <c r="M446" s="401"/>
    </row>
    <row r="447" spans="2:13" ht="15.6">
      <c r="B447" s="397"/>
      <c r="C447" s="437" t="s">
        <v>276</v>
      </c>
      <c r="D447" s="438"/>
      <c r="E447" s="438"/>
      <c r="F447" s="438">
        <f>D447+E447</f>
        <v>0</v>
      </c>
      <c r="G447" s="439">
        <f>F447/F448</f>
        <v>0</v>
      </c>
      <c r="H447" s="590">
        <v>1.9E-2</v>
      </c>
      <c r="I447" s="586">
        <f>F447*H447</f>
        <v>0</v>
      </c>
      <c r="J447" s="431"/>
      <c r="K447" s="184"/>
      <c r="L447" s="188"/>
      <c r="M447" s="401"/>
    </row>
    <row r="448" spans="2:13" ht="16.2" thickBot="1">
      <c r="B448" s="397"/>
      <c r="C448" s="441" t="s">
        <v>1</v>
      </c>
      <c r="D448" s="442">
        <f>SUM(D443:D445)</f>
        <v>0</v>
      </c>
      <c r="E448" s="442">
        <f>SUM(E443:E445)</f>
        <v>4311</v>
      </c>
      <c r="F448" s="443">
        <f>D448+E448</f>
        <v>4311</v>
      </c>
      <c r="G448" s="444">
        <f>SUM(G443:G445)</f>
        <v>1</v>
      </c>
      <c r="H448" s="585" t="s">
        <v>21</v>
      </c>
      <c r="I448" s="591">
        <f>SUM(I443:I445)</f>
        <v>47.557000000000002</v>
      </c>
      <c r="J448" s="431"/>
      <c r="K448" s="184"/>
      <c r="L448" s="188"/>
      <c r="M448" s="401"/>
    </row>
    <row r="449" spans="2:13" ht="15" thickBot="1">
      <c r="B449" s="397"/>
      <c r="C449" s="187"/>
      <c r="D449" s="186"/>
      <c r="E449" s="186"/>
      <c r="F449" s="185"/>
      <c r="G449" s="186"/>
      <c r="H449" s="186"/>
      <c r="I449" s="184"/>
      <c r="J449" s="184"/>
      <c r="K449" s="184"/>
      <c r="L449" s="188"/>
      <c r="M449" s="401"/>
    </row>
    <row r="450" spans="2:13" ht="26.4" thickBot="1">
      <c r="B450" s="397"/>
      <c r="C450" s="876" t="s">
        <v>194</v>
      </c>
      <c r="D450" s="877"/>
      <c r="E450" s="877"/>
      <c r="F450" s="877"/>
      <c r="G450" s="877"/>
      <c r="H450" s="877"/>
      <c r="I450" s="877"/>
      <c r="J450" s="877"/>
      <c r="K450" s="877"/>
      <c r="L450" s="878"/>
      <c r="M450" s="401"/>
    </row>
    <row r="451" spans="2:13" ht="15.6">
      <c r="B451" s="396"/>
      <c r="C451" s="446"/>
      <c r="D451" s="447" t="s">
        <v>260</v>
      </c>
      <c r="E451" s="447" t="s">
        <v>68</v>
      </c>
      <c r="F451" s="447" t="s">
        <v>268</v>
      </c>
      <c r="G451" s="448" t="s">
        <v>256</v>
      </c>
      <c r="H451" s="447" t="s">
        <v>130</v>
      </c>
      <c r="I451" s="448" t="s">
        <v>64</v>
      </c>
      <c r="J451" s="447" t="s">
        <v>269</v>
      </c>
      <c r="K451" s="448" t="s">
        <v>195</v>
      </c>
      <c r="L451" s="449" t="s">
        <v>65</v>
      </c>
      <c r="M451" s="401"/>
    </row>
    <row r="452" spans="2:13" ht="15.6">
      <c r="B452" s="396"/>
      <c r="C452" s="450" t="s">
        <v>58</v>
      </c>
      <c r="D452" s="438">
        <v>738.12</v>
      </c>
      <c r="E452" s="438">
        <v>233</v>
      </c>
      <c r="F452" s="438"/>
      <c r="G452" s="438"/>
      <c r="H452" s="438"/>
      <c r="I452" s="438">
        <v>368</v>
      </c>
      <c r="J452" s="438"/>
      <c r="K452" s="550">
        <f>D452+E452+F452+G452+H452+I452+J452</f>
        <v>1339.12</v>
      </c>
      <c r="L452" s="452">
        <f>K452/K456</f>
        <v>0.15795160202122188</v>
      </c>
      <c r="M452" s="401"/>
    </row>
    <row r="453" spans="2:13" ht="15.6">
      <c r="B453" s="396"/>
      <c r="C453" s="450" t="s">
        <v>148</v>
      </c>
      <c r="D453" s="438">
        <v>1194</v>
      </c>
      <c r="E453" s="438">
        <v>881</v>
      </c>
      <c r="F453" s="438"/>
      <c r="G453" s="438"/>
      <c r="H453" s="438">
        <v>209</v>
      </c>
      <c r="I453" s="438">
        <v>688</v>
      </c>
      <c r="J453" s="438"/>
      <c r="K453" s="550">
        <f t="shared" ref="K453:K455" si="120">D453+E453+F453+G453+H453+I453+J453</f>
        <v>2972</v>
      </c>
      <c r="L453" s="452">
        <f>K453/K456</f>
        <v>0.35055272209142685</v>
      </c>
      <c r="M453" s="401"/>
    </row>
    <row r="454" spans="2:13" ht="15.6">
      <c r="B454" s="396"/>
      <c r="C454" s="450" t="s">
        <v>61</v>
      </c>
      <c r="D454" s="438">
        <v>280</v>
      </c>
      <c r="E454" s="438">
        <v>98.7</v>
      </c>
      <c r="F454" s="438"/>
      <c r="G454" s="438"/>
      <c r="H454" s="438"/>
      <c r="I454" s="438"/>
      <c r="J454" s="438"/>
      <c r="K454" s="550">
        <f t="shared" si="120"/>
        <v>378.7</v>
      </c>
      <c r="L454" s="452">
        <f>K454/K456</f>
        <v>4.4668343154785781E-2</v>
      </c>
      <c r="M454" s="401"/>
    </row>
    <row r="455" spans="2:13" ht="15.6">
      <c r="B455" s="396"/>
      <c r="C455" s="450" t="s">
        <v>62</v>
      </c>
      <c r="D455" s="438">
        <v>2103.64</v>
      </c>
      <c r="E455" s="438">
        <v>925.09</v>
      </c>
      <c r="F455" s="438"/>
      <c r="G455" s="438"/>
      <c r="H455" s="438">
        <v>89.52</v>
      </c>
      <c r="I455" s="438">
        <v>669.97</v>
      </c>
      <c r="J455" s="438"/>
      <c r="K455" s="550">
        <f t="shared" si="120"/>
        <v>3788.2200000000003</v>
      </c>
      <c r="L455" s="452">
        <f>K455/K456</f>
        <v>0.44682733273256564</v>
      </c>
      <c r="M455" s="401"/>
    </row>
    <row r="456" spans="2:13" ht="15.6">
      <c r="B456" s="397"/>
      <c r="C456" s="450" t="s">
        <v>199</v>
      </c>
      <c r="D456" s="552">
        <f>SUM(D452:D455)</f>
        <v>4315.76</v>
      </c>
      <c r="E456" s="552">
        <f t="shared" ref="E456" si="121">SUM(E452:E455)</f>
        <v>2137.79</v>
      </c>
      <c r="F456" s="552">
        <f>SUM(F452:F455)</f>
        <v>0</v>
      </c>
      <c r="G456" s="552">
        <f>SUM(G452:G455)</f>
        <v>0</v>
      </c>
      <c r="H456" s="552">
        <f>SUM(H452:H455)</f>
        <v>298.52</v>
      </c>
      <c r="I456" s="552">
        <f>SUM(I452:I455)</f>
        <v>1725.97</v>
      </c>
      <c r="J456" s="552">
        <f t="shared" ref="J456" si="122">SUM(J452:J455)</f>
        <v>0</v>
      </c>
      <c r="K456" s="550">
        <f>D456+E456+F456+G456+H456+I456+J456</f>
        <v>8478.0399999999991</v>
      </c>
      <c r="L456" s="452">
        <f>SUM(L452:L455)</f>
        <v>1.0000000000000002</v>
      </c>
      <c r="M456" s="401"/>
    </row>
    <row r="457" spans="2:13" ht="15.6">
      <c r="B457" s="397"/>
      <c r="C457" s="547" t="s">
        <v>193</v>
      </c>
      <c r="D457" s="553">
        <v>4315.76</v>
      </c>
      <c r="E457" s="553">
        <v>2137.79</v>
      </c>
      <c r="F457" s="548"/>
      <c r="G457" s="548"/>
      <c r="H457" s="548">
        <v>298.52</v>
      </c>
      <c r="I457" s="548">
        <v>1725.97</v>
      </c>
      <c r="J457" s="548"/>
      <c r="K457" s="549">
        <f t="shared" ref="K457" si="123">D457+E457+F457+G457+H457+I457+J457</f>
        <v>8478.0399999999991</v>
      </c>
      <c r="L457" s="452"/>
      <c r="M457" s="401"/>
    </row>
    <row r="458" spans="2:13" ht="15.6">
      <c r="B458" s="397"/>
      <c r="C458" s="460" t="s">
        <v>147</v>
      </c>
      <c r="D458" s="461">
        <f t="shared" ref="D458:E458" si="124">D457-D456</f>
        <v>0</v>
      </c>
      <c r="E458" s="461">
        <f t="shared" si="124"/>
        <v>0</v>
      </c>
      <c r="F458" s="461">
        <f>F457-F456</f>
        <v>0</v>
      </c>
      <c r="G458" s="461">
        <f>G457-G456</f>
        <v>0</v>
      </c>
      <c r="H458" s="461">
        <f t="shared" ref="H458:J458" si="125">H457-H456</f>
        <v>0</v>
      </c>
      <c r="I458" s="461">
        <f t="shared" si="125"/>
        <v>0</v>
      </c>
      <c r="J458" s="461">
        <f t="shared" si="125"/>
        <v>0</v>
      </c>
      <c r="K458" s="542">
        <f>D458+E458+F458+G458+H458+I458+J458</f>
        <v>0</v>
      </c>
      <c r="L458" s="452"/>
      <c r="M458" s="401"/>
    </row>
    <row r="459" spans="2:13" ht="15.6">
      <c r="B459" s="396"/>
      <c r="C459" s="402" t="s">
        <v>65</v>
      </c>
      <c r="D459" s="462">
        <f>D457/K457</f>
        <v>0.50905162042170138</v>
      </c>
      <c r="E459" s="462">
        <f>E457/K457</f>
        <v>0.25215615873480196</v>
      </c>
      <c r="F459" s="462">
        <f>F457/K457</f>
        <v>0</v>
      </c>
      <c r="G459" s="462">
        <f>G457/K457</f>
        <v>0</v>
      </c>
      <c r="H459" s="462">
        <f>H457/K457</f>
        <v>3.5210968572924876E-2</v>
      </c>
      <c r="I459" s="462">
        <f>I457/K457</f>
        <v>0.203581252270572</v>
      </c>
      <c r="J459" s="462">
        <f>J457/K457</f>
        <v>0</v>
      </c>
      <c r="K459" s="520">
        <f>D459+E459+F459+G459+H459+I459+J459</f>
        <v>1</v>
      </c>
      <c r="L459" s="463"/>
      <c r="M459" s="401"/>
    </row>
    <row r="460" spans="2:13" ht="16.2" thickBot="1">
      <c r="B460" s="396"/>
      <c r="C460" s="394"/>
      <c r="D460" s="395"/>
      <c r="E460" s="464"/>
      <c r="F460" s="879"/>
      <c r="G460" s="879"/>
      <c r="H460" s="879"/>
      <c r="I460" s="879"/>
      <c r="J460" s="880" t="s">
        <v>196</v>
      </c>
      <c r="K460" s="880"/>
      <c r="L460" s="465">
        <f>H440-K457</f>
        <v>4.8220399998917856</v>
      </c>
      <c r="M460" s="401"/>
    </row>
    <row r="461" spans="2:13" ht="15" thickBot="1">
      <c r="B461" s="397"/>
      <c r="C461" s="393"/>
      <c r="D461" s="367"/>
      <c r="E461" s="367"/>
      <c r="F461" s="367"/>
      <c r="G461" s="367"/>
      <c r="H461" s="367"/>
      <c r="I461" s="367"/>
      <c r="J461" s="367"/>
      <c r="K461" s="367"/>
      <c r="L461" s="368"/>
      <c r="M461" s="401"/>
    </row>
    <row r="462" spans="2:13" ht="15" thickBot="1">
      <c r="B462" s="398"/>
      <c r="C462" s="399"/>
      <c r="D462" s="399"/>
      <c r="E462" s="399"/>
      <c r="F462" s="399"/>
      <c r="G462" s="399"/>
      <c r="H462" s="399"/>
      <c r="I462" s="399"/>
      <c r="J462" s="399"/>
      <c r="K462" s="399"/>
      <c r="L462" s="399"/>
      <c r="M462" s="400"/>
    </row>
    <row r="463" spans="2:13" ht="15" thickBot="1"/>
    <row r="464" spans="2:13" ht="46.8" thickBot="1">
      <c r="B464" s="853" t="s">
        <v>219</v>
      </c>
      <c r="C464" s="854"/>
      <c r="D464" s="854"/>
      <c r="E464" s="854"/>
      <c r="F464" s="854"/>
      <c r="G464" s="854"/>
      <c r="H464" s="854"/>
      <c r="I464" s="854"/>
      <c r="J464" s="854"/>
      <c r="K464" s="854"/>
      <c r="L464" s="854"/>
      <c r="M464" s="855"/>
    </row>
    <row r="465" spans="2:13" ht="26.4" thickBot="1">
      <c r="B465" s="396"/>
      <c r="C465" s="856" t="s">
        <v>193</v>
      </c>
      <c r="D465" s="857"/>
      <c r="E465" s="857"/>
      <c r="F465" s="857"/>
      <c r="G465" s="857"/>
      <c r="H465" s="857"/>
      <c r="I465" s="857"/>
      <c r="J465" s="857"/>
      <c r="K465" s="857"/>
      <c r="L465" s="858"/>
      <c r="M465" s="401"/>
    </row>
    <row r="466" spans="2:13" ht="15.6">
      <c r="B466" s="396"/>
      <c r="C466" s="403" t="s">
        <v>7</v>
      </c>
      <c r="D466" s="404" t="s">
        <v>38</v>
      </c>
      <c r="E466" s="405" t="s">
        <v>39</v>
      </c>
      <c r="F466" s="406" t="s">
        <v>40</v>
      </c>
      <c r="G466" s="406" t="s">
        <v>8</v>
      </c>
      <c r="H466" s="407" t="s">
        <v>60</v>
      </c>
      <c r="I466" s="408" t="s">
        <v>40</v>
      </c>
      <c r="J466" s="407" t="s">
        <v>65</v>
      </c>
      <c r="K466" s="184"/>
      <c r="L466" s="188"/>
      <c r="M466" s="401"/>
    </row>
    <row r="467" spans="2:13" ht="15.6">
      <c r="B467" s="396"/>
      <c r="C467" s="409" t="s">
        <v>42</v>
      </c>
      <c r="D467" s="596">
        <v>1636718.923</v>
      </c>
      <c r="E467" s="596">
        <v>1637116.0919999999</v>
      </c>
      <c r="F467" s="526">
        <f t="shared" ref="F467:F472" si="126">E467-D467</f>
        <v>397.16899999999441</v>
      </c>
      <c r="G467" s="521">
        <v>6.28</v>
      </c>
      <c r="H467" s="410">
        <f>F467*G467</f>
        <v>2494.2213199999651</v>
      </c>
      <c r="I467" s="531">
        <f>F467+F471+F472</f>
        <v>545.50899999996182</v>
      </c>
      <c r="J467" s="411">
        <f>I467/I471</f>
        <v>0.48987048953909995</v>
      </c>
      <c r="K467" s="186"/>
      <c r="L467" s="359"/>
      <c r="M467" s="401"/>
    </row>
    <row r="468" spans="2:13" ht="15.6">
      <c r="B468" s="396"/>
      <c r="C468" s="412" t="s">
        <v>43</v>
      </c>
      <c r="D468" s="596">
        <v>634487.37300000002</v>
      </c>
      <c r="E468" s="596">
        <v>634753.81200000003</v>
      </c>
      <c r="F468" s="527">
        <f t="shared" si="126"/>
        <v>266.43900000001304</v>
      </c>
      <c r="G468" s="522">
        <v>6.28</v>
      </c>
      <c r="H468" s="413">
        <f>G468*F468</f>
        <v>1673.2369200000819</v>
      </c>
      <c r="I468" s="532">
        <f>F468</f>
        <v>266.43900000001304</v>
      </c>
      <c r="J468" s="414">
        <f>I468/I471</f>
        <v>0.23926388631960935</v>
      </c>
      <c r="K468" s="186"/>
      <c r="L468" s="359"/>
      <c r="M468" s="401"/>
    </row>
    <row r="469" spans="2:13" ht="15.6">
      <c r="B469" s="396"/>
      <c r="C469" s="415" t="s">
        <v>44</v>
      </c>
      <c r="D469" s="597">
        <v>381955.39299999998</v>
      </c>
      <c r="E469" s="597">
        <v>382151.95299999998</v>
      </c>
      <c r="F469" s="528">
        <f t="shared" si="126"/>
        <v>196.55999999999767</v>
      </c>
      <c r="G469" s="523">
        <v>4.58</v>
      </c>
      <c r="H469" s="416">
        <f>G469*F469</f>
        <v>900.24479999998937</v>
      </c>
      <c r="I469" s="533">
        <f>F469</f>
        <v>196.55999999999767</v>
      </c>
      <c r="J469" s="417">
        <f>I469/I471</f>
        <v>0.17651210781822313</v>
      </c>
      <c r="K469" s="186"/>
      <c r="L469" s="359"/>
      <c r="M469" s="401"/>
    </row>
    <row r="470" spans="2:13" ht="15.6">
      <c r="B470" s="397"/>
      <c r="C470" s="183" t="s">
        <v>139</v>
      </c>
      <c r="D470" s="597">
        <v>442432.29300000001</v>
      </c>
      <c r="E470" s="597">
        <v>442537.36300000001</v>
      </c>
      <c r="F470" s="529">
        <f t="shared" si="126"/>
        <v>105.07000000000698</v>
      </c>
      <c r="G470" s="524">
        <v>6.28</v>
      </c>
      <c r="H470" s="418">
        <f>G470*F470</f>
        <v>659.8396000000439</v>
      </c>
      <c r="I470" s="534">
        <f>F470</f>
        <v>105.07000000000698</v>
      </c>
      <c r="J470" s="419">
        <f>I470/I471</f>
        <v>9.4353516323067557E-2</v>
      </c>
      <c r="K470" s="186"/>
      <c r="L470" s="359"/>
      <c r="M470" s="401"/>
    </row>
    <row r="471" spans="2:13" ht="16.2" thickBot="1">
      <c r="B471" s="397"/>
      <c r="C471" s="420" t="s">
        <v>45</v>
      </c>
      <c r="D471" s="597">
        <v>388577.54300000001</v>
      </c>
      <c r="E471" s="597">
        <v>388686.82299999997</v>
      </c>
      <c r="F471" s="526">
        <f t="shared" si="126"/>
        <v>109.27999999996973</v>
      </c>
      <c r="G471" s="859">
        <v>6.28</v>
      </c>
      <c r="H471" s="421">
        <f>G471*F471</f>
        <v>686.27839999980995</v>
      </c>
      <c r="I471" s="535">
        <f t="shared" ref="I471:J471" si="127">SUM(I467:I470)</f>
        <v>1113.5779999999795</v>
      </c>
      <c r="J471" s="422">
        <f t="shared" si="127"/>
        <v>1</v>
      </c>
      <c r="K471" s="186"/>
      <c r="L471" s="359"/>
      <c r="M471" s="401"/>
    </row>
    <row r="472" spans="2:13" ht="15.6">
      <c r="B472" s="397"/>
      <c r="C472" s="420" t="s">
        <v>46</v>
      </c>
      <c r="D472" s="597">
        <v>346322.592</v>
      </c>
      <c r="E472" s="597">
        <v>346361.652</v>
      </c>
      <c r="F472" s="526">
        <f t="shared" si="126"/>
        <v>39.059999999997672</v>
      </c>
      <c r="G472" s="860"/>
      <c r="H472" s="423">
        <f>G471*F472</f>
        <v>245.29679999998538</v>
      </c>
      <c r="I472" s="424"/>
      <c r="J472" s="425"/>
      <c r="K472" s="186"/>
      <c r="L472" s="359"/>
      <c r="M472" s="401"/>
    </row>
    <row r="473" spans="2:13" ht="16.2" thickBot="1">
      <c r="B473" s="397"/>
      <c r="C473" s="426" t="s">
        <v>21</v>
      </c>
      <c r="D473" s="427"/>
      <c r="E473" s="427"/>
      <c r="F473" s="530">
        <f>F467+F468+F469+F470+F471+F472</f>
        <v>1113.5779999999795</v>
      </c>
      <c r="G473" s="525">
        <f>H473/F473</f>
        <v>5.9799294167090213</v>
      </c>
      <c r="H473" s="428">
        <f>SUM(H467:H472)</f>
        <v>6659.1178399998762</v>
      </c>
      <c r="I473" s="424"/>
      <c r="J473" s="425"/>
      <c r="K473" s="186"/>
      <c r="L473" s="359"/>
      <c r="M473" s="401"/>
    </row>
    <row r="474" spans="2:13" ht="16.2" thickBot="1">
      <c r="B474" s="397"/>
      <c r="C474" s="429"/>
      <c r="D474" s="425"/>
      <c r="E474" s="425"/>
      <c r="F474" s="430"/>
      <c r="G474" s="425"/>
      <c r="H474" s="425"/>
      <c r="I474" s="431"/>
      <c r="J474" s="431"/>
      <c r="K474" s="184"/>
      <c r="L474" s="188"/>
      <c r="M474" s="401"/>
    </row>
    <row r="475" spans="2:13" ht="15.6">
      <c r="B475" s="397"/>
      <c r="C475" s="432"/>
      <c r="D475" s="433"/>
      <c r="E475" s="433" t="s">
        <v>254</v>
      </c>
      <c r="F475" s="434" t="s">
        <v>1</v>
      </c>
      <c r="G475" s="554" t="s">
        <v>65</v>
      </c>
      <c r="H475" s="861" t="s">
        <v>243</v>
      </c>
      <c r="I475" s="862"/>
      <c r="J475" s="431"/>
      <c r="K475" s="184"/>
      <c r="L475" s="188"/>
      <c r="M475" s="401"/>
    </row>
    <row r="476" spans="2:13" ht="15.6">
      <c r="B476" s="397"/>
      <c r="C476" s="437" t="s">
        <v>80</v>
      </c>
      <c r="D476" s="438"/>
      <c r="E476" s="438">
        <v>750</v>
      </c>
      <c r="F476" s="438">
        <f>D476+E476</f>
        <v>750</v>
      </c>
      <c r="G476" s="439">
        <f>F476/F481</f>
        <v>0.25058469762779817</v>
      </c>
      <c r="H476" s="590">
        <v>7.0000000000000001E-3</v>
      </c>
      <c r="I476" s="586">
        <f>F476*H476</f>
        <v>5.25</v>
      </c>
      <c r="J476" s="431"/>
      <c r="K476" s="184"/>
      <c r="L476" s="188"/>
      <c r="M476" s="401"/>
    </row>
    <row r="477" spans="2:13" ht="15.6">
      <c r="B477" s="397"/>
      <c r="C477" s="437" t="s">
        <v>81</v>
      </c>
      <c r="D477" s="438"/>
      <c r="E477" s="438">
        <v>1133</v>
      </c>
      <c r="F477" s="438">
        <f t="shared" ref="F477:F478" si="128">D477+E477</f>
        <v>1133</v>
      </c>
      <c r="G477" s="439">
        <f>F477/F481</f>
        <v>0.37854994988306045</v>
      </c>
      <c r="H477" s="590">
        <v>2.5000000000000001E-2</v>
      </c>
      <c r="I477" s="586">
        <f>F477*H477</f>
        <v>28.325000000000003</v>
      </c>
      <c r="J477" s="431"/>
      <c r="K477" s="184"/>
      <c r="L477" s="188"/>
      <c r="M477" s="401"/>
    </row>
    <row r="478" spans="2:13" ht="15.6">
      <c r="B478" s="397"/>
      <c r="C478" s="437" t="s">
        <v>58</v>
      </c>
      <c r="D478" s="438"/>
      <c r="E478" s="438">
        <v>1110</v>
      </c>
      <c r="F478" s="438">
        <f t="shared" si="128"/>
        <v>1110</v>
      </c>
      <c r="G478" s="439">
        <f>F478/F481</f>
        <v>0.37086535248914132</v>
      </c>
      <c r="H478" s="584"/>
      <c r="I478" s="586"/>
      <c r="J478" s="431"/>
      <c r="K478" s="184"/>
      <c r="L478" s="188"/>
      <c r="M478" s="401"/>
    </row>
    <row r="479" spans="2:13" ht="15.6">
      <c r="B479" s="397"/>
      <c r="C479" s="437" t="s">
        <v>275</v>
      </c>
      <c r="D479" s="438"/>
      <c r="E479" s="438"/>
      <c r="F479" s="438">
        <f>D479+E479</f>
        <v>0</v>
      </c>
      <c r="G479" s="439"/>
      <c r="H479" s="590">
        <v>1.9E-2</v>
      </c>
      <c r="I479" s="586">
        <f>F479*H479</f>
        <v>0</v>
      </c>
      <c r="J479" s="431"/>
      <c r="K479" s="184"/>
      <c r="L479" s="188"/>
      <c r="M479" s="401"/>
    </row>
    <row r="480" spans="2:13" ht="15.6">
      <c r="B480" s="397"/>
      <c r="C480" s="437" t="s">
        <v>276</v>
      </c>
      <c r="D480" s="438"/>
      <c r="E480" s="438"/>
      <c r="F480" s="438">
        <f>D480+E480</f>
        <v>0</v>
      </c>
      <c r="G480" s="439">
        <f>F480/F481</f>
        <v>0</v>
      </c>
      <c r="H480" s="590">
        <v>1.9E-2</v>
      </c>
      <c r="I480" s="586">
        <f>F480*H480</f>
        <v>0</v>
      </c>
      <c r="J480" s="431"/>
      <c r="K480" s="184"/>
      <c r="L480" s="188"/>
      <c r="M480" s="401"/>
    </row>
    <row r="481" spans="2:13" ht="16.2" thickBot="1">
      <c r="B481" s="397"/>
      <c r="C481" s="441" t="s">
        <v>1</v>
      </c>
      <c r="D481" s="442">
        <f>SUM(D476:D478)</f>
        <v>0</v>
      </c>
      <c r="E481" s="442">
        <f>SUM(E476:E478)</f>
        <v>2993</v>
      </c>
      <c r="F481" s="443">
        <f>D481+E481</f>
        <v>2993</v>
      </c>
      <c r="G481" s="444">
        <f>SUM(G476:G478)</f>
        <v>0.99999999999999989</v>
      </c>
      <c r="H481" s="585" t="s">
        <v>21</v>
      </c>
      <c r="I481" s="591">
        <f>SUM(I476:I478)</f>
        <v>33.575000000000003</v>
      </c>
      <c r="J481" s="431"/>
      <c r="K481" s="184"/>
      <c r="L481" s="188"/>
      <c r="M481" s="401"/>
    </row>
    <row r="482" spans="2:13" ht="15" thickBot="1">
      <c r="B482" s="397"/>
      <c r="C482" s="187"/>
      <c r="D482" s="186"/>
      <c r="E482" s="186"/>
      <c r="F482" s="185"/>
      <c r="G482" s="186"/>
      <c r="H482" s="186"/>
      <c r="I482" s="184"/>
      <c r="J482" s="184"/>
      <c r="K482" s="184"/>
      <c r="L482" s="188"/>
      <c r="M482" s="401"/>
    </row>
    <row r="483" spans="2:13" ht="26.4" thickBot="1">
      <c r="B483" s="397"/>
      <c r="C483" s="876" t="s">
        <v>194</v>
      </c>
      <c r="D483" s="877"/>
      <c r="E483" s="877"/>
      <c r="F483" s="877"/>
      <c r="G483" s="877"/>
      <c r="H483" s="877"/>
      <c r="I483" s="877"/>
      <c r="J483" s="877"/>
      <c r="K483" s="877"/>
      <c r="L483" s="878"/>
      <c r="M483" s="401"/>
    </row>
    <row r="484" spans="2:13" ht="15.6">
      <c r="B484" s="396"/>
      <c r="C484" s="446"/>
      <c r="D484" s="447" t="s">
        <v>260</v>
      </c>
      <c r="E484" s="447" t="s">
        <v>68</v>
      </c>
      <c r="F484" s="447" t="s">
        <v>268</v>
      </c>
      <c r="G484" s="448" t="s">
        <v>256</v>
      </c>
      <c r="H484" s="447" t="s">
        <v>130</v>
      </c>
      <c r="I484" s="448" t="s">
        <v>64</v>
      </c>
      <c r="J484" s="447" t="s">
        <v>269</v>
      </c>
      <c r="K484" s="448" t="s">
        <v>195</v>
      </c>
      <c r="L484" s="449" t="s">
        <v>65</v>
      </c>
      <c r="M484" s="401"/>
    </row>
    <row r="485" spans="2:13" ht="15.6">
      <c r="B485" s="397"/>
      <c r="C485" s="450" t="s">
        <v>58</v>
      </c>
      <c r="D485" s="438">
        <v>738.12</v>
      </c>
      <c r="E485" s="438">
        <v>233</v>
      </c>
      <c r="F485" s="438"/>
      <c r="G485" s="438"/>
      <c r="H485" s="438"/>
      <c r="I485" s="438">
        <v>368</v>
      </c>
      <c r="J485" s="438"/>
      <c r="K485" s="550">
        <f>D485+E485+F485+G485+H485+I485+J485</f>
        <v>1339.12</v>
      </c>
      <c r="L485" s="452">
        <f>K485/K489</f>
        <v>0.15795160202122188</v>
      </c>
      <c r="M485" s="401"/>
    </row>
    <row r="486" spans="2:13" ht="15.6">
      <c r="B486" s="397"/>
      <c r="C486" s="450" t="s">
        <v>148</v>
      </c>
      <c r="D486" s="438">
        <v>1194</v>
      </c>
      <c r="E486" s="438">
        <v>881</v>
      </c>
      <c r="F486" s="438"/>
      <c r="G486" s="438"/>
      <c r="H486" s="438">
        <v>209</v>
      </c>
      <c r="I486" s="438">
        <v>688</v>
      </c>
      <c r="J486" s="438"/>
      <c r="K486" s="550">
        <f t="shared" ref="K486:K488" si="129">D486+E486+F486+G486+H486+I486+J486</f>
        <v>2972</v>
      </c>
      <c r="L486" s="452">
        <f>K486/K489</f>
        <v>0.35055272209142685</v>
      </c>
      <c r="M486" s="401"/>
    </row>
    <row r="487" spans="2:13" ht="15.6">
      <c r="B487" s="397"/>
      <c r="C487" s="450" t="s">
        <v>61</v>
      </c>
      <c r="D487" s="438">
        <v>280</v>
      </c>
      <c r="E487" s="438">
        <v>98.7</v>
      </c>
      <c r="F487" s="438"/>
      <c r="G487" s="438"/>
      <c r="H487" s="438"/>
      <c r="I487" s="438"/>
      <c r="J487" s="438"/>
      <c r="K487" s="550">
        <f t="shared" si="129"/>
        <v>378.7</v>
      </c>
      <c r="L487" s="452">
        <f>K487/K489</f>
        <v>4.4668343154785781E-2</v>
      </c>
      <c r="M487" s="401"/>
    </row>
    <row r="488" spans="2:13" ht="15.6">
      <c r="B488" s="397"/>
      <c r="C488" s="450" t="s">
        <v>62</v>
      </c>
      <c r="D488" s="438">
        <v>2103.64</v>
      </c>
      <c r="E488" s="438">
        <v>925.09</v>
      </c>
      <c r="F488" s="438"/>
      <c r="G488" s="438"/>
      <c r="H488" s="438">
        <v>89.52</v>
      </c>
      <c r="I488" s="438">
        <v>669.97</v>
      </c>
      <c r="J488" s="438"/>
      <c r="K488" s="550">
        <f t="shared" si="129"/>
        <v>3788.2200000000003</v>
      </c>
      <c r="L488" s="452">
        <f>K488/K489</f>
        <v>0.44682733273256564</v>
      </c>
      <c r="M488" s="401"/>
    </row>
    <row r="489" spans="2:13" ht="15.6">
      <c r="B489" s="397"/>
      <c r="C489" s="450" t="s">
        <v>199</v>
      </c>
      <c r="D489" s="552">
        <f>SUM(D485:D488)</f>
        <v>4315.76</v>
      </c>
      <c r="E489" s="552">
        <f t="shared" ref="E489" si="130">SUM(E485:E488)</f>
        <v>2137.79</v>
      </c>
      <c r="F489" s="552">
        <f>SUM(F485:F488)</f>
        <v>0</v>
      </c>
      <c r="G489" s="552">
        <f>SUM(G485:G488)</f>
        <v>0</v>
      </c>
      <c r="H489" s="552">
        <f>SUM(H485:H488)</f>
        <v>298.52</v>
      </c>
      <c r="I489" s="552">
        <f>SUM(I485:I488)</f>
        <v>1725.97</v>
      </c>
      <c r="J489" s="552">
        <f t="shared" ref="J489" si="131">SUM(J485:J488)</f>
        <v>0</v>
      </c>
      <c r="K489" s="550">
        <f>D489+E489+F489+G489+H489+I489+J489</f>
        <v>8478.0399999999991</v>
      </c>
      <c r="L489" s="452">
        <f>SUM(L485:L488)</f>
        <v>1.0000000000000002</v>
      </c>
      <c r="M489" s="401"/>
    </row>
    <row r="490" spans="2:13" ht="15.6">
      <c r="B490" s="397"/>
      <c r="C490" s="547" t="s">
        <v>193</v>
      </c>
      <c r="D490" s="553">
        <v>4315.76</v>
      </c>
      <c r="E490" s="553">
        <v>2137.79</v>
      </c>
      <c r="F490" s="548"/>
      <c r="G490" s="548"/>
      <c r="H490" s="548">
        <v>298.52</v>
      </c>
      <c r="I490" s="548">
        <v>1725.97</v>
      </c>
      <c r="J490" s="548"/>
      <c r="K490" s="549">
        <f t="shared" ref="K490" si="132">D490+E490+F490+G490+H490+I490+J490</f>
        <v>8478.0399999999991</v>
      </c>
      <c r="L490" s="452"/>
      <c r="M490" s="401"/>
    </row>
    <row r="491" spans="2:13" ht="15.6">
      <c r="B491" s="397"/>
      <c r="C491" s="460" t="s">
        <v>147</v>
      </c>
      <c r="D491" s="461">
        <f t="shared" ref="D491:E491" si="133">D490-D489</f>
        <v>0</v>
      </c>
      <c r="E491" s="461">
        <f t="shared" si="133"/>
        <v>0</v>
      </c>
      <c r="F491" s="461">
        <f>F490-F489</f>
        <v>0</v>
      </c>
      <c r="G491" s="461">
        <f>G490-G489</f>
        <v>0</v>
      </c>
      <c r="H491" s="461">
        <f t="shared" ref="H491:J491" si="134">H490-H489</f>
        <v>0</v>
      </c>
      <c r="I491" s="461">
        <f t="shared" si="134"/>
        <v>0</v>
      </c>
      <c r="J491" s="461">
        <f t="shared" si="134"/>
        <v>0</v>
      </c>
      <c r="K491" s="542">
        <f>D491+E491+F491+G491+H491+I491+J491</f>
        <v>0</v>
      </c>
      <c r="L491" s="452"/>
      <c r="M491" s="401"/>
    </row>
    <row r="492" spans="2:13" ht="15.6">
      <c r="B492" s="397"/>
      <c r="C492" s="402" t="s">
        <v>65</v>
      </c>
      <c r="D492" s="462">
        <f>D490/K490</f>
        <v>0.50905162042170138</v>
      </c>
      <c r="E492" s="462">
        <f>E490/K490</f>
        <v>0.25215615873480196</v>
      </c>
      <c r="F492" s="462">
        <f>F490/K490</f>
        <v>0</v>
      </c>
      <c r="G492" s="462">
        <f>G490/K490</f>
        <v>0</v>
      </c>
      <c r="H492" s="462">
        <f>H490/K490</f>
        <v>3.5210968572924876E-2</v>
      </c>
      <c r="I492" s="462">
        <f>I490/K490</f>
        <v>0.203581252270572</v>
      </c>
      <c r="J492" s="462">
        <f>J490/K490</f>
        <v>0</v>
      </c>
      <c r="K492" s="520">
        <f>D492+E492+F492+G492+H492+I492+J492</f>
        <v>1</v>
      </c>
      <c r="L492" s="463"/>
      <c r="M492" s="401"/>
    </row>
    <row r="493" spans="2:13" ht="16.2" thickBot="1">
      <c r="B493" s="397"/>
      <c r="C493" s="394"/>
      <c r="D493" s="395"/>
      <c r="E493" s="464"/>
      <c r="F493" s="879"/>
      <c r="G493" s="879"/>
      <c r="H493" s="879"/>
      <c r="I493" s="879"/>
      <c r="J493" s="880" t="s">
        <v>196</v>
      </c>
      <c r="K493" s="880"/>
      <c r="L493" s="465">
        <f>H473-K490</f>
        <v>-1818.9221600001229</v>
      </c>
      <c r="M493" s="401"/>
    </row>
    <row r="494" spans="2:13" ht="15" thickBot="1">
      <c r="B494" s="397"/>
      <c r="C494" s="393"/>
      <c r="D494" s="367"/>
      <c r="E494" s="367"/>
      <c r="F494" s="367"/>
      <c r="G494" s="367"/>
      <c r="H494" s="367"/>
      <c r="I494" s="367"/>
      <c r="J494" s="367"/>
      <c r="K494" s="367"/>
      <c r="L494" s="368"/>
      <c r="M494" s="401"/>
    </row>
    <row r="495" spans="2:13" ht="15" thickBot="1">
      <c r="B495" s="398"/>
      <c r="C495" s="399"/>
      <c r="D495" s="399"/>
      <c r="E495" s="399"/>
      <c r="F495" s="399"/>
      <c r="G495" s="399"/>
      <c r="H495" s="399"/>
      <c r="I495" s="399"/>
      <c r="J495" s="399"/>
      <c r="K495" s="399"/>
      <c r="L495" s="399"/>
      <c r="M495" s="400"/>
    </row>
    <row r="497" spans="2:13" ht="15" thickBot="1"/>
    <row r="498" spans="2:13" ht="46.8" thickBot="1">
      <c r="B498" s="853" t="s">
        <v>220</v>
      </c>
      <c r="C498" s="854"/>
      <c r="D498" s="854"/>
      <c r="E498" s="854"/>
      <c r="F498" s="854"/>
      <c r="G498" s="854"/>
      <c r="H498" s="854"/>
      <c r="I498" s="854"/>
      <c r="J498" s="854"/>
      <c r="K498" s="854"/>
      <c r="L498" s="854"/>
      <c r="M498" s="855"/>
    </row>
    <row r="499" spans="2:13" ht="26.4" thickBot="1">
      <c r="B499" s="396"/>
      <c r="C499" s="856" t="s">
        <v>193</v>
      </c>
      <c r="D499" s="857"/>
      <c r="E499" s="857"/>
      <c r="F499" s="857"/>
      <c r="G499" s="857"/>
      <c r="H499" s="857"/>
      <c r="I499" s="857"/>
      <c r="J499" s="857"/>
      <c r="K499" s="857"/>
      <c r="L499" s="858"/>
      <c r="M499" s="401"/>
    </row>
    <row r="500" spans="2:13" ht="15.6">
      <c r="B500" s="396"/>
      <c r="C500" s="403" t="s">
        <v>7</v>
      </c>
      <c r="D500" s="404" t="s">
        <v>38</v>
      </c>
      <c r="E500" s="405" t="s">
        <v>39</v>
      </c>
      <c r="F500" s="406" t="s">
        <v>40</v>
      </c>
      <c r="G500" s="406" t="s">
        <v>8</v>
      </c>
      <c r="H500" s="407" t="s">
        <v>60</v>
      </c>
      <c r="I500" s="408" t="s">
        <v>40</v>
      </c>
      <c r="J500" s="407" t="s">
        <v>65</v>
      </c>
      <c r="K500" s="184"/>
      <c r="L500" s="188"/>
      <c r="M500" s="401"/>
    </row>
    <row r="501" spans="2:13" ht="15.6">
      <c r="B501" s="396"/>
      <c r="C501" s="409" t="s">
        <v>42</v>
      </c>
      <c r="D501" s="596">
        <v>1637116.0919999999</v>
      </c>
      <c r="E501" s="596">
        <v>1637812.0419999999</v>
      </c>
      <c r="F501" s="526">
        <f t="shared" ref="F501:F506" si="135">E501-D501</f>
        <v>695.94999999995343</v>
      </c>
      <c r="G501" s="521">
        <v>6.28</v>
      </c>
      <c r="H501" s="410">
        <f>F501*G501</f>
        <v>4370.5659999997079</v>
      </c>
      <c r="I501" s="531">
        <f>F501+F505+F506</f>
        <v>921.75900000002002</v>
      </c>
      <c r="J501" s="411">
        <f>I501/I505</f>
        <v>0.68199686436186213</v>
      </c>
      <c r="K501" s="186"/>
      <c r="L501" s="359"/>
      <c r="M501" s="401"/>
    </row>
    <row r="502" spans="2:13" ht="15.6">
      <c r="B502" s="396"/>
      <c r="C502" s="412" t="s">
        <v>43</v>
      </c>
      <c r="D502" s="596">
        <v>634753.81200000003</v>
      </c>
      <c r="E502" s="596">
        <v>635053.09199999995</v>
      </c>
      <c r="F502" s="527">
        <f t="shared" si="135"/>
        <v>299.27999999991152</v>
      </c>
      <c r="G502" s="522">
        <v>6.28</v>
      </c>
      <c r="H502" s="413">
        <f>G502*F502</f>
        <v>1879.4783999994445</v>
      </c>
      <c r="I502" s="532">
        <f>F502</f>
        <v>299.27999999991152</v>
      </c>
      <c r="J502" s="414">
        <f>I502/I505</f>
        <v>0.22143317457833697</v>
      </c>
      <c r="K502" s="186"/>
      <c r="L502" s="359"/>
      <c r="M502" s="401"/>
    </row>
    <row r="503" spans="2:13" ht="15.6">
      <c r="B503" s="396"/>
      <c r="C503" s="415" t="s">
        <v>44</v>
      </c>
      <c r="D503" s="597">
        <v>382151.95299999998</v>
      </c>
      <c r="E503" s="597">
        <v>382282.473</v>
      </c>
      <c r="F503" s="528">
        <f t="shared" si="135"/>
        <v>130.52000000001863</v>
      </c>
      <c r="G503" s="523">
        <v>4.58</v>
      </c>
      <c r="H503" s="416">
        <f>G503*F503</f>
        <v>597.78160000008529</v>
      </c>
      <c r="I503" s="533">
        <f>F503</f>
        <v>130.52000000001863</v>
      </c>
      <c r="J503" s="417">
        <f>I503/I505</f>
        <v>9.6569961059800896E-2</v>
      </c>
      <c r="K503" s="186"/>
      <c r="L503" s="359"/>
      <c r="M503" s="401"/>
    </row>
    <row r="504" spans="2:13" ht="15.6">
      <c r="B504" s="397"/>
      <c r="C504" s="183" t="s">
        <v>139</v>
      </c>
      <c r="D504" s="597">
        <v>442537.36300000001</v>
      </c>
      <c r="E504" s="597">
        <v>442537.36300000001</v>
      </c>
      <c r="F504" s="529">
        <f t="shared" si="135"/>
        <v>0</v>
      </c>
      <c r="G504" s="524">
        <v>6.28</v>
      </c>
      <c r="H504" s="418">
        <f>G504*F504</f>
        <v>0</v>
      </c>
      <c r="I504" s="534">
        <f>F504</f>
        <v>0</v>
      </c>
      <c r="J504" s="419">
        <f>I504/I505</f>
        <v>0</v>
      </c>
      <c r="K504" s="186"/>
      <c r="L504" s="359"/>
      <c r="M504" s="401"/>
    </row>
    <row r="505" spans="2:13" ht="16.2" thickBot="1">
      <c r="B505" s="397"/>
      <c r="C505" s="420" t="s">
        <v>45</v>
      </c>
      <c r="D505" s="597">
        <v>388686.82299999997</v>
      </c>
      <c r="E505" s="597">
        <v>388863.11200000002</v>
      </c>
      <c r="F505" s="526">
        <f t="shared" si="135"/>
        <v>176.28900000004796</v>
      </c>
      <c r="G505" s="859">
        <v>6.28</v>
      </c>
      <c r="H505" s="421">
        <f>G505*F505</f>
        <v>1107.0949200003013</v>
      </c>
      <c r="I505" s="535">
        <f t="shared" ref="I505:J505" si="136">SUM(I501:I504)</f>
        <v>1351.5589999999502</v>
      </c>
      <c r="J505" s="422">
        <f t="shared" si="136"/>
        <v>1</v>
      </c>
      <c r="K505" s="186"/>
      <c r="L505" s="359"/>
      <c r="M505" s="401"/>
    </row>
    <row r="506" spans="2:13" ht="15.6">
      <c r="B506" s="397"/>
      <c r="C506" s="420" t="s">
        <v>46</v>
      </c>
      <c r="D506" s="597">
        <v>346361.652</v>
      </c>
      <c r="E506" s="597">
        <v>346411.17200000002</v>
      </c>
      <c r="F506" s="526">
        <f t="shared" si="135"/>
        <v>49.520000000018626</v>
      </c>
      <c r="G506" s="860"/>
      <c r="H506" s="423">
        <f>G505*F506</f>
        <v>310.98560000011696</v>
      </c>
      <c r="I506" s="424"/>
      <c r="J506" s="425"/>
      <c r="K506" s="186"/>
      <c r="L506" s="359"/>
      <c r="M506" s="401"/>
    </row>
    <row r="507" spans="2:13" ht="16.2" thickBot="1">
      <c r="B507" s="397"/>
      <c r="C507" s="426" t="s">
        <v>21</v>
      </c>
      <c r="D507" s="427"/>
      <c r="E507" s="427"/>
      <c r="F507" s="530">
        <f>F501+F502+F503+F504+F505+F506</f>
        <v>1351.5589999999502</v>
      </c>
      <c r="G507" s="525">
        <f>H507/F507</f>
        <v>6.1158310661983384</v>
      </c>
      <c r="H507" s="428">
        <f>SUM(H501:H506)</f>
        <v>8265.9065199996548</v>
      </c>
      <c r="I507" s="424"/>
      <c r="J507" s="425"/>
      <c r="K507" s="186"/>
      <c r="L507" s="359"/>
      <c r="M507" s="401"/>
    </row>
    <row r="508" spans="2:13" ht="16.2" thickBot="1">
      <c r="B508" s="397"/>
      <c r="C508" s="429"/>
      <c r="D508" s="425"/>
      <c r="E508" s="425"/>
      <c r="F508" s="430"/>
      <c r="G508" s="425"/>
      <c r="H508" s="425"/>
      <c r="I508" s="431"/>
      <c r="J508" s="431"/>
      <c r="K508" s="184"/>
      <c r="L508" s="188"/>
      <c r="M508" s="401"/>
    </row>
    <row r="509" spans="2:13" ht="15.6">
      <c r="B509" s="397"/>
      <c r="C509" s="432"/>
      <c r="D509" s="433"/>
      <c r="E509" s="433" t="s">
        <v>254</v>
      </c>
      <c r="F509" s="434" t="s">
        <v>1</v>
      </c>
      <c r="G509" s="554" t="s">
        <v>65</v>
      </c>
      <c r="H509" s="861" t="s">
        <v>243</v>
      </c>
      <c r="I509" s="862"/>
      <c r="J509" s="431"/>
      <c r="K509" s="184"/>
      <c r="L509" s="188"/>
      <c r="M509" s="401"/>
    </row>
    <row r="510" spans="2:13" ht="15.6">
      <c r="B510" s="397"/>
      <c r="C510" s="437" t="s">
        <v>80</v>
      </c>
      <c r="D510" s="438"/>
      <c r="E510" s="438">
        <v>1917</v>
      </c>
      <c r="F510" s="438">
        <f>D510+E510</f>
        <v>1917</v>
      </c>
      <c r="G510" s="439">
        <f>F510/F515</f>
        <v>0.55324675324675321</v>
      </c>
      <c r="H510" s="590">
        <v>7.0000000000000001E-3</v>
      </c>
      <c r="I510" s="586">
        <f>F510*H510</f>
        <v>13.419</v>
      </c>
      <c r="J510" s="431"/>
      <c r="K510" s="184"/>
      <c r="L510" s="188"/>
      <c r="M510" s="401"/>
    </row>
    <row r="511" spans="2:13" ht="15.6">
      <c r="B511" s="397"/>
      <c r="C511" s="437" t="s">
        <v>81</v>
      </c>
      <c r="D511" s="438"/>
      <c r="E511" s="438">
        <v>684</v>
      </c>
      <c r="F511" s="438">
        <f t="shared" ref="F511:F512" si="137">D511+E511</f>
        <v>684</v>
      </c>
      <c r="G511" s="439">
        <f>F511/F515</f>
        <v>0.19740259740259741</v>
      </c>
      <c r="H511" s="590">
        <v>2.5000000000000001E-2</v>
      </c>
      <c r="I511" s="586">
        <f>F511*H511</f>
        <v>17.100000000000001</v>
      </c>
      <c r="J511" s="431"/>
      <c r="K511" s="184"/>
      <c r="L511" s="188"/>
      <c r="M511" s="401"/>
    </row>
    <row r="512" spans="2:13" ht="15.6">
      <c r="B512" s="397"/>
      <c r="C512" s="437" t="s">
        <v>58</v>
      </c>
      <c r="D512" s="438"/>
      <c r="E512" s="438">
        <v>864</v>
      </c>
      <c r="F512" s="438">
        <f t="shared" si="137"/>
        <v>864</v>
      </c>
      <c r="G512" s="439">
        <f>F512/F515</f>
        <v>0.24935064935064935</v>
      </c>
      <c r="H512" s="584"/>
      <c r="I512" s="586"/>
      <c r="J512" s="431"/>
      <c r="K512" s="184"/>
      <c r="L512" s="188"/>
      <c r="M512" s="401"/>
    </row>
    <row r="513" spans="2:13" ht="15.6">
      <c r="B513" s="397"/>
      <c r="C513" s="437" t="s">
        <v>275</v>
      </c>
      <c r="D513" s="438"/>
      <c r="E513" s="438"/>
      <c r="F513" s="438">
        <f>D513+E513</f>
        <v>0</v>
      </c>
      <c r="G513" s="439"/>
      <c r="H513" s="590">
        <v>1.9E-2</v>
      </c>
      <c r="I513" s="586">
        <f>F513*H513</f>
        <v>0</v>
      </c>
      <c r="J513" s="431"/>
      <c r="K513" s="184"/>
      <c r="L513" s="188"/>
      <c r="M513" s="401"/>
    </row>
    <row r="514" spans="2:13" ht="15.6">
      <c r="B514" s="397"/>
      <c r="C514" s="437" t="s">
        <v>276</v>
      </c>
      <c r="D514" s="438"/>
      <c r="E514" s="438"/>
      <c r="F514" s="438">
        <f>D514+E514</f>
        <v>0</v>
      </c>
      <c r="G514" s="439">
        <f>F514/F515</f>
        <v>0</v>
      </c>
      <c r="H514" s="590">
        <v>1.9E-2</v>
      </c>
      <c r="I514" s="586">
        <f>F514*H514</f>
        <v>0</v>
      </c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SUM(D510:D512)</f>
        <v>0</v>
      </c>
      <c r="E515" s="442">
        <f>SUM(E510:E512)</f>
        <v>3465</v>
      </c>
      <c r="F515" s="443">
        <f>D515+E515</f>
        <v>3465</v>
      </c>
      <c r="G515" s="444">
        <f>SUM(G510:G512)</f>
        <v>0.99999999999999989</v>
      </c>
      <c r="H515" s="585" t="s">
        <v>21</v>
      </c>
      <c r="I515" s="591">
        <f>SUM(I510:I512)</f>
        <v>30.519000000000002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F516" s="185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260</v>
      </c>
      <c r="E518" s="447" t="s">
        <v>68</v>
      </c>
      <c r="F518" s="447" t="s">
        <v>268</v>
      </c>
      <c r="G518" s="448" t="s">
        <v>256</v>
      </c>
      <c r="H518" s="447" t="s">
        <v>130</v>
      </c>
      <c r="I518" s="448" t="s">
        <v>64</v>
      </c>
      <c r="J518" s="447" t="s">
        <v>269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/>
      <c r="E519" s="438">
        <v>258</v>
      </c>
      <c r="F519" s="438">
        <v>207</v>
      </c>
      <c r="G519" s="438">
        <v>284.2</v>
      </c>
      <c r="H519" s="438">
        <v>14</v>
      </c>
      <c r="I519" s="438">
        <v>85</v>
      </c>
      <c r="J519" s="438"/>
      <c r="K519" s="550">
        <f>D519+E519+F519+G519+H519+I519+J519</f>
        <v>848.2</v>
      </c>
      <c r="L519" s="452">
        <f>K519/K523</f>
        <v>0.10270916305715362</v>
      </c>
      <c r="M519" s="401"/>
    </row>
    <row r="520" spans="2:13" ht="15.6">
      <c r="B520" s="396"/>
      <c r="C520" s="450" t="s">
        <v>148</v>
      </c>
      <c r="D520" s="438"/>
      <c r="E520" s="438">
        <v>1063</v>
      </c>
      <c r="F520" s="438">
        <v>472</v>
      </c>
      <c r="G520" s="438">
        <v>630</v>
      </c>
      <c r="H520" s="438">
        <v>80</v>
      </c>
      <c r="I520" s="438">
        <v>386</v>
      </c>
      <c r="J520" s="438"/>
      <c r="K520" s="550">
        <f t="shared" ref="K520:K522" si="138">D520+E520+F520+G520+H520+I520+J520</f>
        <v>2631</v>
      </c>
      <c r="L520" s="452">
        <f>K520/K523</f>
        <v>0.31858972884151282</v>
      </c>
      <c r="M520" s="401"/>
    </row>
    <row r="521" spans="2:13" ht="15.6">
      <c r="B521" s="396"/>
      <c r="C521" s="450" t="s">
        <v>61</v>
      </c>
      <c r="D521" s="438"/>
      <c r="E521" s="438">
        <v>651</v>
      </c>
      <c r="F521" s="438"/>
      <c r="G521" s="438">
        <v>893</v>
      </c>
      <c r="H521" s="438"/>
      <c r="I521" s="438">
        <v>63</v>
      </c>
      <c r="J521" s="438"/>
      <c r="K521" s="550">
        <f t="shared" si="138"/>
        <v>1607</v>
      </c>
      <c r="L521" s="452">
        <f>K521/K523</f>
        <v>0.19459281423348956</v>
      </c>
      <c r="M521" s="401"/>
    </row>
    <row r="522" spans="2:13" ht="15.6">
      <c r="B522" s="396"/>
      <c r="C522" s="450" t="s">
        <v>62</v>
      </c>
      <c r="D522" s="438"/>
      <c r="E522" s="438">
        <v>876.76</v>
      </c>
      <c r="F522" s="438">
        <v>574.98</v>
      </c>
      <c r="G522" s="438">
        <v>1215</v>
      </c>
      <c r="H522" s="438">
        <v>109.96</v>
      </c>
      <c r="I522" s="438">
        <v>375.34</v>
      </c>
      <c r="J522" s="438">
        <v>20.03</v>
      </c>
      <c r="K522" s="550">
        <f t="shared" si="138"/>
        <v>3172.07</v>
      </c>
      <c r="L522" s="452">
        <f>K522/K523</f>
        <v>0.38410829386784401</v>
      </c>
      <c r="M522" s="401"/>
    </row>
    <row r="523" spans="2:13" ht="15.6">
      <c r="B523" s="397"/>
      <c r="C523" s="450" t="s">
        <v>199</v>
      </c>
      <c r="D523" s="552">
        <f>SUM(D519:D522)</f>
        <v>0</v>
      </c>
      <c r="E523" s="552">
        <f t="shared" ref="E523" si="139">SUM(E519:E522)</f>
        <v>2848.76</v>
      </c>
      <c r="F523" s="552">
        <f>SUM(F519:F522)</f>
        <v>1253.98</v>
      </c>
      <c r="G523" s="552">
        <f>SUM(G519:G522)</f>
        <v>3022.2</v>
      </c>
      <c r="H523" s="552">
        <f>SUM(H519:H522)</f>
        <v>203.95999999999998</v>
      </c>
      <c r="I523" s="552">
        <f>SUM(I519:I522)</f>
        <v>909.33999999999992</v>
      </c>
      <c r="J523" s="552">
        <f t="shared" ref="J523" si="140">SUM(J519:J522)</f>
        <v>20.03</v>
      </c>
      <c r="K523" s="550">
        <f>D523+E523+F523+G523+H523+I523+J523</f>
        <v>8258.27</v>
      </c>
      <c r="L523" s="452">
        <f>SUM(L519:L522)</f>
        <v>1</v>
      </c>
      <c r="M523" s="401"/>
    </row>
    <row r="524" spans="2:13" ht="15.6">
      <c r="B524" s="397"/>
      <c r="C524" s="547" t="s">
        <v>193</v>
      </c>
      <c r="D524" s="553"/>
      <c r="E524" s="553">
        <v>2848.76</v>
      </c>
      <c r="F524" s="548">
        <v>1253.98</v>
      </c>
      <c r="G524" s="548">
        <v>3027.18</v>
      </c>
      <c r="H524" s="548">
        <v>203.96</v>
      </c>
      <c r="I524" s="548">
        <v>909.34</v>
      </c>
      <c r="J524" s="548">
        <v>20.03</v>
      </c>
      <c r="K524" s="549">
        <f t="shared" ref="K524" si="141">D524+E524+F524+G524+H524+I524+J524</f>
        <v>8263.25</v>
      </c>
      <c r="L524" s="452"/>
      <c r="M524" s="401"/>
    </row>
    <row r="525" spans="2:13" ht="15.6">
      <c r="B525" s="397"/>
      <c r="C525" s="460" t="s">
        <v>147</v>
      </c>
      <c r="D525" s="461">
        <f t="shared" ref="D525:E525" si="142">D524-D523</f>
        <v>0</v>
      </c>
      <c r="E525" s="461">
        <f t="shared" si="142"/>
        <v>0</v>
      </c>
      <c r="F525" s="461">
        <f>F524-F523</f>
        <v>0</v>
      </c>
      <c r="G525" s="461">
        <f>G524-G523</f>
        <v>4.9800000000000182</v>
      </c>
      <c r="H525" s="461">
        <f t="shared" ref="H525:J525" si="143">H524-H523</f>
        <v>0</v>
      </c>
      <c r="I525" s="461">
        <f t="shared" si="143"/>
        <v>0</v>
      </c>
      <c r="J525" s="461">
        <f t="shared" si="143"/>
        <v>0</v>
      </c>
      <c r="K525" s="542">
        <f>D525+E525+F525+G525+H525+I525+J525</f>
        <v>4.9800000000000182</v>
      </c>
      <c r="L525" s="452"/>
      <c r="M525" s="401"/>
    </row>
    <row r="526" spans="2:13" ht="15.6">
      <c r="B526" s="396"/>
      <c r="C526" s="402" t="s">
        <v>65</v>
      </c>
      <c r="D526" s="462">
        <f>D524/K524</f>
        <v>0</v>
      </c>
      <c r="E526" s="462">
        <f>E524/K524</f>
        <v>0.34475055214352707</v>
      </c>
      <c r="F526" s="462">
        <f>F524/K524</f>
        <v>0.15175384987746951</v>
      </c>
      <c r="G526" s="462">
        <f>G524/K524</f>
        <v>0.36634254076785766</v>
      </c>
      <c r="H526" s="462">
        <f>H524/K524</f>
        <v>2.4682782198287598E-2</v>
      </c>
      <c r="I526" s="462">
        <f>I524/K524</f>
        <v>0.11004628929295375</v>
      </c>
      <c r="J526" s="462">
        <f>J524/K524</f>
        <v>2.4239857199043961E-3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H507-K524</f>
        <v>2.6565199996548472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1637812.0419999999</v>
      </c>
      <c r="E534" s="596">
        <v>1638397.102</v>
      </c>
      <c r="F534" s="526">
        <f t="shared" ref="F534:F539" si="144">E534-D534</f>
        <v>585.06000000005588</v>
      </c>
      <c r="G534" s="521">
        <v>6.28</v>
      </c>
      <c r="H534" s="410">
        <f>F534*G534</f>
        <v>3674.1768000003512</v>
      </c>
      <c r="I534" s="531">
        <f>F534+F538+F539</f>
        <v>807.38000000000466</v>
      </c>
      <c r="J534" s="411">
        <f>I534/I538</f>
        <v>0.54871140694201737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635053.09199999995</v>
      </c>
      <c r="E535" s="596">
        <v>635193.853</v>
      </c>
      <c r="F535" s="527">
        <f t="shared" si="144"/>
        <v>140.76100000005681</v>
      </c>
      <c r="G535" s="522">
        <v>6.28</v>
      </c>
      <c r="H535" s="413">
        <f>G535*F535</f>
        <v>883.97908000035682</v>
      </c>
      <c r="I535" s="532">
        <f>F535</f>
        <v>140.76100000005681</v>
      </c>
      <c r="J535" s="414">
        <f>I535/I538</f>
        <v>9.5663957928851392E-2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382282.473</v>
      </c>
      <c r="E536" s="597">
        <v>382374.17300000001</v>
      </c>
      <c r="F536" s="528">
        <f t="shared" si="144"/>
        <v>91.700000000011642</v>
      </c>
      <c r="G536" s="523">
        <v>4.58</v>
      </c>
      <c r="H536" s="416">
        <f>G536*F536</f>
        <v>419.98600000005331</v>
      </c>
      <c r="I536" s="533">
        <f>F536</f>
        <v>91.700000000011642</v>
      </c>
      <c r="J536" s="417">
        <f>I536/I538</f>
        <v>6.2321132572752722E-2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442537.36300000001</v>
      </c>
      <c r="E537" s="597">
        <v>442968.93300000002</v>
      </c>
      <c r="F537" s="529">
        <f t="shared" si="144"/>
        <v>431.57000000000698</v>
      </c>
      <c r="G537" s="524">
        <v>6.28</v>
      </c>
      <c r="H537" s="418">
        <f>G537*F537</f>
        <v>2710.259600000044</v>
      </c>
      <c r="I537" s="534">
        <f>F537</f>
        <v>431.57000000000698</v>
      </c>
      <c r="J537" s="419">
        <f>I537/I538</f>
        <v>0.29330350255637855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388863.11200000002</v>
      </c>
      <c r="E538" s="597">
        <v>389033.08199999999</v>
      </c>
      <c r="F538" s="526">
        <f t="shared" si="144"/>
        <v>169.96999999997206</v>
      </c>
      <c r="G538" s="859">
        <v>6.28</v>
      </c>
      <c r="H538" s="421">
        <f>G538*F538</f>
        <v>1067.4115999998246</v>
      </c>
      <c r="I538" s="535">
        <f t="shared" ref="I538:J538" si="145">SUM(I534:I537)</f>
        <v>1471.4110000000801</v>
      </c>
      <c r="J538" s="422">
        <f t="shared" si="145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346411.17200000002</v>
      </c>
      <c r="E539" s="597">
        <v>346463.522</v>
      </c>
      <c r="F539" s="526">
        <f t="shared" si="144"/>
        <v>52.349999999976717</v>
      </c>
      <c r="G539" s="860"/>
      <c r="H539" s="423">
        <f>G538*F539</f>
        <v>328.75799999985378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1471.4110000000801</v>
      </c>
      <c r="G540" s="525">
        <f>H540/F540</f>
        <v>6.1740540746263211</v>
      </c>
      <c r="H540" s="428">
        <f>SUM(H534:H539)</f>
        <v>9084.5710800004836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/>
      <c r="E542" s="433" t="s">
        <v>254</v>
      </c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/>
      <c r="E543" s="438">
        <v>1027</v>
      </c>
      <c r="F543" s="438">
        <f>D543+E543</f>
        <v>1027</v>
      </c>
      <c r="G543" s="439">
        <f>F543/F548</f>
        <v>0.38945771710276827</v>
      </c>
      <c r="H543" s="590">
        <v>7.0000000000000001E-3</v>
      </c>
      <c r="I543" s="586">
        <f>F543*H543</f>
        <v>7.1890000000000001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/>
      <c r="E544" s="438">
        <v>509</v>
      </c>
      <c r="F544" s="438">
        <f t="shared" ref="F544:F545" si="146">D544+E544</f>
        <v>509</v>
      </c>
      <c r="G544" s="439">
        <f>F544/F548</f>
        <v>0.19302237390974591</v>
      </c>
      <c r="H544" s="590">
        <v>2.5000000000000001E-2</v>
      </c>
      <c r="I544" s="586">
        <f>F544*H544</f>
        <v>12.725000000000001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/>
      <c r="E545" s="438">
        <v>1101</v>
      </c>
      <c r="F545" s="438">
        <f t="shared" si="146"/>
        <v>1101</v>
      </c>
      <c r="G545" s="439">
        <f>F545/F548</f>
        <v>0.41751990898748575</v>
      </c>
      <c r="H545" s="584"/>
      <c r="I545" s="586"/>
      <c r="J545" s="431"/>
      <c r="K545" s="184"/>
      <c r="L545" s="188"/>
      <c r="M545" s="401"/>
    </row>
    <row r="546" spans="2:13" ht="15.6">
      <c r="B546" s="397"/>
      <c r="C546" s="437" t="s">
        <v>275</v>
      </c>
      <c r="D546" s="438"/>
      <c r="E546" s="438"/>
      <c r="F546" s="438">
        <f>D546+E546</f>
        <v>0</v>
      </c>
      <c r="G546" s="439"/>
      <c r="H546" s="590">
        <v>1.9E-2</v>
      </c>
      <c r="I546" s="586">
        <f>F546*H546</f>
        <v>0</v>
      </c>
      <c r="J546" s="431"/>
      <c r="K546" s="184"/>
      <c r="L546" s="188"/>
      <c r="M546" s="401"/>
    </row>
    <row r="547" spans="2:13" ht="15.6">
      <c r="B547" s="397"/>
      <c r="C547" s="437" t="s">
        <v>276</v>
      </c>
      <c r="D547" s="438"/>
      <c r="E547" s="438"/>
      <c r="F547" s="438">
        <f>D547+E547</f>
        <v>0</v>
      </c>
      <c r="G547" s="439">
        <f>F547/F548</f>
        <v>0</v>
      </c>
      <c r="H547" s="590">
        <v>1.9E-2</v>
      </c>
      <c r="I547" s="586">
        <f>F547*H547</f>
        <v>0</v>
      </c>
      <c r="J547" s="431"/>
      <c r="K547" s="184"/>
      <c r="L547" s="188"/>
      <c r="M547" s="401"/>
    </row>
    <row r="548" spans="2:13" ht="16.2" thickBot="1">
      <c r="B548" s="397"/>
      <c r="C548" s="441" t="s">
        <v>1</v>
      </c>
      <c r="D548" s="442">
        <f>SUM(D543:D545)</f>
        <v>0</v>
      </c>
      <c r="E548" s="442">
        <f>SUM(E543:E545)</f>
        <v>2637</v>
      </c>
      <c r="F548" s="443">
        <f>D548+E548</f>
        <v>2637</v>
      </c>
      <c r="G548" s="444">
        <f>SUM(G543:G545)</f>
        <v>1</v>
      </c>
      <c r="H548" s="585" t="s">
        <v>21</v>
      </c>
      <c r="I548" s="591">
        <f>SUM(I543:I545)</f>
        <v>19.914000000000001</v>
      </c>
      <c r="J548" s="431"/>
      <c r="K548" s="184"/>
      <c r="L548" s="188"/>
      <c r="M548" s="401"/>
    </row>
    <row r="549" spans="2:13" ht="15" thickBot="1">
      <c r="B549" s="397"/>
      <c r="C549" s="187"/>
      <c r="D549" s="186"/>
      <c r="E549" s="186"/>
      <c r="F549" s="185"/>
      <c r="G549" s="186"/>
      <c r="H549" s="186"/>
      <c r="I549" s="184"/>
      <c r="J549" s="184"/>
      <c r="K549" s="184"/>
      <c r="L549" s="188"/>
      <c r="M549" s="401"/>
    </row>
    <row r="550" spans="2:13" ht="26.4" thickBot="1">
      <c r="B550" s="397"/>
      <c r="C550" s="876" t="s">
        <v>194</v>
      </c>
      <c r="D550" s="877"/>
      <c r="E550" s="877"/>
      <c r="F550" s="877"/>
      <c r="G550" s="877"/>
      <c r="H550" s="877"/>
      <c r="I550" s="877"/>
      <c r="J550" s="877"/>
      <c r="K550" s="877"/>
      <c r="L550" s="878"/>
      <c r="M550" s="401"/>
    </row>
    <row r="551" spans="2:13" ht="15.6">
      <c r="B551" s="396"/>
      <c r="C551" s="446"/>
      <c r="D551" s="447" t="s">
        <v>260</v>
      </c>
      <c r="E551" s="447" t="s">
        <v>68</v>
      </c>
      <c r="F551" s="447" t="s">
        <v>268</v>
      </c>
      <c r="G551" s="448" t="s">
        <v>256</v>
      </c>
      <c r="H551" s="447" t="s">
        <v>130</v>
      </c>
      <c r="I551" s="448" t="s">
        <v>64</v>
      </c>
      <c r="J551" s="447" t="s">
        <v>269</v>
      </c>
      <c r="K551" s="448" t="s">
        <v>195</v>
      </c>
      <c r="L551" s="449" t="s">
        <v>65</v>
      </c>
      <c r="M551" s="401"/>
    </row>
    <row r="552" spans="2:13" ht="15.6">
      <c r="B552" s="396"/>
      <c r="C552" s="450" t="s">
        <v>58</v>
      </c>
      <c r="D552" s="438">
        <v>317.42</v>
      </c>
      <c r="E552" s="438">
        <v>460.84</v>
      </c>
      <c r="F552" s="438">
        <v>242.21</v>
      </c>
      <c r="G552" s="438"/>
      <c r="H552" s="438"/>
      <c r="I552" s="438">
        <v>81</v>
      </c>
      <c r="J552" s="438"/>
      <c r="K552" s="550">
        <f>D552+E552+F552+G552+H552+I552+J552</f>
        <v>1101.47</v>
      </c>
      <c r="L552" s="452">
        <f>K552/K556</f>
        <v>0.12141571381487211</v>
      </c>
      <c r="M552" s="401"/>
    </row>
    <row r="553" spans="2:13" ht="15.6">
      <c r="B553" s="396"/>
      <c r="C553" s="450" t="s">
        <v>148</v>
      </c>
      <c r="D553" s="438">
        <v>821.05</v>
      </c>
      <c r="E553" s="438">
        <v>291.58</v>
      </c>
      <c r="F553" s="438">
        <v>190.8</v>
      </c>
      <c r="G553" s="438"/>
      <c r="H553" s="438">
        <v>40</v>
      </c>
      <c r="I553" s="438">
        <v>188</v>
      </c>
      <c r="J553" s="438"/>
      <c r="K553" s="550">
        <f t="shared" ref="K553:K555" si="147">D553+E553+F553+G553+H553+I553+J553</f>
        <v>1531.4299999999998</v>
      </c>
      <c r="L553" s="452">
        <f>K553/K556</f>
        <v>0.16881046838089966</v>
      </c>
      <c r="M553" s="401"/>
    </row>
    <row r="554" spans="2:13" ht="15.6">
      <c r="B554" s="396"/>
      <c r="C554" s="450" t="s">
        <v>61</v>
      </c>
      <c r="D554" s="438">
        <v>2997.2</v>
      </c>
      <c r="E554" s="438">
        <v>773</v>
      </c>
      <c r="F554" s="438">
        <v>91</v>
      </c>
      <c r="G554" s="438"/>
      <c r="H554" s="438">
        <v>50</v>
      </c>
      <c r="I554" s="438">
        <v>50</v>
      </c>
      <c r="J554" s="438"/>
      <c r="K554" s="550">
        <f t="shared" si="147"/>
        <v>3961.2</v>
      </c>
      <c r="L554" s="452">
        <f>K554/K556</f>
        <v>0.43664550606323488</v>
      </c>
      <c r="M554" s="401"/>
    </row>
    <row r="555" spans="2:13" ht="15.6">
      <c r="B555" s="396"/>
      <c r="C555" s="450" t="s">
        <v>62</v>
      </c>
      <c r="D555" s="438">
        <v>386</v>
      </c>
      <c r="E555" s="438">
        <v>1237.98</v>
      </c>
      <c r="F555" s="438">
        <v>467.62</v>
      </c>
      <c r="G555" s="438"/>
      <c r="H555" s="438">
        <v>50.23</v>
      </c>
      <c r="I555" s="438">
        <v>335.96</v>
      </c>
      <c r="J555" s="438"/>
      <c r="K555" s="550">
        <f t="shared" si="147"/>
        <v>2477.79</v>
      </c>
      <c r="L555" s="452">
        <f>K555/K556</f>
        <v>0.27312831174099333</v>
      </c>
      <c r="M555" s="401"/>
    </row>
    <row r="556" spans="2:13" ht="15.6">
      <c r="B556" s="397"/>
      <c r="C556" s="450" t="s">
        <v>199</v>
      </c>
      <c r="D556" s="552">
        <f>SUM(D552:D555)</f>
        <v>4521.67</v>
      </c>
      <c r="E556" s="552">
        <f t="shared" ref="E556" si="148">SUM(E552:E555)</f>
        <v>2763.4</v>
      </c>
      <c r="F556" s="552">
        <f>SUM(F552:F555)</f>
        <v>991.63</v>
      </c>
      <c r="G556" s="552">
        <f>SUM(G552:G555)</f>
        <v>0</v>
      </c>
      <c r="H556" s="552">
        <f>SUM(H552:H555)</f>
        <v>140.22999999999999</v>
      </c>
      <c r="I556" s="552">
        <f>SUM(I552:I555)</f>
        <v>654.96</v>
      </c>
      <c r="J556" s="552">
        <f t="shared" ref="J556" si="149">SUM(J552:J555)</f>
        <v>0</v>
      </c>
      <c r="K556" s="550">
        <f>D556+E556+F556+G556+H556+I556+J556</f>
        <v>9071.89</v>
      </c>
      <c r="L556" s="452">
        <f>SUM(L552:L555)</f>
        <v>1</v>
      </c>
      <c r="M556" s="401"/>
    </row>
    <row r="557" spans="2:13" ht="15.6">
      <c r="B557" s="397"/>
      <c r="C557" s="547" t="s">
        <v>193</v>
      </c>
      <c r="D557" s="553">
        <v>4527.59</v>
      </c>
      <c r="E557" s="553">
        <v>2763.4</v>
      </c>
      <c r="F557" s="548">
        <v>991.63</v>
      </c>
      <c r="G557" s="548"/>
      <c r="H557" s="548">
        <v>140.22999999999999</v>
      </c>
      <c r="I557" s="548">
        <v>654.96</v>
      </c>
      <c r="J557" s="548"/>
      <c r="K557" s="549">
        <f t="shared" ref="K557" si="150">D557+E557+F557+G557+H557+I557+J557</f>
        <v>9077.8099999999977</v>
      </c>
      <c r="L557" s="452"/>
      <c r="M557" s="401"/>
    </row>
    <row r="558" spans="2:13" ht="15.6">
      <c r="B558" s="397"/>
      <c r="C558" s="460" t="s">
        <v>147</v>
      </c>
      <c r="D558" s="461">
        <f t="shared" ref="D558:E558" si="151">D557-D556</f>
        <v>5.9200000000000728</v>
      </c>
      <c r="E558" s="461">
        <f t="shared" si="151"/>
        <v>0</v>
      </c>
      <c r="F558" s="461">
        <f>F557-F556</f>
        <v>0</v>
      </c>
      <c r="G558" s="461">
        <f>G557-G556</f>
        <v>0</v>
      </c>
      <c r="H558" s="461">
        <f t="shared" ref="H558:J558" si="152">H557-H556</f>
        <v>0</v>
      </c>
      <c r="I558" s="461">
        <f t="shared" si="152"/>
        <v>0</v>
      </c>
      <c r="J558" s="461">
        <f t="shared" si="152"/>
        <v>0</v>
      </c>
      <c r="K558" s="542">
        <f>D558+E558+F558+G558+H558+I558+J558</f>
        <v>5.9200000000000728</v>
      </c>
      <c r="L558" s="452"/>
      <c r="M558" s="401"/>
    </row>
    <row r="559" spans="2:13" ht="15.6">
      <c r="B559" s="396"/>
      <c r="C559" s="402" t="s">
        <v>65</v>
      </c>
      <c r="D559" s="462">
        <f>D557/K557</f>
        <v>0.49875355399595289</v>
      </c>
      <c r="E559" s="462">
        <f>E557/K557</f>
        <v>0.30441262815590991</v>
      </c>
      <c r="F559" s="462">
        <f>F557/K557</f>
        <v>0.10923669915981941</v>
      </c>
      <c r="G559" s="462">
        <f>G557/K557</f>
        <v>0</v>
      </c>
      <c r="H559" s="462">
        <f>H557/K557</f>
        <v>1.5447558386879657E-2</v>
      </c>
      <c r="I559" s="462">
        <f>I557/K557</f>
        <v>7.2149560301438362E-2</v>
      </c>
      <c r="J559" s="462">
        <f>J557/K557</f>
        <v>0</v>
      </c>
      <c r="K559" s="520">
        <f>D559+E559+F559+G559+H559+I559+J559</f>
        <v>1</v>
      </c>
      <c r="L559" s="463"/>
      <c r="M559" s="401"/>
    </row>
    <row r="560" spans="2:13" ht="16.2" thickBot="1">
      <c r="B560" s="396"/>
      <c r="C560" s="394"/>
      <c r="D560" s="395"/>
      <c r="E560" s="464"/>
      <c r="F560" s="879"/>
      <c r="G560" s="879"/>
      <c r="H560" s="879"/>
      <c r="I560" s="879"/>
      <c r="J560" s="880" t="s">
        <v>196</v>
      </c>
      <c r="K560" s="880"/>
      <c r="L560" s="465">
        <f>H540-K557</f>
        <v>6.7610800004858902</v>
      </c>
      <c r="M560" s="401"/>
    </row>
    <row r="561" spans="2:13" ht="15" thickBot="1">
      <c r="B561" s="397"/>
      <c r="C561" s="393"/>
      <c r="D561" s="367"/>
      <c r="E561" s="367"/>
      <c r="F561" s="367"/>
      <c r="G561" s="367"/>
      <c r="H561" s="367"/>
      <c r="I561" s="367"/>
      <c r="J561" s="367"/>
      <c r="K561" s="367"/>
      <c r="L561" s="368"/>
      <c r="M561" s="401"/>
    </row>
    <row r="562" spans="2:13" ht="15" thickBot="1">
      <c r="B562" s="398"/>
      <c r="C562" s="399"/>
      <c r="D562" s="399"/>
      <c r="E562" s="399"/>
      <c r="F562" s="399"/>
      <c r="G562" s="399"/>
      <c r="H562" s="399"/>
      <c r="I562" s="399"/>
      <c r="J562" s="399"/>
      <c r="K562" s="399"/>
      <c r="L562" s="399"/>
      <c r="M562" s="400"/>
    </row>
    <row r="563" spans="2:13" ht="15" thickBot="1"/>
    <row r="564" spans="2:13" ht="46.8" thickBot="1">
      <c r="B564" s="853" t="s">
        <v>224</v>
      </c>
      <c r="C564" s="854"/>
      <c r="D564" s="854"/>
      <c r="E564" s="854"/>
      <c r="F564" s="854"/>
      <c r="G564" s="854"/>
      <c r="H564" s="854"/>
      <c r="I564" s="854"/>
      <c r="J564" s="854"/>
      <c r="K564" s="854"/>
      <c r="L564" s="854"/>
      <c r="M564" s="855"/>
    </row>
    <row r="565" spans="2:13" ht="26.4" thickBot="1">
      <c r="B565" s="396"/>
      <c r="C565" s="856" t="s">
        <v>193</v>
      </c>
      <c r="D565" s="857"/>
      <c r="E565" s="857"/>
      <c r="F565" s="857"/>
      <c r="G565" s="857"/>
      <c r="H565" s="857"/>
      <c r="I565" s="857"/>
      <c r="J565" s="857"/>
      <c r="K565" s="857"/>
      <c r="L565" s="858"/>
      <c r="M565" s="401"/>
    </row>
    <row r="566" spans="2:13" ht="15.6">
      <c r="B566" s="396"/>
      <c r="C566" s="403" t="s">
        <v>7</v>
      </c>
      <c r="D566" s="404" t="s">
        <v>38</v>
      </c>
      <c r="E566" s="405" t="s">
        <v>39</v>
      </c>
      <c r="F566" s="406" t="s">
        <v>40</v>
      </c>
      <c r="G566" s="406" t="s">
        <v>8</v>
      </c>
      <c r="H566" s="407" t="s">
        <v>60</v>
      </c>
      <c r="I566" s="408" t="s">
        <v>40</v>
      </c>
      <c r="J566" s="407" t="s">
        <v>65</v>
      </c>
      <c r="K566" s="184"/>
      <c r="L566" s="188"/>
      <c r="M566" s="401"/>
    </row>
    <row r="567" spans="2:13" ht="15.6">
      <c r="B567" s="396"/>
      <c r="C567" s="409" t="s">
        <v>42</v>
      </c>
      <c r="D567" s="596">
        <v>1638397.102</v>
      </c>
      <c r="E567" s="596">
        <v>1638984.8230000001</v>
      </c>
      <c r="F567" s="526">
        <f t="shared" ref="F567:F572" si="153">E567-D567</f>
        <v>587.72100000013597</v>
      </c>
      <c r="G567" s="521">
        <v>6.28</v>
      </c>
      <c r="H567" s="410">
        <f>F567*G567</f>
        <v>3690.8878800008542</v>
      </c>
      <c r="I567" s="531">
        <f>F567+F571+F572</f>
        <v>739.61100000014994</v>
      </c>
      <c r="J567" s="411">
        <f>I567/I571</f>
        <v>0.56102454483812958</v>
      </c>
      <c r="K567" s="186"/>
      <c r="L567" s="359"/>
      <c r="M567" s="401"/>
    </row>
    <row r="568" spans="2:13" ht="15.6">
      <c r="B568" s="396"/>
      <c r="C568" s="412" t="s">
        <v>43</v>
      </c>
      <c r="D568" s="596">
        <v>635193.853</v>
      </c>
      <c r="E568" s="596">
        <v>635408.58299999998</v>
      </c>
      <c r="F568" s="527">
        <f t="shared" si="153"/>
        <v>214.72999999998137</v>
      </c>
      <c r="G568" s="522">
        <v>6.28</v>
      </c>
      <c r="H568" s="413">
        <f>G568*F568</f>
        <v>1348.5043999998832</v>
      </c>
      <c r="I568" s="532">
        <f>F568</f>
        <v>214.72999999998137</v>
      </c>
      <c r="J568" s="414">
        <f>I568/I571</f>
        <v>0.162881299105958</v>
      </c>
      <c r="K568" s="186"/>
      <c r="L568" s="359"/>
      <c r="M568" s="401"/>
    </row>
    <row r="569" spans="2:13" ht="15.6">
      <c r="B569" s="396"/>
      <c r="C569" s="415" t="s">
        <v>44</v>
      </c>
      <c r="D569" s="597">
        <v>382374.17300000001</v>
      </c>
      <c r="E569" s="597">
        <v>382467.69400000002</v>
      </c>
      <c r="F569" s="528">
        <f t="shared" si="153"/>
        <v>93.521000000007916</v>
      </c>
      <c r="G569" s="523">
        <v>4.58</v>
      </c>
      <c r="H569" s="416">
        <f>G569*F569</f>
        <v>428.32618000003629</v>
      </c>
      <c r="I569" s="533">
        <f>F569</f>
        <v>93.521000000007916</v>
      </c>
      <c r="J569" s="417">
        <f>I569/I571</f>
        <v>7.0939421476695894E-2</v>
      </c>
      <c r="K569" s="186"/>
      <c r="L569" s="359"/>
      <c r="M569" s="401"/>
    </row>
    <row r="570" spans="2:13" ht="15.6">
      <c r="B570" s="397"/>
      <c r="C570" s="183" t="s">
        <v>139</v>
      </c>
      <c r="D570" s="597">
        <v>442968.93300000002</v>
      </c>
      <c r="E570" s="597">
        <v>443239.39299999998</v>
      </c>
      <c r="F570" s="529">
        <f t="shared" si="153"/>
        <v>270.45999999996275</v>
      </c>
      <c r="G570" s="524">
        <v>6.28</v>
      </c>
      <c r="H570" s="418">
        <f>G570*F570</f>
        <v>1698.4887999997661</v>
      </c>
      <c r="I570" s="534">
        <f>F570</f>
        <v>270.45999999996275</v>
      </c>
      <c r="J570" s="419">
        <f>I570/I571</f>
        <v>0.20515473457921649</v>
      </c>
      <c r="K570" s="186"/>
      <c r="L570" s="359"/>
      <c r="M570" s="401"/>
    </row>
    <row r="571" spans="2:13" ht="16.2" thickBot="1">
      <c r="B571" s="397"/>
      <c r="C571" s="420" t="s">
        <v>45</v>
      </c>
      <c r="D571" s="597">
        <v>389033.08199999999</v>
      </c>
      <c r="E571" s="597">
        <v>389127.24200000003</v>
      </c>
      <c r="F571" s="526">
        <f t="shared" si="153"/>
        <v>94.160000000032596</v>
      </c>
      <c r="G571" s="859">
        <v>6.28</v>
      </c>
      <c r="H571" s="421">
        <f>G571*F571</f>
        <v>591.32480000020473</v>
      </c>
      <c r="I571" s="535">
        <f t="shared" ref="I571:J571" si="154">SUM(I567:I570)</f>
        <v>1318.322000000102</v>
      </c>
      <c r="J571" s="422">
        <f t="shared" si="154"/>
        <v>0.99999999999999989</v>
      </c>
      <c r="K571" s="186"/>
      <c r="L571" s="359"/>
      <c r="M571" s="401"/>
    </row>
    <row r="572" spans="2:13" ht="15.6">
      <c r="B572" s="397"/>
      <c r="C572" s="420" t="s">
        <v>46</v>
      </c>
      <c r="D572" s="597">
        <v>346463.522</v>
      </c>
      <c r="E572" s="597">
        <v>346521.25199999998</v>
      </c>
      <c r="F572" s="526">
        <f t="shared" si="153"/>
        <v>57.729999999981374</v>
      </c>
      <c r="G572" s="860"/>
      <c r="H572" s="423">
        <f>G571*F572</f>
        <v>362.54439999988301</v>
      </c>
      <c r="I572" s="424"/>
      <c r="J572" s="425"/>
      <c r="K572" s="186"/>
      <c r="L572" s="359"/>
      <c r="M572" s="401"/>
    </row>
    <row r="573" spans="2:13" ht="16.2" thickBot="1">
      <c r="B573" s="397"/>
      <c r="C573" s="426" t="s">
        <v>21</v>
      </c>
      <c r="D573" s="427"/>
      <c r="E573" s="427"/>
      <c r="F573" s="530">
        <f>F567+F568+F569+F570+F571+F572</f>
        <v>1318.322000000102</v>
      </c>
      <c r="G573" s="525">
        <f>H573/F573</f>
        <v>6.1594029834896187</v>
      </c>
      <c r="H573" s="428">
        <f>SUM(H567:H572)</f>
        <v>8120.0764600006287</v>
      </c>
      <c r="I573" s="424"/>
      <c r="J573" s="425"/>
      <c r="K573" s="186"/>
      <c r="L573" s="359"/>
      <c r="M573" s="401"/>
    </row>
    <row r="574" spans="2:13" ht="16.2" thickBot="1">
      <c r="B574" s="397"/>
      <c r="C574" s="429"/>
      <c r="D574" s="425"/>
      <c r="E574" s="425"/>
      <c r="F574" s="430"/>
      <c r="G574" s="425"/>
      <c r="H574" s="425"/>
      <c r="I574" s="431"/>
      <c r="J574" s="431"/>
      <c r="K574" s="184"/>
      <c r="L574" s="188"/>
      <c r="M574" s="401"/>
    </row>
    <row r="575" spans="2:13" ht="15.6">
      <c r="B575" s="397"/>
      <c r="C575" s="432"/>
      <c r="D575" s="433"/>
      <c r="E575" s="433" t="s">
        <v>254</v>
      </c>
      <c r="F575" s="434" t="s">
        <v>1</v>
      </c>
      <c r="G575" s="554" t="s">
        <v>65</v>
      </c>
      <c r="H575" s="861" t="s">
        <v>243</v>
      </c>
      <c r="I575" s="862"/>
      <c r="J575" s="431"/>
      <c r="K575" s="184"/>
      <c r="L575" s="188"/>
      <c r="M575" s="401"/>
    </row>
    <row r="576" spans="2:13" ht="15.6">
      <c r="B576" s="397"/>
      <c r="C576" s="437" t="s">
        <v>80</v>
      </c>
      <c r="D576" s="438"/>
      <c r="E576" s="438">
        <v>1588</v>
      </c>
      <c r="F576" s="438">
        <f>D576+E576</f>
        <v>1588</v>
      </c>
      <c r="G576" s="439">
        <f>F576/F581</f>
        <v>0.41300390117035113</v>
      </c>
      <c r="H576" s="590">
        <v>7.0000000000000001E-3</v>
      </c>
      <c r="I576" s="586">
        <f>F576*H576</f>
        <v>11.116</v>
      </c>
      <c r="J576" s="431"/>
      <c r="K576" s="184"/>
      <c r="L576" s="188"/>
      <c r="M576" s="401"/>
    </row>
    <row r="577" spans="2:13" ht="15.6">
      <c r="B577" s="397"/>
      <c r="C577" s="437" t="s">
        <v>81</v>
      </c>
      <c r="D577" s="438"/>
      <c r="E577" s="438">
        <v>865</v>
      </c>
      <c r="F577" s="438">
        <f t="shared" ref="F577:F578" si="155">D577+E577</f>
        <v>865</v>
      </c>
      <c r="G577" s="439">
        <f>F577/F581</f>
        <v>0.22496749024707413</v>
      </c>
      <c r="H577" s="590">
        <v>2.5000000000000001E-2</v>
      </c>
      <c r="I577" s="586">
        <f>F577*H577</f>
        <v>21.625</v>
      </c>
      <c r="J577" s="431"/>
      <c r="K577" s="184"/>
      <c r="L577" s="188"/>
      <c r="M577" s="401"/>
    </row>
    <row r="578" spans="2:13" ht="15.6">
      <c r="B578" s="397"/>
      <c r="C578" s="437" t="s">
        <v>58</v>
      </c>
      <c r="D578" s="438"/>
      <c r="E578" s="438">
        <v>1392</v>
      </c>
      <c r="F578" s="438">
        <f t="shared" si="155"/>
        <v>1392</v>
      </c>
      <c r="G578" s="439">
        <f>F578/F581</f>
        <v>0.3620286085825748</v>
      </c>
      <c r="H578" s="584"/>
      <c r="I578" s="586"/>
      <c r="J578" s="431"/>
      <c r="K578" s="184"/>
      <c r="L578" s="188"/>
      <c r="M578" s="401"/>
    </row>
    <row r="579" spans="2:13" ht="15.6">
      <c r="B579" s="397"/>
      <c r="C579" s="437" t="s">
        <v>275</v>
      </c>
      <c r="D579" s="438"/>
      <c r="E579" s="438"/>
      <c r="F579" s="438">
        <f>D579+E579</f>
        <v>0</v>
      </c>
      <c r="G579" s="439"/>
      <c r="H579" s="590">
        <v>1.9E-2</v>
      </c>
      <c r="I579" s="586">
        <f>F579*H579</f>
        <v>0</v>
      </c>
      <c r="J579" s="431"/>
      <c r="K579" s="184"/>
      <c r="L579" s="188"/>
      <c r="M579" s="401"/>
    </row>
    <row r="580" spans="2:13" ht="15.6">
      <c r="B580" s="397"/>
      <c r="C580" s="437" t="s">
        <v>276</v>
      </c>
      <c r="D580" s="438"/>
      <c r="E580" s="438"/>
      <c r="F580" s="438">
        <f>D580+E580</f>
        <v>0</v>
      </c>
      <c r="G580" s="439">
        <f>F580/F581</f>
        <v>0</v>
      </c>
      <c r="H580" s="590">
        <v>1.9E-2</v>
      </c>
      <c r="I580" s="586">
        <f>F580*H580</f>
        <v>0</v>
      </c>
      <c r="J580" s="431"/>
      <c r="K580" s="184"/>
      <c r="L580" s="188"/>
      <c r="M580" s="401"/>
    </row>
    <row r="581" spans="2:13" ht="16.2" thickBot="1">
      <c r="B581" s="397"/>
      <c r="C581" s="441" t="s">
        <v>1</v>
      </c>
      <c r="D581" s="442">
        <f>SUM(D576:D578)</f>
        <v>0</v>
      </c>
      <c r="E581" s="442">
        <f>SUM(E576:E578)</f>
        <v>3845</v>
      </c>
      <c r="F581" s="443">
        <f>D581+E581</f>
        <v>3845</v>
      </c>
      <c r="G581" s="444">
        <f>SUM(G576:G578)</f>
        <v>1</v>
      </c>
      <c r="H581" s="585" t="s">
        <v>21</v>
      </c>
      <c r="I581" s="591">
        <f>SUM(I576:I578)</f>
        <v>32.741</v>
      </c>
      <c r="J581" s="431"/>
      <c r="K581" s="184"/>
      <c r="L581" s="188"/>
      <c r="M581" s="401"/>
    </row>
    <row r="582" spans="2:13" ht="15" thickBot="1">
      <c r="B582" s="397"/>
      <c r="C582" s="187"/>
      <c r="D582" s="186"/>
      <c r="E582" s="186"/>
      <c r="F582" s="185"/>
      <c r="G582" s="186"/>
      <c r="H582" s="186"/>
      <c r="I582" s="184"/>
      <c r="J582" s="184"/>
      <c r="K582" s="184"/>
      <c r="L582" s="188"/>
      <c r="M582" s="401"/>
    </row>
    <row r="583" spans="2:13" ht="26.4" thickBot="1">
      <c r="B583" s="397"/>
      <c r="C583" s="876" t="s">
        <v>194</v>
      </c>
      <c r="D583" s="877"/>
      <c r="E583" s="877"/>
      <c r="F583" s="877"/>
      <c r="G583" s="877"/>
      <c r="H583" s="877"/>
      <c r="I583" s="877"/>
      <c r="J583" s="877"/>
      <c r="K583" s="877"/>
      <c r="L583" s="878"/>
      <c r="M583" s="401"/>
    </row>
    <row r="584" spans="2:13" ht="15.6">
      <c r="B584" s="396"/>
      <c r="C584" s="446"/>
      <c r="D584" s="447" t="s">
        <v>260</v>
      </c>
      <c r="E584" s="447" t="s">
        <v>68</v>
      </c>
      <c r="F584" s="447" t="s">
        <v>268</v>
      </c>
      <c r="G584" s="448" t="s">
        <v>256</v>
      </c>
      <c r="H584" s="447" t="s">
        <v>130</v>
      </c>
      <c r="I584" s="448" t="s">
        <v>64</v>
      </c>
      <c r="J584" s="447" t="s">
        <v>269</v>
      </c>
      <c r="K584" s="448" t="s">
        <v>195</v>
      </c>
      <c r="L584" s="449" t="s">
        <v>65</v>
      </c>
      <c r="M584" s="401"/>
    </row>
    <row r="585" spans="2:13" ht="15.6">
      <c r="B585" s="396"/>
      <c r="C585" s="450" t="s">
        <v>58</v>
      </c>
      <c r="D585" s="438">
        <v>204.04</v>
      </c>
      <c r="E585" s="438">
        <v>497</v>
      </c>
      <c r="F585" s="438"/>
      <c r="G585" s="438">
        <v>471</v>
      </c>
      <c r="H585" s="438"/>
      <c r="I585" s="438">
        <v>200</v>
      </c>
      <c r="J585" s="438"/>
      <c r="K585" s="550">
        <f>D585+E585+F585+G585+H585+I585+J585</f>
        <v>1372.04</v>
      </c>
      <c r="L585" s="452">
        <f>K585/K589</f>
        <v>0.16901498670831971</v>
      </c>
      <c r="M585" s="401"/>
    </row>
    <row r="586" spans="2:13" ht="15.6">
      <c r="B586" s="396"/>
      <c r="C586" s="450" t="s">
        <v>148</v>
      </c>
      <c r="D586" s="438">
        <v>874</v>
      </c>
      <c r="E586" s="438">
        <v>1146.1600000000001</v>
      </c>
      <c r="F586" s="438"/>
      <c r="G586" s="438">
        <v>293.45999999999998</v>
      </c>
      <c r="H586" s="438">
        <v>60</v>
      </c>
      <c r="I586" s="438">
        <v>100</v>
      </c>
      <c r="J586" s="438"/>
      <c r="K586" s="550">
        <f t="shared" ref="K586:K588" si="156">D586+E586+F586+G586+H586+I586+J586</f>
        <v>2473.62</v>
      </c>
      <c r="L586" s="452">
        <f>K586/K589</f>
        <v>0.3047133111435773</v>
      </c>
      <c r="M586" s="401"/>
    </row>
    <row r="587" spans="2:13" ht="15.6">
      <c r="B587" s="396"/>
      <c r="C587" s="450" t="s">
        <v>61</v>
      </c>
      <c r="D587" s="438">
        <v>461</v>
      </c>
      <c r="E587" s="438">
        <v>1775</v>
      </c>
      <c r="F587" s="438"/>
      <c r="G587" s="438">
        <v>50</v>
      </c>
      <c r="H587" s="438"/>
      <c r="I587" s="438"/>
      <c r="J587" s="438"/>
      <c r="K587" s="550">
        <f t="shared" si="156"/>
        <v>2286</v>
      </c>
      <c r="L587" s="452">
        <f>K587/K589</f>
        <v>0.28160130871929306</v>
      </c>
      <c r="M587" s="401"/>
    </row>
    <row r="588" spans="2:13" ht="15.6">
      <c r="B588" s="396"/>
      <c r="C588" s="450" t="s">
        <v>62</v>
      </c>
      <c r="D588" s="438">
        <v>516.24</v>
      </c>
      <c r="E588" s="438">
        <v>642.92999999999995</v>
      </c>
      <c r="F588" s="438"/>
      <c r="G588" s="438">
        <v>170.29</v>
      </c>
      <c r="H588" s="438">
        <v>63.41</v>
      </c>
      <c r="I588" s="438">
        <v>593.33000000000004</v>
      </c>
      <c r="J588" s="438"/>
      <c r="K588" s="550">
        <f t="shared" si="156"/>
        <v>1986.2000000000003</v>
      </c>
      <c r="L588" s="452">
        <f>K588/K589</f>
        <v>0.24467039342881014</v>
      </c>
      <c r="M588" s="401"/>
    </row>
    <row r="589" spans="2:13" ht="15.6">
      <c r="B589" s="397"/>
      <c r="C589" s="450" t="s">
        <v>199</v>
      </c>
      <c r="D589" s="552">
        <f>SUM(D585:D588)</f>
        <v>2055.2799999999997</v>
      </c>
      <c r="E589" s="552">
        <f t="shared" ref="E589" si="157">SUM(E585:E588)</f>
        <v>4061.0899999999997</v>
      </c>
      <c r="F589" s="552">
        <f>SUM(F585:F588)</f>
        <v>0</v>
      </c>
      <c r="G589" s="552">
        <f>SUM(G585:G588)</f>
        <v>984.75</v>
      </c>
      <c r="H589" s="552">
        <f>SUM(H585:H588)</f>
        <v>123.41</v>
      </c>
      <c r="I589" s="552">
        <f>SUM(I585:I588)</f>
        <v>893.33</v>
      </c>
      <c r="J589" s="552">
        <f t="shared" ref="J589" si="158">SUM(J585:J588)</f>
        <v>0</v>
      </c>
      <c r="K589" s="550">
        <f>D589+E589+F589+G589+H589+I589+J589</f>
        <v>8117.8599999999988</v>
      </c>
      <c r="L589" s="452">
        <f>SUM(L585:L588)</f>
        <v>1.0000000000000002</v>
      </c>
      <c r="M589" s="401"/>
    </row>
    <row r="590" spans="2:13" ht="15.6">
      <c r="B590" s="397"/>
      <c r="C590" s="547" t="s">
        <v>193</v>
      </c>
      <c r="D590" s="553">
        <v>2055.2800000000002</v>
      </c>
      <c r="E590" s="553">
        <v>4061.09</v>
      </c>
      <c r="F590" s="548"/>
      <c r="G590" s="548">
        <v>984.75</v>
      </c>
      <c r="H590" s="548">
        <v>123.41</v>
      </c>
      <c r="I590" s="548">
        <v>893.33</v>
      </c>
      <c r="J590" s="548"/>
      <c r="K590" s="549">
        <f t="shared" ref="K590" si="159">D590+E590+F590+G590+H590+I590+J590</f>
        <v>8117.8600000000006</v>
      </c>
      <c r="L590" s="452"/>
      <c r="M590" s="401"/>
    </row>
    <row r="591" spans="2:13" ht="15.6">
      <c r="B591" s="397"/>
      <c r="C591" s="460" t="s">
        <v>147</v>
      </c>
      <c r="D591" s="461">
        <f t="shared" ref="D591:E591" si="160">D590-D589</f>
        <v>0</v>
      </c>
      <c r="E591" s="461">
        <f t="shared" si="160"/>
        <v>0</v>
      </c>
      <c r="F591" s="461">
        <f>F590-F589</f>
        <v>0</v>
      </c>
      <c r="G591" s="461">
        <f>G590-G589</f>
        <v>0</v>
      </c>
      <c r="H591" s="461">
        <f t="shared" ref="H591:J591" si="161">H590-H589</f>
        <v>0</v>
      </c>
      <c r="I591" s="461">
        <f t="shared" si="161"/>
        <v>0</v>
      </c>
      <c r="J591" s="461">
        <f t="shared" si="161"/>
        <v>0</v>
      </c>
      <c r="K591" s="542">
        <f>D591+E591+F591+G591+H591+I591+J591</f>
        <v>0</v>
      </c>
      <c r="L591" s="452"/>
      <c r="M591" s="401"/>
    </row>
    <row r="592" spans="2:13" ht="15.6">
      <c r="B592" s="396"/>
      <c r="C592" s="402" t="s">
        <v>65</v>
      </c>
      <c r="D592" s="462">
        <f>D590/K590</f>
        <v>0.25318002527759781</v>
      </c>
      <c r="E592" s="462">
        <f>E590/K590</f>
        <v>0.50026607997674266</v>
      </c>
      <c r="F592" s="462">
        <f>F590/K590</f>
        <v>0</v>
      </c>
      <c r="G592" s="462">
        <f>G590/K590</f>
        <v>0.12130660050801564</v>
      </c>
      <c r="H592" s="462">
        <f>H590/K590</f>
        <v>1.5202282374911613E-2</v>
      </c>
      <c r="I592" s="462">
        <f>I590/K590</f>
        <v>0.1100450118627323</v>
      </c>
      <c r="J592" s="462">
        <f>J590/K590</f>
        <v>0</v>
      </c>
      <c r="K592" s="520">
        <f>D592+E592+F592+G592+H592+I592+J592</f>
        <v>1</v>
      </c>
      <c r="L592" s="463"/>
      <c r="M592" s="401"/>
    </row>
    <row r="593" spans="2:13" ht="16.2" thickBot="1">
      <c r="B593" s="396"/>
      <c r="C593" s="394"/>
      <c r="D593" s="395"/>
      <c r="E593" s="464"/>
      <c r="F593" s="879"/>
      <c r="G593" s="879"/>
      <c r="H593" s="879"/>
      <c r="I593" s="879"/>
      <c r="J593" s="880" t="s">
        <v>196</v>
      </c>
      <c r="K593" s="880"/>
      <c r="L593" s="465">
        <f>H573-K590</f>
        <v>2.2164600006281034</v>
      </c>
      <c r="M593" s="401"/>
    </row>
    <row r="594" spans="2:13" ht="15" thickBot="1">
      <c r="B594" s="397"/>
      <c r="C594" s="393"/>
      <c r="D594" s="367"/>
      <c r="E594" s="367"/>
      <c r="F594" s="367"/>
      <c r="G594" s="367"/>
      <c r="H594" s="367"/>
      <c r="I594" s="367"/>
      <c r="J594" s="367"/>
      <c r="K594" s="367"/>
      <c r="L594" s="368"/>
      <c r="M594" s="401"/>
    </row>
    <row r="595" spans="2:13" ht="15" thickBot="1">
      <c r="B595" s="398"/>
      <c r="C595" s="399"/>
      <c r="D595" s="399"/>
      <c r="E595" s="399"/>
      <c r="F595" s="399"/>
      <c r="G595" s="399"/>
      <c r="H595" s="399"/>
      <c r="I595" s="399"/>
      <c r="J595" s="399"/>
      <c r="K595" s="399"/>
      <c r="L595" s="399"/>
      <c r="M595" s="400"/>
    </row>
    <row r="596" spans="2:13" ht="15" thickBot="1"/>
    <row r="597" spans="2:13" ht="46.8" thickBot="1">
      <c r="B597" s="853" t="s">
        <v>225</v>
      </c>
      <c r="C597" s="854"/>
      <c r="D597" s="854"/>
      <c r="E597" s="854"/>
      <c r="F597" s="854"/>
      <c r="G597" s="854"/>
      <c r="H597" s="854"/>
      <c r="I597" s="854"/>
      <c r="J597" s="854"/>
      <c r="K597" s="854"/>
      <c r="L597" s="854"/>
      <c r="M597" s="855"/>
    </row>
    <row r="598" spans="2:13" ht="26.4" thickBot="1">
      <c r="B598" s="396"/>
      <c r="C598" s="856" t="s">
        <v>193</v>
      </c>
      <c r="D598" s="857"/>
      <c r="E598" s="857"/>
      <c r="F598" s="857"/>
      <c r="G598" s="857"/>
      <c r="H598" s="857"/>
      <c r="I598" s="857"/>
      <c r="J598" s="857"/>
      <c r="K598" s="857"/>
      <c r="L598" s="858"/>
      <c r="M598" s="401"/>
    </row>
    <row r="599" spans="2:13" ht="15.6">
      <c r="B599" s="396"/>
      <c r="C599" s="403" t="s">
        <v>7</v>
      </c>
      <c r="D599" s="404" t="s">
        <v>38</v>
      </c>
      <c r="E599" s="405" t="s">
        <v>39</v>
      </c>
      <c r="F599" s="406" t="s">
        <v>40</v>
      </c>
      <c r="G599" s="406" t="s">
        <v>8</v>
      </c>
      <c r="H599" s="407" t="s">
        <v>60</v>
      </c>
      <c r="I599" s="408" t="s">
        <v>40</v>
      </c>
      <c r="J599" s="407" t="s">
        <v>65</v>
      </c>
      <c r="K599" s="184"/>
      <c r="L599" s="188"/>
      <c r="M599" s="401"/>
    </row>
    <row r="600" spans="2:13" ht="15.6">
      <c r="B600" s="396"/>
      <c r="C600" s="409" t="s">
        <v>42</v>
      </c>
      <c r="D600" s="596">
        <v>1638984.8230000001</v>
      </c>
      <c r="E600" s="596">
        <v>1639691.7930000001</v>
      </c>
      <c r="F600" s="526">
        <f t="shared" ref="F600:F605" si="162">E600-D600</f>
        <v>706.96999999997206</v>
      </c>
      <c r="G600" s="521">
        <v>6.28</v>
      </c>
      <c r="H600" s="410">
        <f>F600*G600</f>
        <v>4439.7715999998245</v>
      </c>
      <c r="I600" s="531">
        <f>F600+F604+F605</f>
        <v>931.19000000000233</v>
      </c>
      <c r="J600" s="411">
        <f>I600/I604</f>
        <v>0.64104258655750623</v>
      </c>
      <c r="K600" s="186"/>
      <c r="L600" s="359"/>
      <c r="M600" s="401"/>
    </row>
    <row r="601" spans="2:13" ht="15.6">
      <c r="B601" s="396"/>
      <c r="C601" s="412" t="s">
        <v>43</v>
      </c>
      <c r="D601" s="596">
        <v>635408.58299999998</v>
      </c>
      <c r="E601" s="596">
        <v>635727.03200000001</v>
      </c>
      <c r="F601" s="527">
        <f t="shared" si="162"/>
        <v>318.44900000002235</v>
      </c>
      <c r="G601" s="522">
        <v>6.28</v>
      </c>
      <c r="H601" s="413">
        <f>G601*F601</f>
        <v>1999.8597200001404</v>
      </c>
      <c r="I601" s="532">
        <f>F601</f>
        <v>318.44900000002235</v>
      </c>
      <c r="J601" s="414">
        <f>I601/I604</f>
        <v>0.21922418695074594</v>
      </c>
      <c r="K601" s="186"/>
      <c r="L601" s="359"/>
      <c r="M601" s="401"/>
    </row>
    <row r="602" spans="2:13" ht="15.6">
      <c r="B602" s="396"/>
      <c r="C602" s="415" t="s">
        <v>44</v>
      </c>
      <c r="D602" s="597">
        <v>382467.69400000002</v>
      </c>
      <c r="E602" s="597">
        <v>382647.32299999997</v>
      </c>
      <c r="F602" s="528">
        <f t="shared" si="162"/>
        <v>179.62899999995716</v>
      </c>
      <c r="G602" s="523">
        <v>4.58</v>
      </c>
      <c r="H602" s="416">
        <f>G602*F602</f>
        <v>822.7008199998038</v>
      </c>
      <c r="I602" s="533">
        <f>F602</f>
        <v>179.62899999995716</v>
      </c>
      <c r="J602" s="417">
        <f>I602/I604</f>
        <v>0.12365880086846995</v>
      </c>
      <c r="K602" s="186"/>
      <c r="L602" s="359"/>
      <c r="M602" s="401"/>
    </row>
    <row r="603" spans="2:13" ht="15.6">
      <c r="B603" s="397"/>
      <c r="C603" s="183" t="s">
        <v>139</v>
      </c>
      <c r="D603" s="597">
        <v>443239.39299999998</v>
      </c>
      <c r="E603" s="597">
        <v>443262.74300000002</v>
      </c>
      <c r="F603" s="529">
        <f t="shared" si="162"/>
        <v>23.350000000034925</v>
      </c>
      <c r="G603" s="524">
        <v>6.28</v>
      </c>
      <c r="H603" s="418">
        <f>G603*F603</f>
        <v>146.63800000021934</v>
      </c>
      <c r="I603" s="534">
        <f>F603</f>
        <v>23.350000000034925</v>
      </c>
      <c r="J603" s="419">
        <f>I603/I604</f>
        <v>1.607442562327787E-2</v>
      </c>
      <c r="K603" s="186"/>
      <c r="L603" s="359"/>
      <c r="M603" s="401"/>
    </row>
    <row r="604" spans="2:13" ht="16.2" thickBot="1">
      <c r="B604" s="397"/>
      <c r="C604" s="420" t="s">
        <v>45</v>
      </c>
      <c r="D604" s="597">
        <v>389127.24200000003</v>
      </c>
      <c r="E604" s="597">
        <v>389312.05200000003</v>
      </c>
      <c r="F604" s="526">
        <f t="shared" si="162"/>
        <v>184.80999999999767</v>
      </c>
      <c r="G604" s="859">
        <v>6.28</v>
      </c>
      <c r="H604" s="421">
        <f>G604*F604</f>
        <v>1160.6067999999855</v>
      </c>
      <c r="I604" s="535">
        <f t="shared" ref="I604:J604" si="163">SUM(I600:I603)</f>
        <v>1452.6180000000168</v>
      </c>
      <c r="J604" s="422">
        <f t="shared" si="163"/>
        <v>1</v>
      </c>
      <c r="K604" s="186"/>
      <c r="L604" s="359"/>
      <c r="M604" s="401"/>
    </row>
    <row r="605" spans="2:13" ht="15.6">
      <c r="B605" s="397"/>
      <c r="C605" s="420" t="s">
        <v>46</v>
      </c>
      <c r="D605" s="597">
        <v>346521.25199999998</v>
      </c>
      <c r="E605" s="597">
        <v>346560.66200000001</v>
      </c>
      <c r="F605" s="526">
        <f t="shared" si="162"/>
        <v>39.410000000032596</v>
      </c>
      <c r="G605" s="860"/>
      <c r="H605" s="423">
        <f>G604*F605</f>
        <v>247.49480000020472</v>
      </c>
      <c r="I605" s="424"/>
      <c r="J605" s="425"/>
      <c r="K605" s="186"/>
      <c r="L605" s="359"/>
      <c r="M605" s="401"/>
    </row>
    <row r="606" spans="2:13" ht="16.2" thickBot="1">
      <c r="B606" s="397"/>
      <c r="C606" s="426" t="s">
        <v>21</v>
      </c>
      <c r="D606" s="427"/>
      <c r="E606" s="427"/>
      <c r="F606" s="530">
        <f>F600+F601+F602+F603+F604+F605</f>
        <v>1452.6180000000168</v>
      </c>
      <c r="G606" s="525">
        <f>H606/F606</f>
        <v>6.0697800385236009</v>
      </c>
      <c r="H606" s="428">
        <f>SUM(H600:H605)</f>
        <v>8817.0717400001777</v>
      </c>
      <c r="I606" s="424"/>
      <c r="J606" s="425"/>
      <c r="K606" s="186"/>
      <c r="L606" s="359"/>
      <c r="M606" s="401"/>
    </row>
    <row r="607" spans="2:13" ht="16.2" thickBot="1">
      <c r="B607" s="397"/>
      <c r="C607" s="429"/>
      <c r="D607" s="425"/>
      <c r="E607" s="425"/>
      <c r="F607" s="430"/>
      <c r="G607" s="425"/>
      <c r="H607" s="425"/>
      <c r="I607" s="431"/>
      <c r="J607" s="431"/>
      <c r="K607" s="184"/>
      <c r="L607" s="188"/>
      <c r="M607" s="401"/>
    </row>
    <row r="608" spans="2:13" ht="15.6">
      <c r="B608" s="397"/>
      <c r="C608" s="432"/>
      <c r="D608" s="433"/>
      <c r="E608" s="433" t="s">
        <v>254</v>
      </c>
      <c r="F608" s="434" t="s">
        <v>1</v>
      </c>
      <c r="G608" s="554" t="s">
        <v>65</v>
      </c>
      <c r="H608" s="861" t="s">
        <v>243</v>
      </c>
      <c r="I608" s="862"/>
      <c r="J608" s="431"/>
      <c r="K608" s="184"/>
      <c r="L608" s="188"/>
      <c r="M608" s="401"/>
    </row>
    <row r="609" spans="2:13" ht="15.6">
      <c r="B609" s="397"/>
      <c r="C609" s="437" t="s">
        <v>80</v>
      </c>
      <c r="D609" s="438"/>
      <c r="E609" s="438">
        <v>1165</v>
      </c>
      <c r="F609" s="438">
        <f>D609+E609</f>
        <v>1165</v>
      </c>
      <c r="G609" s="439">
        <f>F609/F614</f>
        <v>0.25958110516934046</v>
      </c>
      <c r="H609" s="590">
        <v>7.0000000000000001E-3</v>
      </c>
      <c r="I609" s="586">
        <f>F609*H609</f>
        <v>8.1549999999999994</v>
      </c>
      <c r="J609" s="431"/>
      <c r="K609" s="184"/>
      <c r="L609" s="188"/>
      <c r="M609" s="401"/>
    </row>
    <row r="610" spans="2:13" ht="15.6">
      <c r="B610" s="397"/>
      <c r="C610" s="437" t="s">
        <v>81</v>
      </c>
      <c r="D610" s="438"/>
      <c r="E610" s="438">
        <v>1473</v>
      </c>
      <c r="F610" s="438">
        <f t="shared" ref="F610:F611" si="164">D610+E610</f>
        <v>1473</v>
      </c>
      <c r="G610" s="439">
        <f>F610/F614</f>
        <v>0.3282085561497326</v>
      </c>
      <c r="H610" s="590">
        <v>2.5000000000000001E-2</v>
      </c>
      <c r="I610" s="586">
        <f>F610*H610</f>
        <v>36.825000000000003</v>
      </c>
      <c r="J610" s="431"/>
      <c r="K610" s="184"/>
      <c r="L610" s="188"/>
      <c r="M610" s="401"/>
    </row>
    <row r="611" spans="2:13" ht="15.6">
      <c r="B611" s="397"/>
      <c r="C611" s="437" t="s">
        <v>58</v>
      </c>
      <c r="D611" s="438"/>
      <c r="E611" s="438">
        <v>1850</v>
      </c>
      <c r="F611" s="438">
        <f t="shared" si="164"/>
        <v>1850</v>
      </c>
      <c r="G611" s="439">
        <f>F611/F614</f>
        <v>0.41221033868092694</v>
      </c>
      <c r="H611" s="584"/>
      <c r="I611" s="586"/>
      <c r="J611" s="431"/>
      <c r="K611" s="184"/>
      <c r="L611" s="188"/>
      <c r="M611" s="401"/>
    </row>
    <row r="612" spans="2:13" ht="15.6">
      <c r="B612" s="397"/>
      <c r="C612" s="437" t="s">
        <v>275</v>
      </c>
      <c r="D612" s="438"/>
      <c r="E612" s="438"/>
      <c r="F612" s="438">
        <f>D612+E612</f>
        <v>0</v>
      </c>
      <c r="G612" s="439"/>
      <c r="H612" s="590">
        <v>1.9E-2</v>
      </c>
      <c r="I612" s="586">
        <f>F612*H612</f>
        <v>0</v>
      </c>
      <c r="J612" s="431"/>
      <c r="K612" s="184"/>
      <c r="L612" s="188"/>
      <c r="M612" s="401"/>
    </row>
    <row r="613" spans="2:13" ht="15.6">
      <c r="B613" s="397"/>
      <c r="C613" s="437" t="s">
        <v>276</v>
      </c>
      <c r="D613" s="438"/>
      <c r="E613" s="438"/>
      <c r="F613" s="438">
        <f>D613+E613</f>
        <v>0</v>
      </c>
      <c r="G613" s="439">
        <f>F613/F614</f>
        <v>0</v>
      </c>
      <c r="H613" s="590">
        <v>1.9E-2</v>
      </c>
      <c r="I613" s="586">
        <f>F613*H613</f>
        <v>0</v>
      </c>
      <c r="J613" s="431"/>
      <c r="K613" s="184"/>
      <c r="L613" s="188"/>
      <c r="M613" s="401"/>
    </row>
    <row r="614" spans="2:13" ht="16.2" thickBot="1">
      <c r="B614" s="397"/>
      <c r="C614" s="441" t="s">
        <v>1</v>
      </c>
      <c r="D614" s="442">
        <f>SUM(D609:D611)</f>
        <v>0</v>
      </c>
      <c r="E614" s="442">
        <f>SUM(E609:E611)</f>
        <v>4488</v>
      </c>
      <c r="F614" s="443">
        <f>D614+E614</f>
        <v>4488</v>
      </c>
      <c r="G614" s="444">
        <f>SUM(G609:G611)</f>
        <v>1</v>
      </c>
      <c r="H614" s="585" t="s">
        <v>21</v>
      </c>
      <c r="I614" s="591">
        <f>SUM(I609:I611)</f>
        <v>44.980000000000004</v>
      </c>
      <c r="J614" s="431"/>
      <c r="K614" s="184"/>
      <c r="L614" s="188"/>
      <c r="M614" s="401"/>
    </row>
    <row r="615" spans="2:13" ht="15" thickBot="1">
      <c r="B615" s="397"/>
      <c r="C615" s="187"/>
      <c r="D615" s="186"/>
      <c r="E615" s="186"/>
      <c r="F615" s="185"/>
      <c r="G615" s="186"/>
      <c r="H615" s="186"/>
      <c r="I615" s="184"/>
      <c r="J615" s="184"/>
      <c r="K615" s="184"/>
      <c r="L615" s="188"/>
      <c r="M615" s="401"/>
    </row>
    <row r="616" spans="2:13" ht="26.4" thickBot="1">
      <c r="B616" s="397"/>
      <c r="C616" s="876" t="s">
        <v>194</v>
      </c>
      <c r="D616" s="877"/>
      <c r="E616" s="877"/>
      <c r="F616" s="877"/>
      <c r="G616" s="877"/>
      <c r="H616" s="877"/>
      <c r="I616" s="877"/>
      <c r="J616" s="877"/>
      <c r="K616" s="877"/>
      <c r="L616" s="878"/>
      <c r="M616" s="401"/>
    </row>
    <row r="617" spans="2:13" ht="15.6">
      <c r="B617" s="396"/>
      <c r="C617" s="446"/>
      <c r="D617" s="447" t="s">
        <v>260</v>
      </c>
      <c r="E617" s="447" t="s">
        <v>68</v>
      </c>
      <c r="F617" s="447" t="s">
        <v>268</v>
      </c>
      <c r="G617" s="448" t="s">
        <v>256</v>
      </c>
      <c r="H617" s="447" t="s">
        <v>130</v>
      </c>
      <c r="I617" s="448" t="s">
        <v>64</v>
      </c>
      <c r="J617" s="447" t="s">
        <v>269</v>
      </c>
      <c r="K617" s="448" t="s">
        <v>195</v>
      </c>
      <c r="L617" s="449" t="s">
        <v>65</v>
      </c>
      <c r="M617" s="401"/>
    </row>
    <row r="618" spans="2:13" ht="15.6">
      <c r="B618" s="396"/>
      <c r="C618" s="450" t="s">
        <v>58</v>
      </c>
      <c r="D618" s="438">
        <v>405.54</v>
      </c>
      <c r="E618" s="438">
        <v>323</v>
      </c>
      <c r="F618" s="438">
        <v>247.04</v>
      </c>
      <c r="G618" s="438">
        <v>775.56</v>
      </c>
      <c r="H618" s="438"/>
      <c r="I618" s="438"/>
      <c r="J618" s="438"/>
      <c r="K618" s="550">
        <f>D618+E618+F618+G618+H618+I618+J618</f>
        <v>1751.1399999999999</v>
      </c>
      <c r="L618" s="452">
        <f>K618/K622</f>
        <v>0.19916337597583389</v>
      </c>
      <c r="M618" s="401"/>
    </row>
    <row r="619" spans="2:13" ht="15.6">
      <c r="B619" s="396"/>
      <c r="C619" s="450" t="s">
        <v>148</v>
      </c>
      <c r="D619" s="438">
        <v>1046.24</v>
      </c>
      <c r="E619" s="438">
        <v>467</v>
      </c>
      <c r="F619" s="438">
        <v>440</v>
      </c>
      <c r="G619" s="438">
        <v>230</v>
      </c>
      <c r="H619" s="438">
        <v>495</v>
      </c>
      <c r="I619" s="438"/>
      <c r="J619" s="438"/>
      <c r="K619" s="550">
        <f t="shared" ref="K619:K621" si="165">D619+E619+F619+G619+H619+I619+J619</f>
        <v>2678.24</v>
      </c>
      <c r="L619" s="452">
        <f>K619/K622</f>
        <v>0.30460575400797046</v>
      </c>
      <c r="M619" s="401"/>
    </row>
    <row r="620" spans="2:13" ht="15.6">
      <c r="B620" s="396"/>
      <c r="C620" s="450" t="s">
        <v>61</v>
      </c>
      <c r="D620" s="438">
        <v>311.39999999999998</v>
      </c>
      <c r="E620" s="438">
        <v>438.9</v>
      </c>
      <c r="F620" s="438">
        <v>539.97</v>
      </c>
      <c r="G620" s="438">
        <v>261.2</v>
      </c>
      <c r="H620" s="438"/>
      <c r="I620" s="438"/>
      <c r="J620" s="438"/>
      <c r="K620" s="550">
        <f t="shared" si="165"/>
        <v>1551.47</v>
      </c>
      <c r="L620" s="452">
        <f>K620/K622</f>
        <v>0.17645419722308156</v>
      </c>
      <c r="M620" s="401"/>
    </row>
    <row r="621" spans="2:13" ht="15.6">
      <c r="B621" s="396"/>
      <c r="C621" s="450" t="s">
        <v>62</v>
      </c>
      <c r="D621" s="438">
        <v>574.95000000000005</v>
      </c>
      <c r="E621" s="438">
        <v>1132.71</v>
      </c>
      <c r="F621" s="438">
        <v>367</v>
      </c>
      <c r="G621" s="438">
        <v>542.72</v>
      </c>
      <c r="H621" s="438">
        <v>172.77</v>
      </c>
      <c r="I621" s="438"/>
      <c r="J621" s="438">
        <v>21.48</v>
      </c>
      <c r="K621" s="550">
        <f t="shared" si="165"/>
        <v>2811.63</v>
      </c>
      <c r="L621" s="452">
        <f>K621/K622</f>
        <v>0.31977667279311417</v>
      </c>
      <c r="M621" s="401"/>
    </row>
    <row r="622" spans="2:13" ht="15.6">
      <c r="B622" s="397"/>
      <c r="C622" s="450" t="s">
        <v>199</v>
      </c>
      <c r="D622" s="552">
        <f>SUM(D618:D621)</f>
        <v>2338.13</v>
      </c>
      <c r="E622" s="552">
        <f t="shared" ref="E622" si="166">SUM(E618:E621)</f>
        <v>2361.61</v>
      </c>
      <c r="F622" s="552">
        <f>SUM(F618:F621)</f>
        <v>1594.01</v>
      </c>
      <c r="G622" s="552">
        <f>SUM(G618:G621)</f>
        <v>1809.48</v>
      </c>
      <c r="H622" s="552">
        <f>SUM(H618:H621)</f>
        <v>667.77</v>
      </c>
      <c r="I622" s="552">
        <f>SUM(I618:I621)</f>
        <v>0</v>
      </c>
      <c r="J622" s="552">
        <f t="shared" ref="J622" si="167">SUM(J618:J621)</f>
        <v>21.48</v>
      </c>
      <c r="K622" s="550">
        <f>D622+E622+F622+G622+H622+I622+J622</f>
        <v>8792.48</v>
      </c>
      <c r="L622" s="452">
        <f>SUM(L618:L621)</f>
        <v>1</v>
      </c>
      <c r="M622" s="401"/>
    </row>
    <row r="623" spans="2:13" ht="15.6">
      <c r="B623" s="397"/>
      <c r="C623" s="547" t="s">
        <v>193</v>
      </c>
      <c r="D623" s="553">
        <v>2338.13</v>
      </c>
      <c r="E623" s="553">
        <v>2361.61</v>
      </c>
      <c r="F623" s="548">
        <v>1613.45</v>
      </c>
      <c r="G623" s="548">
        <v>1809.48</v>
      </c>
      <c r="H623" s="548">
        <v>667.77</v>
      </c>
      <c r="I623" s="548"/>
      <c r="J623" s="548">
        <v>21.48</v>
      </c>
      <c r="K623" s="549">
        <f t="shared" ref="K623" si="168">D623+E623+F623+G623+H623+I623+J623</f>
        <v>8811.92</v>
      </c>
      <c r="L623" s="452"/>
      <c r="M623" s="401"/>
    </row>
    <row r="624" spans="2:13" ht="15.6">
      <c r="B624" s="397"/>
      <c r="C624" s="460" t="s">
        <v>147</v>
      </c>
      <c r="D624" s="461">
        <f t="shared" ref="D624:E624" si="169">D623-D622</f>
        <v>0</v>
      </c>
      <c r="E624" s="461">
        <f t="shared" si="169"/>
        <v>0</v>
      </c>
      <c r="F624" s="461">
        <f>F623-F622</f>
        <v>19.440000000000055</v>
      </c>
      <c r="G624" s="461">
        <f>G623-G622</f>
        <v>0</v>
      </c>
      <c r="H624" s="461">
        <f t="shared" ref="H624:J624" si="170">H623-H622</f>
        <v>0</v>
      </c>
      <c r="I624" s="461">
        <f t="shared" si="170"/>
        <v>0</v>
      </c>
      <c r="J624" s="461">
        <f t="shared" si="170"/>
        <v>0</v>
      </c>
      <c r="K624" s="542">
        <f>D624+E624+F624+G624+H624+I624+J624</f>
        <v>19.440000000000055</v>
      </c>
      <c r="L624" s="452"/>
      <c r="M624" s="401"/>
    </row>
    <row r="625" spans="2:13" ht="15.6">
      <c r="B625" s="396"/>
      <c r="C625" s="402" t="s">
        <v>65</v>
      </c>
      <c r="D625" s="462">
        <f>D623/K623</f>
        <v>0.26533717963848968</v>
      </c>
      <c r="E625" s="462">
        <f>E623/K623</f>
        <v>0.26800175217205785</v>
      </c>
      <c r="F625" s="462">
        <f>F623/K623</f>
        <v>0.18309857556582448</v>
      </c>
      <c r="G625" s="462">
        <f>G623/K623</f>
        <v>0.20534457870702413</v>
      </c>
      <c r="H625" s="462">
        <f>H623/K623</f>
        <v>7.5780306675503173E-2</v>
      </c>
      <c r="I625" s="462">
        <f>I623/K623</f>
        <v>0</v>
      </c>
      <c r="J625" s="462">
        <f>J623/K623</f>
        <v>2.4376072411006911E-3</v>
      </c>
      <c r="K625" s="520">
        <f>D625+E625+F625+G625+H625+I625+J625</f>
        <v>1</v>
      </c>
      <c r="L625" s="463"/>
      <c r="M625" s="401"/>
    </row>
    <row r="626" spans="2:13" ht="16.2" thickBot="1">
      <c r="B626" s="396"/>
      <c r="C626" s="394"/>
      <c r="D626" s="395"/>
      <c r="E626" s="464"/>
      <c r="F626" s="879"/>
      <c r="G626" s="879"/>
      <c r="H626" s="879"/>
      <c r="I626" s="879"/>
      <c r="J626" s="880" t="s">
        <v>196</v>
      </c>
      <c r="K626" s="880"/>
      <c r="L626" s="465">
        <f>H606-K623</f>
        <v>5.1517400001775968</v>
      </c>
      <c r="M626" s="401"/>
    </row>
    <row r="627" spans="2:13" ht="15" thickBot="1">
      <c r="B627" s="397"/>
      <c r="C627" s="393"/>
      <c r="D627" s="367"/>
      <c r="E627" s="367"/>
      <c r="F627" s="367"/>
      <c r="G627" s="367"/>
      <c r="H627" s="367"/>
      <c r="I627" s="367"/>
      <c r="J627" s="367"/>
      <c r="K627" s="367"/>
      <c r="L627" s="368"/>
      <c r="M627" s="401"/>
    </row>
    <row r="628" spans="2:13" ht="15" thickBot="1">
      <c r="B628" s="398"/>
      <c r="C628" s="399"/>
      <c r="D628" s="399"/>
      <c r="E628" s="399"/>
      <c r="F628" s="399"/>
      <c r="G628" s="399"/>
      <c r="H628" s="399"/>
      <c r="I628" s="399"/>
      <c r="J628" s="399"/>
      <c r="K628" s="399"/>
      <c r="L628" s="399"/>
      <c r="M628" s="400"/>
    </row>
    <row r="629" spans="2:13" ht="15" thickBot="1"/>
    <row r="630" spans="2:13" ht="46.8" thickBot="1">
      <c r="B630" s="853" t="s">
        <v>226</v>
      </c>
      <c r="C630" s="854"/>
      <c r="D630" s="854"/>
      <c r="E630" s="854"/>
      <c r="F630" s="854"/>
      <c r="G630" s="854"/>
      <c r="H630" s="854"/>
      <c r="I630" s="854"/>
      <c r="J630" s="854"/>
      <c r="K630" s="854"/>
      <c r="L630" s="854"/>
      <c r="M630" s="855"/>
    </row>
    <row r="631" spans="2:13" ht="26.4" thickBot="1">
      <c r="B631" s="396"/>
      <c r="C631" s="856" t="s">
        <v>193</v>
      </c>
      <c r="D631" s="857"/>
      <c r="E631" s="857"/>
      <c r="F631" s="857"/>
      <c r="G631" s="857"/>
      <c r="H631" s="857"/>
      <c r="I631" s="857"/>
      <c r="J631" s="857"/>
      <c r="K631" s="857"/>
      <c r="L631" s="858"/>
      <c r="M631" s="401"/>
    </row>
    <row r="632" spans="2:13" ht="15.6">
      <c r="B632" s="396"/>
      <c r="C632" s="403" t="s">
        <v>7</v>
      </c>
      <c r="D632" s="404" t="s">
        <v>38</v>
      </c>
      <c r="E632" s="405" t="s">
        <v>39</v>
      </c>
      <c r="F632" s="406" t="s">
        <v>40</v>
      </c>
      <c r="G632" s="406" t="s">
        <v>8</v>
      </c>
      <c r="H632" s="407" t="s">
        <v>60</v>
      </c>
      <c r="I632" s="408" t="s">
        <v>40</v>
      </c>
      <c r="J632" s="407" t="s">
        <v>65</v>
      </c>
      <c r="K632" s="184"/>
      <c r="L632" s="188"/>
      <c r="M632" s="401"/>
    </row>
    <row r="633" spans="2:13" ht="15.6">
      <c r="B633" s="396"/>
      <c r="C633" s="409" t="s">
        <v>42</v>
      </c>
      <c r="D633" s="596">
        <v>1639691.7930000001</v>
      </c>
      <c r="E633" s="596">
        <v>1640313.0009999999</v>
      </c>
      <c r="F633" s="526">
        <f t="shared" ref="F633:F638" si="171">E633-D633</f>
        <v>621.20799999986775</v>
      </c>
      <c r="G633" s="521">
        <v>6.28</v>
      </c>
      <c r="H633" s="410">
        <f>F633*G633</f>
        <v>3901.1862399991696</v>
      </c>
      <c r="I633" s="531">
        <f>F633+F637+F638</f>
        <v>829.30899999983376</v>
      </c>
      <c r="J633" s="411">
        <f>I633/I637</f>
        <v>0.47691312373839317</v>
      </c>
      <c r="K633" s="186"/>
      <c r="L633" s="359"/>
      <c r="M633" s="401"/>
    </row>
    <row r="634" spans="2:13" ht="15.6">
      <c r="B634" s="396"/>
      <c r="C634" s="412" t="s">
        <v>43</v>
      </c>
      <c r="D634" s="596">
        <v>635727.03200000001</v>
      </c>
      <c r="E634" s="596">
        <v>635976.95299999998</v>
      </c>
      <c r="F634" s="527">
        <f t="shared" si="171"/>
        <v>249.92099999997299</v>
      </c>
      <c r="G634" s="522">
        <v>6.28</v>
      </c>
      <c r="H634" s="413">
        <f>G634*F634</f>
        <v>1569.5038799998304</v>
      </c>
      <c r="I634" s="532">
        <f>F634</f>
        <v>249.92099999997299</v>
      </c>
      <c r="J634" s="414">
        <f>I634/I637</f>
        <v>0.14372279186386977</v>
      </c>
      <c r="K634" s="186"/>
      <c r="L634" s="359"/>
      <c r="M634" s="401"/>
    </row>
    <row r="635" spans="2:13" ht="15.6">
      <c r="B635" s="396"/>
      <c r="C635" s="415" t="s">
        <v>44</v>
      </c>
      <c r="D635" s="597">
        <v>382647.32299999997</v>
      </c>
      <c r="E635" s="597">
        <v>382913.64299999998</v>
      </c>
      <c r="F635" s="528">
        <f t="shared" si="171"/>
        <v>266.32000000000698</v>
      </c>
      <c r="G635" s="523">
        <v>4.58</v>
      </c>
      <c r="H635" s="416">
        <f>G635*F635</f>
        <v>1219.745600000032</v>
      </c>
      <c r="I635" s="533">
        <f>F635</f>
        <v>266.32000000000698</v>
      </c>
      <c r="J635" s="417">
        <f>I635/I637</f>
        <v>0.15315341219501738</v>
      </c>
      <c r="K635" s="186"/>
      <c r="L635" s="359"/>
      <c r="M635" s="401"/>
    </row>
    <row r="636" spans="2:13" ht="15.6">
      <c r="B636" s="397"/>
      <c r="C636" s="183" t="s">
        <v>139</v>
      </c>
      <c r="D636" s="597">
        <v>443262.74300000002</v>
      </c>
      <c r="E636" s="597">
        <v>443656.103</v>
      </c>
      <c r="F636" s="529">
        <f t="shared" si="171"/>
        <v>393.35999999998603</v>
      </c>
      <c r="G636" s="524">
        <v>6.28</v>
      </c>
      <c r="H636" s="418">
        <f>G636*F636</f>
        <v>2470.3007999999122</v>
      </c>
      <c r="I636" s="534">
        <f>F636</f>
        <v>393.35999999998603</v>
      </c>
      <c r="J636" s="419">
        <f>I636/I637</f>
        <v>0.2262106722027197</v>
      </c>
      <c r="K636" s="186"/>
      <c r="L636" s="359"/>
      <c r="M636" s="401"/>
    </row>
    <row r="637" spans="2:13" ht="16.2" thickBot="1">
      <c r="B637" s="397"/>
      <c r="C637" s="420" t="s">
        <v>45</v>
      </c>
      <c r="D637" s="597">
        <v>389312.05200000003</v>
      </c>
      <c r="E637" s="597">
        <v>389437.283</v>
      </c>
      <c r="F637" s="526">
        <f t="shared" si="171"/>
        <v>125.23099999997066</v>
      </c>
      <c r="G637" s="859">
        <v>6.28</v>
      </c>
      <c r="H637" s="421">
        <f>G637*F637</f>
        <v>786.45067999981575</v>
      </c>
      <c r="I637" s="535">
        <f t="shared" ref="I637:J637" si="172">SUM(I633:I636)</f>
        <v>1738.9099999997998</v>
      </c>
      <c r="J637" s="422">
        <f t="shared" si="172"/>
        <v>1</v>
      </c>
      <c r="K637" s="186"/>
      <c r="L637" s="359"/>
      <c r="M637" s="401"/>
    </row>
    <row r="638" spans="2:13" ht="15.6">
      <c r="B638" s="397"/>
      <c r="C638" s="420" t="s">
        <v>46</v>
      </c>
      <c r="D638" s="597">
        <v>346560.66200000001</v>
      </c>
      <c r="E638" s="597">
        <v>346643.53200000001</v>
      </c>
      <c r="F638" s="526">
        <f t="shared" si="171"/>
        <v>82.869999999995343</v>
      </c>
      <c r="G638" s="860"/>
      <c r="H638" s="423">
        <f>G637*F638</f>
        <v>520.42359999997075</v>
      </c>
      <c r="I638" s="424"/>
      <c r="J638" s="425"/>
      <c r="K638" s="186"/>
      <c r="L638" s="359"/>
      <c r="M638" s="401"/>
    </row>
    <row r="639" spans="2:13" ht="16.2" thickBot="1">
      <c r="B639" s="397"/>
      <c r="C639" s="426" t="s">
        <v>21</v>
      </c>
      <c r="D639" s="427"/>
      <c r="E639" s="427"/>
      <c r="F639" s="530">
        <f>F633+F634+F635+F636+F637+F638</f>
        <v>1738.9099999997998</v>
      </c>
      <c r="G639" s="525">
        <f>H639/F639</f>
        <v>6.0196391992684708</v>
      </c>
      <c r="H639" s="428">
        <f>SUM(H633:H638)</f>
        <v>10467.610799998731</v>
      </c>
      <c r="I639" s="424"/>
      <c r="J639" s="425"/>
      <c r="K639" s="186"/>
      <c r="L639" s="359"/>
      <c r="M639" s="401"/>
    </row>
    <row r="640" spans="2:13" ht="16.2" thickBot="1">
      <c r="B640" s="397"/>
      <c r="C640" s="429"/>
      <c r="D640" s="425"/>
      <c r="E640" s="425"/>
      <c r="F640" s="430"/>
      <c r="G640" s="425"/>
      <c r="H640" s="425"/>
      <c r="I640" s="431"/>
      <c r="J640" s="431"/>
      <c r="K640" s="184"/>
      <c r="L640" s="188"/>
      <c r="M640" s="401"/>
    </row>
    <row r="641" spans="2:13" ht="15.6">
      <c r="B641" s="397"/>
      <c r="C641" s="432"/>
      <c r="D641" s="433"/>
      <c r="E641" s="433" t="s">
        <v>254</v>
      </c>
      <c r="F641" s="434" t="s">
        <v>1</v>
      </c>
      <c r="G641" s="554" t="s">
        <v>65</v>
      </c>
      <c r="H641" s="861" t="s">
        <v>243</v>
      </c>
      <c r="I641" s="862"/>
      <c r="J641" s="431"/>
      <c r="K641" s="184"/>
      <c r="L641" s="188"/>
      <c r="M641" s="401"/>
    </row>
    <row r="642" spans="2:13" ht="15.6">
      <c r="B642" s="397"/>
      <c r="C642" s="437" t="s">
        <v>80</v>
      </c>
      <c r="D642" s="438"/>
      <c r="E642" s="438">
        <v>805</v>
      </c>
      <c r="F642" s="438">
        <f>D642+E642</f>
        <v>805</v>
      </c>
      <c r="G642" s="439">
        <f>F642/F647</f>
        <v>0.28760271525544839</v>
      </c>
      <c r="H642" s="590">
        <v>7.0000000000000001E-3</v>
      </c>
      <c r="I642" s="586">
        <f>F642*H642</f>
        <v>5.6349999999999998</v>
      </c>
      <c r="J642" s="431"/>
      <c r="K642" s="184"/>
      <c r="L642" s="188"/>
      <c r="M642" s="401"/>
    </row>
    <row r="643" spans="2:13" ht="15.6">
      <c r="B643" s="397"/>
      <c r="C643" s="437" t="s">
        <v>81</v>
      </c>
      <c r="D643" s="438"/>
      <c r="E643" s="438">
        <v>1245</v>
      </c>
      <c r="F643" s="438">
        <f t="shared" ref="F643:F644" si="173">D643+E643</f>
        <v>1245</v>
      </c>
      <c r="G643" s="439">
        <f>F643/F647</f>
        <v>0.44480171489817794</v>
      </c>
      <c r="H643" s="590">
        <v>2.5000000000000001E-2</v>
      </c>
      <c r="I643" s="586">
        <f>F643*H643</f>
        <v>31.125</v>
      </c>
      <c r="J643" s="431"/>
      <c r="K643" s="184"/>
      <c r="L643" s="188"/>
      <c r="M643" s="401"/>
    </row>
    <row r="644" spans="2:13" ht="15.6">
      <c r="B644" s="397"/>
      <c r="C644" s="437" t="s">
        <v>58</v>
      </c>
      <c r="D644" s="438"/>
      <c r="E644" s="438">
        <v>749</v>
      </c>
      <c r="F644" s="438">
        <f t="shared" si="173"/>
        <v>749</v>
      </c>
      <c r="G644" s="439">
        <f>F644/F647</f>
        <v>0.26759556984637373</v>
      </c>
      <c r="H644" s="584"/>
      <c r="I644" s="586"/>
      <c r="J644" s="431"/>
      <c r="K644" s="184"/>
      <c r="L644" s="188"/>
      <c r="M644" s="401"/>
    </row>
    <row r="645" spans="2:13" ht="15.6">
      <c r="B645" s="397"/>
      <c r="C645" s="437" t="s">
        <v>275</v>
      </c>
      <c r="D645" s="438"/>
      <c r="E645" s="438"/>
      <c r="F645" s="438">
        <f>D645+E645</f>
        <v>0</v>
      </c>
      <c r="G645" s="439"/>
      <c r="H645" s="590">
        <v>1.9E-2</v>
      </c>
      <c r="I645" s="586">
        <f>F645*H645</f>
        <v>0</v>
      </c>
      <c r="J645" s="431"/>
      <c r="K645" s="184"/>
      <c r="L645" s="188"/>
      <c r="M645" s="401"/>
    </row>
    <row r="646" spans="2:13" ht="15.6">
      <c r="B646" s="397"/>
      <c r="C646" s="437" t="s">
        <v>276</v>
      </c>
      <c r="D646" s="438"/>
      <c r="E646" s="438"/>
      <c r="F646" s="438">
        <f>D646+E646</f>
        <v>0</v>
      </c>
      <c r="G646" s="439">
        <f>F646/F647</f>
        <v>0</v>
      </c>
      <c r="H646" s="590">
        <v>1.9E-2</v>
      </c>
      <c r="I646" s="586">
        <f>F646*H646</f>
        <v>0</v>
      </c>
      <c r="J646" s="431"/>
      <c r="K646" s="184"/>
      <c r="L646" s="188"/>
      <c r="M646" s="401"/>
    </row>
    <row r="647" spans="2:13" ht="16.2" thickBot="1">
      <c r="B647" s="397"/>
      <c r="C647" s="441" t="s">
        <v>1</v>
      </c>
      <c r="D647" s="442">
        <f>SUM(D642:D644)</f>
        <v>0</v>
      </c>
      <c r="E647" s="442">
        <f>SUM(E642:E644)</f>
        <v>2799</v>
      </c>
      <c r="F647" s="443">
        <f>D647+E647</f>
        <v>2799</v>
      </c>
      <c r="G647" s="444">
        <f>SUM(G642:G644)</f>
        <v>1</v>
      </c>
      <c r="H647" s="585" t="s">
        <v>21</v>
      </c>
      <c r="I647" s="591">
        <f>SUM(I642:I644)</f>
        <v>36.76</v>
      </c>
      <c r="J647" s="431"/>
      <c r="K647" s="184"/>
      <c r="L647" s="188"/>
      <c r="M647" s="401"/>
    </row>
    <row r="648" spans="2:13" ht="15" thickBot="1">
      <c r="B648" s="397"/>
      <c r="C648" s="187"/>
      <c r="D648" s="186"/>
      <c r="E648" s="186"/>
      <c r="F648" s="185"/>
      <c r="G648" s="186"/>
      <c r="H648" s="186"/>
      <c r="I648" s="184"/>
      <c r="J648" s="184"/>
      <c r="K648" s="184"/>
      <c r="L648" s="188"/>
      <c r="M648" s="401"/>
    </row>
    <row r="649" spans="2:13" ht="26.4" thickBot="1">
      <c r="B649" s="397"/>
      <c r="C649" s="876" t="s">
        <v>194</v>
      </c>
      <c r="D649" s="877"/>
      <c r="E649" s="877"/>
      <c r="F649" s="877"/>
      <c r="G649" s="877"/>
      <c r="H649" s="877"/>
      <c r="I649" s="877"/>
      <c r="J649" s="877"/>
      <c r="K649" s="877"/>
      <c r="L649" s="878"/>
      <c r="M649" s="401"/>
    </row>
    <row r="650" spans="2:13" ht="15.6">
      <c r="B650" s="396"/>
      <c r="C650" s="446"/>
      <c r="D650" s="447" t="s">
        <v>260</v>
      </c>
      <c r="E650" s="447" t="s">
        <v>68</v>
      </c>
      <c r="F650" s="447" t="s">
        <v>268</v>
      </c>
      <c r="G650" s="448" t="s">
        <v>256</v>
      </c>
      <c r="H650" s="447" t="s">
        <v>130</v>
      </c>
      <c r="I650" s="448" t="s">
        <v>64</v>
      </c>
      <c r="J650" s="447" t="s">
        <v>269</v>
      </c>
      <c r="K650" s="448" t="s">
        <v>195</v>
      </c>
      <c r="L650" s="449" t="s">
        <v>65</v>
      </c>
      <c r="M650" s="401"/>
    </row>
    <row r="651" spans="2:13" ht="15.6">
      <c r="B651" s="396"/>
      <c r="C651" s="450" t="s">
        <v>58</v>
      </c>
      <c r="D651" s="438">
        <v>340.36</v>
      </c>
      <c r="E651" s="438">
        <v>104</v>
      </c>
      <c r="F651" s="438">
        <v>50</v>
      </c>
      <c r="G651" s="438">
        <v>88</v>
      </c>
      <c r="H651" s="438"/>
      <c r="I651" s="438">
        <v>167</v>
      </c>
      <c r="J651" s="438"/>
      <c r="K651" s="550">
        <f>D651+E651+F651+G651+H651+I651+J651</f>
        <v>749.36</v>
      </c>
      <c r="L651" s="452">
        <f>K651/K655</f>
        <v>7.1619652013514223E-2</v>
      </c>
      <c r="M651" s="401"/>
    </row>
    <row r="652" spans="2:13" ht="15.6">
      <c r="B652" s="396"/>
      <c r="C652" s="450" t="s">
        <v>148</v>
      </c>
      <c r="D652" s="438">
        <v>456.96</v>
      </c>
      <c r="E652" s="438">
        <v>271.39999999999998</v>
      </c>
      <c r="F652" s="438">
        <v>463.13</v>
      </c>
      <c r="G652" s="438">
        <v>225</v>
      </c>
      <c r="H652" s="438"/>
      <c r="I652" s="438">
        <v>634</v>
      </c>
      <c r="J652" s="438"/>
      <c r="K652" s="550">
        <f t="shared" ref="K652:K654" si="174">D652+E652+F652+G652+H652+I652+J652</f>
        <v>2050.4899999999998</v>
      </c>
      <c r="L652" s="452">
        <f>K652/K655</f>
        <v>0.19597440516866496</v>
      </c>
      <c r="M652" s="401"/>
    </row>
    <row r="653" spans="2:13" ht="15.6">
      <c r="B653" s="396"/>
      <c r="C653" s="450" t="s">
        <v>61</v>
      </c>
      <c r="D653" s="438">
        <v>2290.13</v>
      </c>
      <c r="E653" s="438">
        <v>1359.78</v>
      </c>
      <c r="F653" s="438">
        <v>484.83</v>
      </c>
      <c r="G653" s="438">
        <v>118</v>
      </c>
      <c r="H653" s="438"/>
      <c r="I653" s="438">
        <v>205</v>
      </c>
      <c r="J653" s="438"/>
      <c r="K653" s="550">
        <f t="shared" si="174"/>
        <v>4457.74</v>
      </c>
      <c r="L653" s="452">
        <f>K653/K655</f>
        <v>0.42604594262667195</v>
      </c>
      <c r="M653" s="401"/>
    </row>
    <row r="654" spans="2:13" ht="15.6">
      <c r="B654" s="396"/>
      <c r="C654" s="450" t="s">
        <v>62</v>
      </c>
      <c r="D654" s="438">
        <v>1184.2</v>
      </c>
      <c r="E654" s="438">
        <v>913.98</v>
      </c>
      <c r="F654" s="438">
        <v>481.06</v>
      </c>
      <c r="G654" s="438">
        <v>149.47</v>
      </c>
      <c r="H654" s="438"/>
      <c r="I654" s="438">
        <v>476.75</v>
      </c>
      <c r="J654" s="438"/>
      <c r="K654" s="550">
        <f t="shared" si="174"/>
        <v>3205.46</v>
      </c>
      <c r="L654" s="452">
        <f>K654/K655</f>
        <v>0.3063600001911489</v>
      </c>
      <c r="M654" s="401"/>
    </row>
    <row r="655" spans="2:13" ht="15.6">
      <c r="B655" s="397"/>
      <c r="C655" s="450" t="s">
        <v>199</v>
      </c>
      <c r="D655" s="552">
        <f>SUM(D651:D654)</f>
        <v>4271.6499999999996</v>
      </c>
      <c r="E655" s="552">
        <f t="shared" ref="E655" si="175">SUM(E651:E654)</f>
        <v>2649.16</v>
      </c>
      <c r="F655" s="552">
        <f>SUM(F651:F654)</f>
        <v>1479.02</v>
      </c>
      <c r="G655" s="552">
        <f>SUM(G651:G654)</f>
        <v>580.47</v>
      </c>
      <c r="H655" s="552">
        <f>SUM(H651:H654)</f>
        <v>0</v>
      </c>
      <c r="I655" s="552">
        <f>SUM(I651:I654)</f>
        <v>1482.75</v>
      </c>
      <c r="J655" s="552">
        <f t="shared" ref="J655" si="176">SUM(J651:J654)</f>
        <v>0</v>
      </c>
      <c r="K655" s="550">
        <f>D655+E655+F655+G655+H655+I655+J655</f>
        <v>10463.049999999999</v>
      </c>
      <c r="L655" s="452">
        <f>SUM(L651:L654)</f>
        <v>1</v>
      </c>
      <c r="M655" s="401"/>
    </row>
    <row r="656" spans="2:13" ht="15.6">
      <c r="B656" s="397"/>
      <c r="C656" s="547" t="s">
        <v>193</v>
      </c>
      <c r="D656" s="553">
        <v>4271.6499999999996</v>
      </c>
      <c r="E656" s="553">
        <v>2649.16</v>
      </c>
      <c r="F656" s="548">
        <v>1479.02</v>
      </c>
      <c r="G656" s="548">
        <v>580.47</v>
      </c>
      <c r="H656" s="548"/>
      <c r="I656" s="548">
        <v>1482.75</v>
      </c>
      <c r="J656" s="548"/>
      <c r="K656" s="549">
        <f t="shared" ref="K656" si="177">D656+E656+F656+G656+H656+I656+J656</f>
        <v>10463.049999999999</v>
      </c>
      <c r="L656" s="452"/>
      <c r="M656" s="401"/>
    </row>
    <row r="657" spans="2:13" ht="15.6">
      <c r="B657" s="397"/>
      <c r="C657" s="460" t="s">
        <v>147</v>
      </c>
      <c r="D657" s="461">
        <f t="shared" ref="D657:E657" si="178">D656-D655</f>
        <v>0</v>
      </c>
      <c r="E657" s="461">
        <f t="shared" si="178"/>
        <v>0</v>
      </c>
      <c r="F657" s="461">
        <f>F656-F655</f>
        <v>0</v>
      </c>
      <c r="G657" s="461">
        <f>G656-G655</f>
        <v>0</v>
      </c>
      <c r="H657" s="461">
        <f t="shared" ref="H657:J657" si="179">H656-H655</f>
        <v>0</v>
      </c>
      <c r="I657" s="461">
        <f t="shared" si="179"/>
        <v>0</v>
      </c>
      <c r="J657" s="461">
        <f t="shared" si="179"/>
        <v>0</v>
      </c>
      <c r="K657" s="542">
        <f>D657+E657+F657+G657+H657+I657+J657</f>
        <v>0</v>
      </c>
      <c r="L657" s="452"/>
      <c r="M657" s="401"/>
    </row>
    <row r="658" spans="2:13" ht="15.6">
      <c r="B658" s="396"/>
      <c r="C658" s="402" t="s">
        <v>65</v>
      </c>
      <c r="D658" s="462">
        <f>D656/K656</f>
        <v>0.40826049765603717</v>
      </c>
      <c r="E658" s="462">
        <f>E656/K656</f>
        <v>0.25319194689884883</v>
      </c>
      <c r="F658" s="462">
        <f>F656/K656</f>
        <v>0.1413564878309862</v>
      </c>
      <c r="G658" s="462">
        <f>G656/K656</f>
        <v>5.5478087173434137E-2</v>
      </c>
      <c r="H658" s="462">
        <f>H656/K656</f>
        <v>0</v>
      </c>
      <c r="I658" s="462">
        <f>I656/K656</f>
        <v>0.14171298044069369</v>
      </c>
      <c r="J658" s="462">
        <f>J656/K656</f>
        <v>0</v>
      </c>
      <c r="K658" s="520">
        <f>D658+E658+F658+G658+H658+I658+J658</f>
        <v>1</v>
      </c>
      <c r="L658" s="463"/>
      <c r="M658" s="401"/>
    </row>
    <row r="659" spans="2:13" ht="16.2" thickBot="1">
      <c r="B659" s="396"/>
      <c r="C659" s="394"/>
      <c r="D659" s="395"/>
      <c r="E659" s="464"/>
      <c r="F659" s="879"/>
      <c r="G659" s="879"/>
      <c r="H659" s="879"/>
      <c r="I659" s="879"/>
      <c r="J659" s="880" t="s">
        <v>196</v>
      </c>
      <c r="K659" s="880"/>
      <c r="L659" s="465">
        <f>H639-K656</f>
        <v>4.5607999987314543</v>
      </c>
      <c r="M659" s="401"/>
    </row>
    <row r="660" spans="2:13" ht="15" thickBot="1">
      <c r="B660" s="397"/>
      <c r="C660" s="393"/>
      <c r="D660" s="367"/>
      <c r="E660" s="367"/>
      <c r="F660" s="367"/>
      <c r="G660" s="367"/>
      <c r="H660" s="367"/>
      <c r="I660" s="367"/>
      <c r="J660" s="367"/>
      <c r="K660" s="367"/>
      <c r="L660" s="368"/>
      <c r="M660" s="401"/>
    </row>
    <row r="661" spans="2:13" ht="15" thickBot="1">
      <c r="B661" s="398"/>
      <c r="C661" s="399"/>
      <c r="D661" s="399"/>
      <c r="E661" s="399"/>
      <c r="F661" s="399"/>
      <c r="G661" s="399"/>
      <c r="H661" s="399"/>
      <c r="I661" s="399"/>
      <c r="J661" s="399"/>
      <c r="K661" s="399"/>
      <c r="L661" s="399"/>
      <c r="M661" s="400"/>
    </row>
    <row r="662" spans="2:13" ht="15" thickBot="1"/>
    <row r="663" spans="2:13" ht="46.8" thickBot="1">
      <c r="B663" s="853" t="s">
        <v>227</v>
      </c>
      <c r="C663" s="854"/>
      <c r="D663" s="854"/>
      <c r="E663" s="854"/>
      <c r="F663" s="854"/>
      <c r="G663" s="854"/>
      <c r="H663" s="854"/>
      <c r="I663" s="854"/>
      <c r="J663" s="854"/>
      <c r="K663" s="854"/>
      <c r="L663" s="854"/>
      <c r="M663" s="855"/>
    </row>
    <row r="664" spans="2:13" ht="26.4" thickBot="1">
      <c r="B664" s="396"/>
      <c r="C664" s="856" t="s">
        <v>193</v>
      </c>
      <c r="D664" s="857"/>
      <c r="E664" s="857"/>
      <c r="F664" s="857"/>
      <c r="G664" s="857"/>
      <c r="H664" s="857"/>
      <c r="I664" s="857"/>
      <c r="J664" s="857"/>
      <c r="K664" s="857"/>
      <c r="L664" s="858"/>
      <c r="M664" s="401"/>
    </row>
    <row r="665" spans="2:13" ht="15.6">
      <c r="B665" s="396"/>
      <c r="C665" s="403" t="s">
        <v>7</v>
      </c>
      <c r="D665" s="404" t="s">
        <v>38</v>
      </c>
      <c r="E665" s="405" t="s">
        <v>39</v>
      </c>
      <c r="F665" s="406" t="s">
        <v>40</v>
      </c>
      <c r="G665" s="406" t="s">
        <v>8</v>
      </c>
      <c r="H665" s="407" t="s">
        <v>60</v>
      </c>
      <c r="I665" s="408" t="s">
        <v>40</v>
      </c>
      <c r="J665" s="407" t="s">
        <v>65</v>
      </c>
      <c r="K665" s="184"/>
      <c r="L665" s="188"/>
      <c r="M665" s="401"/>
    </row>
    <row r="666" spans="2:13" ht="15.6">
      <c r="B666" s="396"/>
      <c r="C666" s="409" t="s">
        <v>42</v>
      </c>
      <c r="D666" s="596">
        <v>1640313.0009999999</v>
      </c>
      <c r="E666" s="596">
        <v>1640978.493</v>
      </c>
      <c r="F666" s="526">
        <f t="shared" ref="F666:F671" si="180">E666-D666</f>
        <v>665.49200000008568</v>
      </c>
      <c r="G666" s="521">
        <v>6.28</v>
      </c>
      <c r="H666" s="410">
        <f>F666*G666</f>
        <v>4179.2897600005381</v>
      </c>
      <c r="I666" s="531">
        <f>F666+F670+F671</f>
        <v>881.3310000000638</v>
      </c>
      <c r="J666" s="411">
        <f>I666/I670</f>
        <v>0.61375734700131979</v>
      </c>
      <c r="K666" s="186"/>
      <c r="L666" s="359"/>
      <c r="M666" s="401"/>
    </row>
    <row r="667" spans="2:13" ht="15.6">
      <c r="B667" s="396"/>
      <c r="C667" s="412" t="s">
        <v>43</v>
      </c>
      <c r="D667" s="596">
        <v>635976.95299999998</v>
      </c>
      <c r="E667" s="596">
        <v>636216.74199999997</v>
      </c>
      <c r="F667" s="527">
        <f t="shared" si="180"/>
        <v>239.78899999998976</v>
      </c>
      <c r="G667" s="522">
        <v>6.28</v>
      </c>
      <c r="H667" s="413">
        <f>G667*F667</f>
        <v>1505.8749199999356</v>
      </c>
      <c r="I667" s="532">
        <f>F667</f>
        <v>239.78899999998976</v>
      </c>
      <c r="J667" s="414">
        <f>I667/I670</f>
        <v>0.16698863478089679</v>
      </c>
      <c r="K667" s="186"/>
      <c r="L667" s="359"/>
      <c r="M667" s="401"/>
    </row>
    <row r="668" spans="2:13" ht="15.6">
      <c r="B668" s="396"/>
      <c r="C668" s="415" t="s">
        <v>44</v>
      </c>
      <c r="D668" s="597">
        <v>382913.64299999998</v>
      </c>
      <c r="E668" s="597">
        <v>383107.49300000002</v>
      </c>
      <c r="F668" s="528">
        <f t="shared" si="180"/>
        <v>193.85000000003492</v>
      </c>
      <c r="G668" s="523">
        <v>4.58</v>
      </c>
      <c r="H668" s="416">
        <f>G668*F668</f>
        <v>887.83300000015993</v>
      </c>
      <c r="I668" s="533">
        <f>F668</f>
        <v>193.85000000003492</v>
      </c>
      <c r="J668" s="417">
        <f>I668/I670</f>
        <v>0.13499679656816641</v>
      </c>
      <c r="K668" s="186"/>
      <c r="L668" s="359"/>
      <c r="M668" s="401"/>
    </row>
    <row r="669" spans="2:13" ht="15.6">
      <c r="B669" s="397"/>
      <c r="C669" s="183" t="s">
        <v>139</v>
      </c>
      <c r="D669" s="597">
        <v>443656.103</v>
      </c>
      <c r="E669" s="597">
        <v>443777.09299999999</v>
      </c>
      <c r="F669" s="529">
        <f t="shared" si="180"/>
        <v>120.98999999999069</v>
      </c>
      <c r="G669" s="524">
        <v>6.28</v>
      </c>
      <c r="H669" s="418">
        <f>G669*F669</f>
        <v>759.81719999994152</v>
      </c>
      <c r="I669" s="534">
        <f>F669</f>
        <v>120.98999999999069</v>
      </c>
      <c r="J669" s="419">
        <f>I669/I670</f>
        <v>8.4257221649616992E-2</v>
      </c>
      <c r="K669" s="186"/>
      <c r="L669" s="359"/>
      <c r="M669" s="401"/>
    </row>
    <row r="670" spans="2:13" ht="16.2" thickBot="1">
      <c r="B670" s="397"/>
      <c r="C670" s="420" t="s">
        <v>45</v>
      </c>
      <c r="D670" s="597">
        <v>389437.283</v>
      </c>
      <c r="E670" s="597">
        <v>389592.13199999998</v>
      </c>
      <c r="F670" s="526">
        <f t="shared" si="180"/>
        <v>154.84899999998743</v>
      </c>
      <c r="G670" s="859">
        <v>6.28</v>
      </c>
      <c r="H670" s="421">
        <f>G670*F670</f>
        <v>972.45171999992112</v>
      </c>
      <c r="I670" s="535">
        <f t="shared" ref="I670:J670" si="181">SUM(I666:I669)</f>
        <v>1435.9600000000792</v>
      </c>
      <c r="J670" s="422">
        <f t="shared" si="181"/>
        <v>1</v>
      </c>
      <c r="K670" s="186"/>
      <c r="L670" s="359"/>
      <c r="M670" s="401"/>
    </row>
    <row r="671" spans="2:13" ht="15.6">
      <c r="B671" s="397"/>
      <c r="C671" s="420" t="s">
        <v>46</v>
      </c>
      <c r="D671" s="597">
        <v>346643.53200000001</v>
      </c>
      <c r="E671" s="597">
        <v>346704.522</v>
      </c>
      <c r="F671" s="526">
        <f t="shared" si="180"/>
        <v>60.989999999990687</v>
      </c>
      <c r="G671" s="860"/>
      <c r="H671" s="423">
        <f>G670*F671</f>
        <v>383.01719999994151</v>
      </c>
      <c r="I671" s="424"/>
      <c r="J671" s="425"/>
      <c r="K671" s="186"/>
      <c r="L671" s="359"/>
      <c r="M671" s="401"/>
    </row>
    <row r="672" spans="2:13" ht="16.2" thickBot="1">
      <c r="B672" s="397"/>
      <c r="C672" s="426" t="s">
        <v>21</v>
      </c>
      <c r="D672" s="427"/>
      <c r="E672" s="427"/>
      <c r="F672" s="530">
        <f>F666+F667+F668+F669+F670+F671</f>
        <v>1435.9600000000792</v>
      </c>
      <c r="G672" s="525">
        <f>H672/F672</f>
        <v>6.0505054458341174</v>
      </c>
      <c r="H672" s="428">
        <f>SUM(H666:H671)</f>
        <v>8688.2838000004376</v>
      </c>
      <c r="I672" s="424"/>
      <c r="J672" s="425"/>
      <c r="K672" s="186"/>
      <c r="L672" s="359"/>
      <c r="M672" s="401"/>
    </row>
    <row r="673" spans="2:13" ht="16.2" thickBot="1">
      <c r="B673" s="397"/>
      <c r="C673" s="429"/>
      <c r="D673" s="425"/>
      <c r="E673" s="425"/>
      <c r="F673" s="430"/>
      <c r="G673" s="425"/>
      <c r="H673" s="425"/>
      <c r="I673" s="431"/>
      <c r="J673" s="431"/>
      <c r="K673" s="184"/>
      <c r="L673" s="188"/>
      <c r="M673" s="401"/>
    </row>
    <row r="674" spans="2:13" ht="15.6">
      <c r="B674" s="397"/>
      <c r="C674" s="432"/>
      <c r="D674" s="433"/>
      <c r="E674" s="433" t="s">
        <v>254</v>
      </c>
      <c r="F674" s="434" t="s">
        <v>1</v>
      </c>
      <c r="G674" s="554" t="s">
        <v>65</v>
      </c>
      <c r="H674" s="861" t="s">
        <v>243</v>
      </c>
      <c r="I674" s="862"/>
      <c r="J674" s="431"/>
      <c r="K674" s="184"/>
      <c r="L674" s="188"/>
      <c r="M674" s="401"/>
    </row>
    <row r="675" spans="2:13" ht="15.6">
      <c r="B675" s="397"/>
      <c r="C675" s="437" t="s">
        <v>80</v>
      </c>
      <c r="D675" s="438"/>
      <c r="E675" s="438">
        <v>977</v>
      </c>
      <c r="F675" s="438">
        <f>D675+E675</f>
        <v>977</v>
      </c>
      <c r="G675" s="439">
        <f>F675/F680</f>
        <v>0.26157965194109772</v>
      </c>
      <c r="H675" s="590">
        <v>7.0000000000000001E-3</v>
      </c>
      <c r="I675" s="586">
        <f>F675*H675</f>
        <v>6.8390000000000004</v>
      </c>
      <c r="J675" s="431"/>
      <c r="K675" s="184"/>
      <c r="L675" s="188"/>
      <c r="M675" s="401"/>
    </row>
    <row r="676" spans="2:13" ht="15.6">
      <c r="B676" s="397"/>
      <c r="C676" s="437" t="s">
        <v>81</v>
      </c>
      <c r="D676" s="438"/>
      <c r="E676" s="438">
        <v>1391</v>
      </c>
      <c r="F676" s="438">
        <f t="shared" ref="F676:F677" si="182">D676+E676</f>
        <v>1391</v>
      </c>
      <c r="G676" s="439">
        <f>F676/F680</f>
        <v>0.37242302543507361</v>
      </c>
      <c r="H676" s="590">
        <v>2.5000000000000001E-2</v>
      </c>
      <c r="I676" s="586">
        <f>F676*H676</f>
        <v>34.774999999999999</v>
      </c>
      <c r="J676" s="431"/>
      <c r="K676" s="184"/>
      <c r="L676" s="188"/>
      <c r="M676" s="401"/>
    </row>
    <row r="677" spans="2:13" ht="15.6">
      <c r="B677" s="397"/>
      <c r="C677" s="437" t="s">
        <v>58</v>
      </c>
      <c r="D677" s="438"/>
      <c r="E677" s="438">
        <v>1367</v>
      </c>
      <c r="F677" s="438">
        <f t="shared" si="182"/>
        <v>1367</v>
      </c>
      <c r="G677" s="439">
        <f>F677/F680</f>
        <v>0.36599732262382867</v>
      </c>
      <c r="H677" s="584"/>
      <c r="I677" s="586"/>
      <c r="J677" s="431"/>
      <c r="K677" s="184"/>
      <c r="L677" s="188"/>
      <c r="M677" s="401"/>
    </row>
    <row r="678" spans="2:13" ht="15.6">
      <c r="B678" s="397"/>
      <c r="C678" s="437" t="s">
        <v>275</v>
      </c>
      <c r="D678" s="438"/>
      <c r="E678" s="438"/>
      <c r="F678" s="438">
        <f>D678+E678</f>
        <v>0</v>
      </c>
      <c r="G678" s="439"/>
      <c r="H678" s="590">
        <v>1.9E-2</v>
      </c>
      <c r="I678" s="586">
        <f>F678*H678</f>
        <v>0</v>
      </c>
      <c r="J678" s="431"/>
      <c r="K678" s="184"/>
      <c r="L678" s="188"/>
      <c r="M678" s="401"/>
    </row>
    <row r="679" spans="2:13" ht="15.6">
      <c r="B679" s="397"/>
      <c r="C679" s="437" t="s">
        <v>276</v>
      </c>
      <c r="D679" s="438"/>
      <c r="E679" s="438"/>
      <c r="F679" s="438">
        <f>D679+E679</f>
        <v>0</v>
      </c>
      <c r="G679" s="439">
        <f>F679/F680</f>
        <v>0</v>
      </c>
      <c r="H679" s="590">
        <v>1.9E-2</v>
      </c>
      <c r="I679" s="586">
        <f>F679*H679</f>
        <v>0</v>
      </c>
      <c r="J679" s="431"/>
      <c r="K679" s="184"/>
      <c r="L679" s="188"/>
      <c r="M679" s="401"/>
    </row>
    <row r="680" spans="2:13" ht="16.2" thickBot="1">
      <c r="B680" s="397"/>
      <c r="C680" s="441" t="s">
        <v>1</v>
      </c>
      <c r="D680" s="442">
        <f>SUM(D675:D677)</f>
        <v>0</v>
      </c>
      <c r="E680" s="442">
        <f>SUM(E675:E677)</f>
        <v>3735</v>
      </c>
      <c r="F680" s="443">
        <f>D680+E680</f>
        <v>3735</v>
      </c>
      <c r="G680" s="444">
        <f>SUM(G675:G677)</f>
        <v>1</v>
      </c>
      <c r="H680" s="585" t="s">
        <v>21</v>
      </c>
      <c r="I680" s="591">
        <f>SUM(I675:I677)</f>
        <v>41.613999999999997</v>
      </c>
      <c r="J680" s="431"/>
      <c r="K680" s="184"/>
      <c r="L680" s="188"/>
      <c r="M680" s="401"/>
    </row>
    <row r="681" spans="2:13" ht="15" thickBot="1">
      <c r="B681" s="397"/>
      <c r="C681" s="187"/>
      <c r="D681" s="186"/>
      <c r="E681" s="186"/>
      <c r="F681" s="185"/>
      <c r="G681" s="186"/>
      <c r="H681" s="186"/>
      <c r="I681" s="184"/>
      <c r="J681" s="184"/>
      <c r="K681" s="184"/>
      <c r="L681" s="188"/>
      <c r="M681" s="401"/>
    </row>
    <row r="682" spans="2:13" ht="26.4" thickBot="1">
      <c r="B682" s="397"/>
      <c r="C682" s="876" t="s">
        <v>194</v>
      </c>
      <c r="D682" s="877"/>
      <c r="E682" s="877"/>
      <c r="F682" s="877"/>
      <c r="G682" s="877"/>
      <c r="H682" s="877"/>
      <c r="I682" s="877"/>
      <c r="J682" s="877"/>
      <c r="K682" s="877"/>
      <c r="L682" s="878"/>
      <c r="M682" s="401"/>
    </row>
    <row r="683" spans="2:13" ht="15.6">
      <c r="B683" s="396"/>
      <c r="C683" s="446"/>
      <c r="D683" s="447" t="s">
        <v>260</v>
      </c>
      <c r="E683" s="447" t="s">
        <v>68</v>
      </c>
      <c r="F683" s="447" t="s">
        <v>268</v>
      </c>
      <c r="G683" s="448" t="s">
        <v>256</v>
      </c>
      <c r="H683" s="447" t="s">
        <v>130</v>
      </c>
      <c r="I683" s="448" t="s">
        <v>64</v>
      </c>
      <c r="J683" s="447" t="s">
        <v>269</v>
      </c>
      <c r="K683" s="448" t="s">
        <v>195</v>
      </c>
      <c r="L683" s="449" t="s">
        <v>65</v>
      </c>
      <c r="M683" s="401"/>
    </row>
    <row r="684" spans="2:13" ht="15.6">
      <c r="B684" s="396"/>
      <c r="C684" s="450" t="s">
        <v>58</v>
      </c>
      <c r="D684" s="438">
        <v>425</v>
      </c>
      <c r="E684" s="438"/>
      <c r="F684" s="438">
        <v>179</v>
      </c>
      <c r="G684" s="438">
        <v>555</v>
      </c>
      <c r="H684" s="438"/>
      <c r="I684" s="438">
        <v>108</v>
      </c>
      <c r="J684" s="438"/>
      <c r="K684" s="550">
        <f>D684+E684+F684+G684+H684+I684+J684</f>
        <v>1267</v>
      </c>
      <c r="L684" s="452">
        <f>K684/K688</f>
        <v>0.14568007413931477</v>
      </c>
      <c r="M684" s="401"/>
    </row>
    <row r="685" spans="2:13" ht="15.6">
      <c r="B685" s="396"/>
      <c r="C685" s="450" t="s">
        <v>148</v>
      </c>
      <c r="D685" s="438">
        <v>931.38</v>
      </c>
      <c r="E685" s="438"/>
      <c r="F685" s="438">
        <v>125</v>
      </c>
      <c r="G685" s="438">
        <v>467</v>
      </c>
      <c r="H685" s="438">
        <v>379</v>
      </c>
      <c r="I685" s="438">
        <v>566</v>
      </c>
      <c r="J685" s="438"/>
      <c r="K685" s="550">
        <f t="shared" ref="K685:K687" si="183">D685+E685+F685+G685+H685+I685+J685</f>
        <v>2468.38</v>
      </c>
      <c r="L685" s="452">
        <f>K685/K688</f>
        <v>0.28381513922967783</v>
      </c>
      <c r="M685" s="401"/>
    </row>
    <row r="686" spans="2:13" ht="15.6">
      <c r="B686" s="396"/>
      <c r="C686" s="450" t="s">
        <v>61</v>
      </c>
      <c r="D686" s="438">
        <v>292.77999999999997</v>
      </c>
      <c r="E686" s="438"/>
      <c r="F686" s="438"/>
      <c r="G686" s="438">
        <v>691.44</v>
      </c>
      <c r="H686" s="438">
        <v>70</v>
      </c>
      <c r="I686" s="438">
        <v>80</v>
      </c>
      <c r="J686" s="438"/>
      <c r="K686" s="550">
        <f t="shared" si="183"/>
        <v>1134.22</v>
      </c>
      <c r="L686" s="452">
        <f>K686/K688</f>
        <v>0.13041298633803758</v>
      </c>
      <c r="M686" s="401"/>
    </row>
    <row r="687" spans="2:13" ht="15.6">
      <c r="B687" s="396"/>
      <c r="C687" s="450" t="s">
        <v>62</v>
      </c>
      <c r="D687" s="438">
        <v>1655</v>
      </c>
      <c r="E687" s="438"/>
      <c r="F687" s="438">
        <v>645.4</v>
      </c>
      <c r="G687" s="438">
        <v>974.69</v>
      </c>
      <c r="H687" s="438">
        <v>91.73</v>
      </c>
      <c r="I687" s="438">
        <v>460.72</v>
      </c>
      <c r="J687" s="438"/>
      <c r="K687" s="550">
        <f t="shared" si="183"/>
        <v>3827.54</v>
      </c>
      <c r="L687" s="452">
        <f>K687/K688</f>
        <v>0.4400918002929699</v>
      </c>
      <c r="M687" s="401"/>
    </row>
    <row r="688" spans="2:13" ht="15.6">
      <c r="B688" s="397"/>
      <c r="C688" s="450" t="s">
        <v>199</v>
      </c>
      <c r="D688" s="552">
        <f>SUM(D684:D687)</f>
        <v>3304.16</v>
      </c>
      <c r="E688" s="552">
        <f t="shared" ref="E688" si="184">SUM(E684:E687)</f>
        <v>0</v>
      </c>
      <c r="F688" s="552">
        <f>SUM(F684:F687)</f>
        <v>949.4</v>
      </c>
      <c r="G688" s="552">
        <f>SUM(G684:G687)</f>
        <v>2688.13</v>
      </c>
      <c r="H688" s="552">
        <f>SUM(H684:H687)</f>
        <v>540.73</v>
      </c>
      <c r="I688" s="552">
        <f>SUM(I684:I687)</f>
        <v>1214.72</v>
      </c>
      <c r="J688" s="552">
        <f t="shared" ref="J688" si="185">SUM(J684:J687)</f>
        <v>0</v>
      </c>
      <c r="K688" s="550">
        <f>D688+E688+F688+G688+H688+I688+J688</f>
        <v>8697.14</v>
      </c>
      <c r="L688" s="452">
        <f>SUM(L684:L687)</f>
        <v>1</v>
      </c>
      <c r="M688" s="401"/>
    </row>
    <row r="689" spans="2:13" ht="15.6">
      <c r="B689" s="397"/>
      <c r="C689" s="547" t="s">
        <v>193</v>
      </c>
      <c r="D689" s="553">
        <v>3309.77</v>
      </c>
      <c r="E689" s="553"/>
      <c r="F689" s="548">
        <v>949.4</v>
      </c>
      <c r="G689" s="548">
        <v>2688.13</v>
      </c>
      <c r="H689" s="548">
        <v>540.73</v>
      </c>
      <c r="I689" s="548">
        <v>1214.72</v>
      </c>
      <c r="J689" s="548"/>
      <c r="K689" s="549">
        <f t="shared" ref="K689" si="186">D689+E689+F689+G689+H689+I689+J689</f>
        <v>8702.75</v>
      </c>
      <c r="L689" s="452"/>
      <c r="M689" s="401"/>
    </row>
    <row r="690" spans="2:13" ht="15.6">
      <c r="B690" s="397"/>
      <c r="C690" s="460" t="s">
        <v>147</v>
      </c>
      <c r="D690" s="461">
        <f t="shared" ref="D690:E690" si="187">D689-D688</f>
        <v>5.6100000000001273</v>
      </c>
      <c r="E690" s="461">
        <f t="shared" si="187"/>
        <v>0</v>
      </c>
      <c r="F690" s="461">
        <f>F689-F688</f>
        <v>0</v>
      </c>
      <c r="G690" s="461">
        <f>G689-G688</f>
        <v>0</v>
      </c>
      <c r="H690" s="461">
        <f t="shared" ref="H690:J690" si="188">H689-H688</f>
        <v>0</v>
      </c>
      <c r="I690" s="461">
        <f t="shared" si="188"/>
        <v>0</v>
      </c>
      <c r="J690" s="461">
        <f t="shared" si="188"/>
        <v>0</v>
      </c>
      <c r="K690" s="542">
        <f>D690+E690+F690+G690+H690+I690+J690</f>
        <v>5.6100000000001273</v>
      </c>
      <c r="L690" s="452"/>
      <c r="M690" s="401"/>
    </row>
    <row r="691" spans="2:13" ht="15.6">
      <c r="B691" s="396"/>
      <c r="C691" s="402" t="s">
        <v>65</v>
      </c>
      <c r="D691" s="462">
        <f>D689/K689</f>
        <v>0.38031311941627644</v>
      </c>
      <c r="E691" s="462">
        <f>E689/K689</f>
        <v>0</v>
      </c>
      <c r="F691" s="462">
        <f>F689/K689</f>
        <v>0.10909195369279825</v>
      </c>
      <c r="G691" s="462">
        <f>G689/K689</f>
        <v>0.30888282439458792</v>
      </c>
      <c r="H691" s="462">
        <f>H689/K689</f>
        <v>6.2133233747953237E-2</v>
      </c>
      <c r="I691" s="462">
        <f>I689/K689</f>
        <v>0.13957886874838413</v>
      </c>
      <c r="J691" s="462">
        <f>J689/K689</f>
        <v>0</v>
      </c>
      <c r="K691" s="520">
        <f>D691+E691+F691+G691+H691+I691+J691</f>
        <v>0.99999999999999989</v>
      </c>
      <c r="L691" s="463"/>
      <c r="M691" s="401"/>
    </row>
    <row r="692" spans="2:13" ht="16.2" thickBot="1">
      <c r="B692" s="396"/>
      <c r="C692" s="394"/>
      <c r="D692" s="395"/>
      <c r="E692" s="464"/>
      <c r="F692" s="879"/>
      <c r="G692" s="879"/>
      <c r="H692" s="879"/>
      <c r="I692" s="879"/>
      <c r="J692" s="880" t="s">
        <v>196</v>
      </c>
      <c r="K692" s="880"/>
      <c r="L692" s="465">
        <f>H672-K689</f>
        <v>-14.466199999562377</v>
      </c>
      <c r="M692" s="401"/>
    </row>
    <row r="693" spans="2:13" ht="15" thickBot="1">
      <c r="B693" s="397"/>
      <c r="C693" s="393"/>
      <c r="D693" s="367"/>
      <c r="E693" s="367"/>
      <c r="F693" s="367"/>
      <c r="G693" s="367"/>
      <c r="H693" s="367"/>
      <c r="I693" s="367"/>
      <c r="J693" s="367"/>
      <c r="K693" s="367"/>
      <c r="L693" s="368"/>
      <c r="M693" s="401"/>
    </row>
    <row r="694" spans="2:13" ht="15" thickBot="1">
      <c r="B694" s="398"/>
      <c r="C694" s="399"/>
      <c r="D694" s="399"/>
      <c r="E694" s="399"/>
      <c r="F694" s="399"/>
      <c r="G694" s="399"/>
      <c r="H694" s="399"/>
      <c r="I694" s="399"/>
      <c r="J694" s="399"/>
      <c r="K694" s="399"/>
      <c r="L694" s="399"/>
      <c r="M694" s="400"/>
    </row>
    <row r="695" spans="2:13" ht="15" thickBot="1"/>
    <row r="696" spans="2:13" ht="46.8" thickBot="1">
      <c r="B696" s="853" t="s">
        <v>228</v>
      </c>
      <c r="C696" s="854"/>
      <c r="D696" s="854"/>
      <c r="E696" s="854"/>
      <c r="F696" s="854"/>
      <c r="G696" s="854"/>
      <c r="H696" s="854"/>
      <c r="I696" s="854"/>
      <c r="J696" s="854"/>
      <c r="K696" s="854"/>
      <c r="L696" s="854"/>
      <c r="M696" s="855"/>
    </row>
    <row r="697" spans="2:13" ht="26.4" thickBot="1">
      <c r="B697" s="396"/>
      <c r="C697" s="856" t="s">
        <v>193</v>
      </c>
      <c r="D697" s="857"/>
      <c r="E697" s="857"/>
      <c r="F697" s="857"/>
      <c r="G697" s="857"/>
      <c r="H697" s="857"/>
      <c r="I697" s="857"/>
      <c r="J697" s="857"/>
      <c r="K697" s="857"/>
      <c r="L697" s="858"/>
      <c r="M697" s="401"/>
    </row>
    <row r="698" spans="2:13" ht="15.6">
      <c r="B698" s="396"/>
      <c r="C698" s="403" t="s">
        <v>7</v>
      </c>
      <c r="D698" s="404" t="s">
        <v>38</v>
      </c>
      <c r="E698" s="405" t="s">
        <v>39</v>
      </c>
      <c r="F698" s="406" t="s">
        <v>40</v>
      </c>
      <c r="G698" s="406" t="s">
        <v>8</v>
      </c>
      <c r="H698" s="407" t="s">
        <v>60</v>
      </c>
      <c r="I698" s="408" t="s">
        <v>40</v>
      </c>
      <c r="J698" s="407" t="s">
        <v>65</v>
      </c>
      <c r="K698" s="184"/>
      <c r="L698" s="188"/>
      <c r="M698" s="401"/>
    </row>
    <row r="699" spans="2:13" ht="15.6">
      <c r="B699" s="396"/>
      <c r="C699" s="409" t="s">
        <v>42</v>
      </c>
      <c r="D699" s="596">
        <v>1640978.493</v>
      </c>
      <c r="E699" s="596">
        <v>1641873.683</v>
      </c>
      <c r="F699" s="526">
        <f t="shared" ref="F699:F704" si="189">E699-D699</f>
        <v>895.18999999994412</v>
      </c>
      <c r="G699" s="521">
        <v>6.28</v>
      </c>
      <c r="H699" s="410">
        <f>F699*G699</f>
        <v>5621.793199999649</v>
      </c>
      <c r="I699" s="531">
        <f>F699+F703+F704</f>
        <v>1116.530999999959</v>
      </c>
      <c r="J699" s="411">
        <f>I699/I703</f>
        <v>0.65268637434455956</v>
      </c>
      <c r="K699" s="186"/>
      <c r="L699" s="359"/>
      <c r="M699" s="401"/>
    </row>
    <row r="700" spans="2:13" ht="15.6">
      <c r="B700" s="396"/>
      <c r="C700" s="412" t="s">
        <v>43</v>
      </c>
      <c r="D700" s="596">
        <v>636216.74199999997</v>
      </c>
      <c r="E700" s="596">
        <v>636219.62199999997</v>
      </c>
      <c r="F700" s="527">
        <f t="shared" si="189"/>
        <v>2.8800000000046566</v>
      </c>
      <c r="G700" s="522">
        <v>6.28</v>
      </c>
      <c r="H700" s="413">
        <f>G700*F700</f>
        <v>18.086400000029244</v>
      </c>
      <c r="I700" s="532">
        <f>F700</f>
        <v>2.8800000000046566</v>
      </c>
      <c r="J700" s="414">
        <f>I700/I703</f>
        <v>1.683550889420392E-3</v>
      </c>
      <c r="K700" s="186"/>
      <c r="L700" s="359"/>
      <c r="M700" s="401"/>
    </row>
    <row r="701" spans="2:13" ht="15.6">
      <c r="B701" s="396"/>
      <c r="C701" s="415" t="s">
        <v>44</v>
      </c>
      <c r="D701" s="597">
        <v>383107.49300000002</v>
      </c>
      <c r="E701" s="597">
        <v>383270.533</v>
      </c>
      <c r="F701" s="528">
        <f t="shared" si="189"/>
        <v>163.03999999997905</v>
      </c>
      <c r="G701" s="523">
        <v>4.58</v>
      </c>
      <c r="H701" s="416">
        <f>G701*F701</f>
        <v>746.72319999990407</v>
      </c>
      <c r="I701" s="533">
        <f>F701</f>
        <v>163.03999999997905</v>
      </c>
      <c r="J701" s="417">
        <f>I701/I703</f>
        <v>9.5307686462021396E-2</v>
      </c>
      <c r="K701" s="186"/>
      <c r="L701" s="359"/>
      <c r="M701" s="401"/>
    </row>
    <row r="702" spans="2:13" ht="15.6">
      <c r="B702" s="397"/>
      <c r="C702" s="183" t="s">
        <v>139</v>
      </c>
      <c r="D702" s="597">
        <v>443777.09299999999</v>
      </c>
      <c r="E702" s="597">
        <v>444205.31199999998</v>
      </c>
      <c r="F702" s="529">
        <f t="shared" si="189"/>
        <v>428.21899999998277</v>
      </c>
      <c r="G702" s="524">
        <v>6.28</v>
      </c>
      <c r="H702" s="418">
        <f>G702*F702</f>
        <v>2689.215319999892</v>
      </c>
      <c r="I702" s="534">
        <f>F702</f>
        <v>428.21899999998277</v>
      </c>
      <c r="J702" s="419">
        <f>I702/I703</f>
        <v>0.25032238830399867</v>
      </c>
      <c r="K702" s="186"/>
      <c r="L702" s="359"/>
      <c r="M702" s="401"/>
    </row>
    <row r="703" spans="2:13" ht="16.2" thickBot="1">
      <c r="B703" s="397"/>
      <c r="C703" s="420" t="s">
        <v>45</v>
      </c>
      <c r="D703" s="597">
        <v>389592.13199999998</v>
      </c>
      <c r="E703" s="597">
        <v>389763.01199999999</v>
      </c>
      <c r="F703" s="526">
        <f t="shared" si="189"/>
        <v>170.88000000000466</v>
      </c>
      <c r="G703" s="859">
        <v>6.28</v>
      </c>
      <c r="H703" s="421">
        <f>G703*F703</f>
        <v>1073.1264000000292</v>
      </c>
      <c r="I703" s="535">
        <f t="shared" ref="I703:J703" si="190">SUM(I699:I702)</f>
        <v>1710.6699999999255</v>
      </c>
      <c r="J703" s="422">
        <f t="shared" si="190"/>
        <v>1</v>
      </c>
      <c r="K703" s="186"/>
      <c r="L703" s="359"/>
      <c r="M703" s="401"/>
    </row>
    <row r="704" spans="2:13" ht="15.6">
      <c r="B704" s="397"/>
      <c r="C704" s="420" t="s">
        <v>46</v>
      </c>
      <c r="D704" s="597">
        <v>346704.522</v>
      </c>
      <c r="E704" s="597">
        <v>346754.98300000001</v>
      </c>
      <c r="F704" s="526">
        <f t="shared" si="189"/>
        <v>50.461000000010245</v>
      </c>
      <c r="G704" s="860"/>
      <c r="H704" s="423">
        <f>G703*F704</f>
        <v>316.89508000006435</v>
      </c>
      <c r="I704" s="424"/>
      <c r="J704" s="425"/>
      <c r="K704" s="186"/>
      <c r="L704" s="359"/>
      <c r="M704" s="401"/>
    </row>
    <row r="705" spans="2:13" ht="16.2" thickBot="1">
      <c r="B705" s="397"/>
      <c r="C705" s="426" t="s">
        <v>21</v>
      </c>
      <c r="D705" s="427"/>
      <c r="E705" s="427"/>
      <c r="F705" s="530">
        <f>F699+F700+F701+F702+F703+F704</f>
        <v>1710.6699999999255</v>
      </c>
      <c r="G705" s="525">
        <f>H705/F705</f>
        <v>6.117976933014563</v>
      </c>
      <c r="H705" s="428">
        <f>SUM(H699:H704)</f>
        <v>10465.839599999566</v>
      </c>
      <c r="I705" s="424"/>
      <c r="J705" s="425"/>
      <c r="K705" s="186"/>
      <c r="L705" s="359"/>
      <c r="M705" s="401"/>
    </row>
    <row r="706" spans="2:13" ht="16.2" thickBot="1">
      <c r="B706" s="397"/>
      <c r="C706" s="429"/>
      <c r="D706" s="425"/>
      <c r="E706" s="425"/>
      <c r="F706" s="430"/>
      <c r="G706" s="425"/>
      <c r="H706" s="425"/>
      <c r="I706" s="431"/>
      <c r="J706" s="431"/>
      <c r="K706" s="184"/>
      <c r="L706" s="188"/>
      <c r="M706" s="401"/>
    </row>
    <row r="707" spans="2:13" ht="15.6">
      <c r="B707" s="397"/>
      <c r="C707" s="432"/>
      <c r="D707" s="433"/>
      <c r="E707" s="433" t="s">
        <v>254</v>
      </c>
      <c r="F707" s="434" t="s">
        <v>1</v>
      </c>
      <c r="G707" s="554" t="s">
        <v>65</v>
      </c>
      <c r="H707" s="861" t="s">
        <v>243</v>
      </c>
      <c r="I707" s="862"/>
      <c r="J707" s="431"/>
      <c r="K707" s="184"/>
      <c r="L707" s="188"/>
      <c r="M707" s="401"/>
    </row>
    <row r="708" spans="2:13" ht="15.6">
      <c r="B708" s="397"/>
      <c r="C708" s="437" t="s">
        <v>80</v>
      </c>
      <c r="D708" s="438"/>
      <c r="E708" s="438">
        <v>1118</v>
      </c>
      <c r="F708" s="438">
        <f>D708+E708</f>
        <v>1118</v>
      </c>
      <c r="G708" s="439">
        <f>F708/F713</f>
        <v>0.40536620739666424</v>
      </c>
      <c r="H708" s="590">
        <v>7.0000000000000001E-3</v>
      </c>
      <c r="I708" s="586">
        <f>F708*H708</f>
        <v>7.8260000000000005</v>
      </c>
      <c r="J708" s="431"/>
      <c r="K708" s="184"/>
      <c r="L708" s="188"/>
      <c r="M708" s="401"/>
    </row>
    <row r="709" spans="2:13" ht="15.6">
      <c r="B709" s="397"/>
      <c r="C709" s="437" t="s">
        <v>81</v>
      </c>
      <c r="D709" s="438"/>
      <c r="E709" s="438">
        <v>792</v>
      </c>
      <c r="F709" s="438">
        <f t="shared" ref="F709:F710" si="191">D709+E709</f>
        <v>792</v>
      </c>
      <c r="G709" s="439">
        <f>F709/F713</f>
        <v>0.28716461203770849</v>
      </c>
      <c r="H709" s="590">
        <v>2.5000000000000001E-2</v>
      </c>
      <c r="I709" s="586">
        <f>F709*H709</f>
        <v>19.8</v>
      </c>
      <c r="J709" s="431"/>
      <c r="K709" s="184"/>
      <c r="L709" s="188"/>
      <c r="M709" s="401"/>
    </row>
    <row r="710" spans="2:13" ht="15" customHeight="1">
      <c r="B710" s="397"/>
      <c r="C710" s="437" t="s">
        <v>58</v>
      </c>
      <c r="D710" s="438"/>
      <c r="E710" s="438">
        <v>848</v>
      </c>
      <c r="F710" s="438">
        <f t="shared" si="191"/>
        <v>848</v>
      </c>
      <c r="G710" s="439">
        <f>F710/F713</f>
        <v>0.30746918056562728</v>
      </c>
      <c r="H710" s="584"/>
      <c r="I710" s="586"/>
      <c r="J710" s="431"/>
      <c r="K710" s="184"/>
      <c r="L710" s="188"/>
      <c r="M710" s="401"/>
    </row>
    <row r="711" spans="2:13" ht="15" customHeight="1">
      <c r="B711" s="397"/>
      <c r="C711" s="437" t="s">
        <v>275</v>
      </c>
      <c r="D711" s="438"/>
      <c r="E711" s="438"/>
      <c r="F711" s="438">
        <f>D711+E711</f>
        <v>0</v>
      </c>
      <c r="G711" s="439"/>
      <c r="H711" s="590">
        <v>1.9E-2</v>
      </c>
      <c r="I711" s="586">
        <f>F711*H711</f>
        <v>0</v>
      </c>
      <c r="J711" s="431"/>
      <c r="K711" s="184"/>
      <c r="L711" s="188"/>
      <c r="M711" s="401"/>
    </row>
    <row r="712" spans="2:13" ht="15" customHeight="1">
      <c r="B712" s="397"/>
      <c r="C712" s="437" t="s">
        <v>276</v>
      </c>
      <c r="D712" s="438"/>
      <c r="E712" s="438"/>
      <c r="F712" s="438">
        <f>D712+E712</f>
        <v>0</v>
      </c>
      <c r="G712" s="439">
        <f>F712/F713</f>
        <v>0</v>
      </c>
      <c r="H712" s="590">
        <v>1.9E-2</v>
      </c>
      <c r="I712" s="586">
        <f>F712*H712</f>
        <v>0</v>
      </c>
      <c r="J712" s="431"/>
      <c r="K712" s="184"/>
      <c r="L712" s="188"/>
      <c r="M712" s="401"/>
    </row>
    <row r="713" spans="2:13" ht="16.2" thickBot="1">
      <c r="B713" s="397"/>
      <c r="C713" s="441" t="s">
        <v>1</v>
      </c>
      <c r="D713" s="442">
        <f>SUM(D708:D710)</f>
        <v>0</v>
      </c>
      <c r="E713" s="442">
        <f>SUM(E708:E710)</f>
        <v>2758</v>
      </c>
      <c r="F713" s="443">
        <f>D713+E713</f>
        <v>2758</v>
      </c>
      <c r="G713" s="444">
        <f>SUM(G708:G710)</f>
        <v>1</v>
      </c>
      <c r="H713" s="585" t="s">
        <v>21</v>
      </c>
      <c r="I713" s="591">
        <f>SUM(I708:I710)</f>
        <v>27.626000000000001</v>
      </c>
      <c r="J713" s="431"/>
      <c r="K713" s="184"/>
      <c r="L713" s="188"/>
      <c r="M713" s="401"/>
    </row>
    <row r="714" spans="2:13" ht="15" thickBot="1">
      <c r="B714" s="397"/>
      <c r="C714" s="187"/>
      <c r="D714" s="186"/>
      <c r="E714" s="186"/>
      <c r="F714" s="185"/>
      <c r="G714" s="186"/>
      <c r="H714" s="186"/>
      <c r="I714" s="184"/>
      <c r="J714" s="184"/>
      <c r="K714" s="184"/>
      <c r="L714" s="188"/>
      <c r="M714" s="401"/>
    </row>
    <row r="715" spans="2:13" ht="26.4" thickBot="1">
      <c r="B715" s="397"/>
      <c r="C715" s="876" t="s">
        <v>194</v>
      </c>
      <c r="D715" s="877"/>
      <c r="E715" s="877"/>
      <c r="F715" s="877"/>
      <c r="G715" s="877"/>
      <c r="H715" s="877"/>
      <c r="I715" s="877"/>
      <c r="J715" s="877"/>
      <c r="K715" s="877"/>
      <c r="L715" s="878"/>
      <c r="M715" s="401"/>
    </row>
    <row r="716" spans="2:13" ht="15.6">
      <c r="B716" s="396"/>
      <c r="C716" s="446"/>
      <c r="D716" s="447" t="s">
        <v>260</v>
      </c>
      <c r="E716" s="447" t="s">
        <v>68</v>
      </c>
      <c r="F716" s="447" t="s">
        <v>268</v>
      </c>
      <c r="G716" s="448" t="s">
        <v>256</v>
      </c>
      <c r="H716" s="447" t="s">
        <v>130</v>
      </c>
      <c r="I716" s="448" t="s">
        <v>64</v>
      </c>
      <c r="J716" s="447" t="s">
        <v>269</v>
      </c>
      <c r="K716" s="448" t="s">
        <v>195</v>
      </c>
      <c r="L716" s="449" t="s">
        <v>65</v>
      </c>
      <c r="M716" s="401"/>
    </row>
    <row r="717" spans="2:13" ht="15.6">
      <c r="B717" s="396"/>
      <c r="C717" s="450" t="s">
        <v>58</v>
      </c>
      <c r="D717" s="438">
        <v>359.2</v>
      </c>
      <c r="E717" s="438">
        <v>338</v>
      </c>
      <c r="F717" s="438">
        <v>619</v>
      </c>
      <c r="G717" s="438"/>
      <c r="H717" s="438"/>
      <c r="I717" s="438">
        <v>60</v>
      </c>
      <c r="J717" s="438"/>
      <c r="K717" s="550">
        <f>D717+E717+F717+G717+H717+I717+J717</f>
        <v>1376.2</v>
      </c>
      <c r="L717" s="452">
        <f>K717/K721</f>
        <v>0.13264118064337044</v>
      </c>
      <c r="M717" s="401"/>
    </row>
    <row r="718" spans="2:13" ht="15.6">
      <c r="B718" s="396"/>
      <c r="C718" s="450" t="s">
        <v>148</v>
      </c>
      <c r="D718" s="438">
        <v>504.27</v>
      </c>
      <c r="E718" s="438">
        <v>851</v>
      </c>
      <c r="F718" s="438">
        <v>191</v>
      </c>
      <c r="G718" s="438"/>
      <c r="H718" s="438">
        <v>105</v>
      </c>
      <c r="I718" s="438">
        <v>264</v>
      </c>
      <c r="J718" s="438"/>
      <c r="K718" s="550">
        <f t="shared" ref="K718:K720" si="192">D718+E718+F718+G718+H718+I718+J718</f>
        <v>1915.27</v>
      </c>
      <c r="L718" s="452">
        <f>K718/K721</f>
        <v>0.1845979320235635</v>
      </c>
      <c r="M718" s="401"/>
    </row>
    <row r="719" spans="2:13" ht="15.6">
      <c r="B719" s="396"/>
      <c r="C719" s="450" t="s">
        <v>61</v>
      </c>
      <c r="D719" s="438">
        <v>3635.04</v>
      </c>
      <c r="E719" s="438">
        <v>629.6</v>
      </c>
      <c r="F719" s="438">
        <v>86.8</v>
      </c>
      <c r="G719" s="438"/>
      <c r="H719" s="438"/>
      <c r="I719" s="438">
        <v>108</v>
      </c>
      <c r="J719" s="438"/>
      <c r="K719" s="550">
        <f t="shared" si="192"/>
        <v>4459.4400000000005</v>
      </c>
      <c r="L719" s="452">
        <f>K719/K721</f>
        <v>0.42981062825771832</v>
      </c>
      <c r="M719" s="401"/>
    </row>
    <row r="720" spans="2:13" ht="15.6">
      <c r="B720" s="396"/>
      <c r="C720" s="450" t="s">
        <v>62</v>
      </c>
      <c r="D720" s="438">
        <v>1152.3599999999999</v>
      </c>
      <c r="E720" s="438">
        <v>408.35</v>
      </c>
      <c r="F720" s="438">
        <v>583.79999999999995</v>
      </c>
      <c r="G720" s="438"/>
      <c r="H720" s="438">
        <v>120.51</v>
      </c>
      <c r="I720" s="438">
        <v>359.43</v>
      </c>
      <c r="J720" s="438"/>
      <c r="K720" s="550">
        <f t="shared" si="192"/>
        <v>2624.4500000000003</v>
      </c>
      <c r="L720" s="452">
        <f>K720/K721</f>
        <v>0.25295025907534774</v>
      </c>
      <c r="M720" s="401"/>
    </row>
    <row r="721" spans="2:13" ht="15.6">
      <c r="B721" s="397"/>
      <c r="C721" s="450" t="s">
        <v>199</v>
      </c>
      <c r="D721" s="552">
        <f t="shared" ref="D721:I721" si="193">SUM(D717:D720)</f>
        <v>5650.87</v>
      </c>
      <c r="E721" s="552">
        <f t="shared" si="193"/>
        <v>2226.9499999999998</v>
      </c>
      <c r="F721" s="552">
        <f t="shared" si="193"/>
        <v>1480.6</v>
      </c>
      <c r="G721" s="552">
        <f t="shared" si="193"/>
        <v>0</v>
      </c>
      <c r="H721" s="552">
        <f t="shared" si="193"/>
        <v>225.51</v>
      </c>
      <c r="I721" s="552">
        <f t="shared" si="193"/>
        <v>791.43000000000006</v>
      </c>
      <c r="J721" s="552">
        <f t="shared" ref="J721" si="194">SUM(J717:J720)</f>
        <v>0</v>
      </c>
      <c r="K721" s="550">
        <f>D721+E721+F721+G721+H721+I721+J721</f>
        <v>10375.36</v>
      </c>
      <c r="L721" s="452">
        <f>SUM(L717:L720)</f>
        <v>1</v>
      </c>
      <c r="M721" s="401"/>
    </row>
    <row r="722" spans="2:13" ht="15.6">
      <c r="B722" s="397"/>
      <c r="C722" s="547" t="s">
        <v>193</v>
      </c>
      <c r="D722" s="553">
        <v>5650.87</v>
      </c>
      <c r="E722" s="553">
        <v>2238.34</v>
      </c>
      <c r="F722" s="548">
        <v>1480.6</v>
      </c>
      <c r="G722" s="548"/>
      <c r="H722" s="548">
        <v>225.51</v>
      </c>
      <c r="I722" s="548">
        <v>791.43</v>
      </c>
      <c r="J722" s="548"/>
      <c r="K722" s="549">
        <f t="shared" ref="K722" si="195">D722+E722+F722+G722+H722+I722+J722</f>
        <v>10386.75</v>
      </c>
      <c r="L722" s="452"/>
      <c r="M722" s="401"/>
    </row>
    <row r="723" spans="2:13" ht="15.6">
      <c r="B723" s="397"/>
      <c r="C723" s="460" t="s">
        <v>147</v>
      </c>
      <c r="D723" s="461">
        <f t="shared" ref="D723:E723" si="196">D722-D721</f>
        <v>0</v>
      </c>
      <c r="E723" s="461">
        <f t="shared" si="196"/>
        <v>11.390000000000327</v>
      </c>
      <c r="F723" s="461">
        <f>F722-F721</f>
        <v>0</v>
      </c>
      <c r="G723" s="461">
        <f>G722-G721</f>
        <v>0</v>
      </c>
      <c r="H723" s="461">
        <f t="shared" ref="H723:J723" si="197">H722-H721</f>
        <v>0</v>
      </c>
      <c r="I723" s="461">
        <f t="shared" si="197"/>
        <v>0</v>
      </c>
      <c r="J723" s="461">
        <f t="shared" si="197"/>
        <v>0</v>
      </c>
      <c r="K723" s="542">
        <f>D723+E723+F723+G723+H723+I723+J723</f>
        <v>11.390000000000327</v>
      </c>
      <c r="L723" s="452"/>
      <c r="M723" s="401"/>
    </row>
    <row r="724" spans="2:13" ht="15.6">
      <c r="B724" s="396"/>
      <c r="C724" s="402" t="s">
        <v>65</v>
      </c>
      <c r="D724" s="462">
        <f>D722/K722</f>
        <v>0.54404602016992798</v>
      </c>
      <c r="E724" s="462">
        <f>E722/K722</f>
        <v>0.21549955472115917</v>
      </c>
      <c r="F724" s="462">
        <f>F722/K722</f>
        <v>0.14254699496955256</v>
      </c>
      <c r="G724" s="462">
        <f>G722/K722</f>
        <v>0</v>
      </c>
      <c r="H724" s="462">
        <f>H722/K722</f>
        <v>2.1711314896382408E-2</v>
      </c>
      <c r="I724" s="462">
        <f>I722/K722</f>
        <v>7.6196115242977827E-2</v>
      </c>
      <c r="J724" s="462">
        <f>J722/K722</f>
        <v>0</v>
      </c>
      <c r="K724" s="520">
        <f>D724+E724+F724+G724+H724+I724+J724</f>
        <v>1</v>
      </c>
      <c r="L724" s="463"/>
      <c r="M724" s="401"/>
    </row>
    <row r="725" spans="2:13" ht="16.2" thickBot="1">
      <c r="B725" s="396"/>
      <c r="C725" s="394"/>
      <c r="D725" s="395"/>
      <c r="E725" s="464"/>
      <c r="F725" s="879"/>
      <c r="G725" s="879"/>
      <c r="H725" s="879"/>
      <c r="I725" s="879"/>
      <c r="J725" s="880" t="s">
        <v>196</v>
      </c>
      <c r="K725" s="880"/>
      <c r="L725" s="465">
        <f>H705-K722</f>
        <v>79.089599999566417</v>
      </c>
      <c r="M725" s="401"/>
    </row>
    <row r="726" spans="2:13" ht="15" thickBot="1">
      <c r="B726" s="397"/>
      <c r="C726" s="393"/>
      <c r="D726" s="367"/>
      <c r="E726" s="367"/>
      <c r="F726" s="367"/>
      <c r="G726" s="367"/>
      <c r="H726" s="367"/>
      <c r="I726" s="367"/>
      <c r="J726" s="367"/>
      <c r="K726" s="367"/>
      <c r="L726" s="368"/>
      <c r="M726" s="401"/>
    </row>
    <row r="727" spans="2:13" ht="15" thickBot="1">
      <c r="B727" s="398"/>
      <c r="C727" s="399"/>
      <c r="D727" s="399"/>
      <c r="E727" s="399"/>
      <c r="F727" s="399"/>
      <c r="G727" s="399"/>
      <c r="H727" s="399"/>
      <c r="I727" s="399"/>
      <c r="J727" s="399"/>
      <c r="K727" s="399"/>
      <c r="L727" s="399"/>
      <c r="M727" s="400"/>
    </row>
    <row r="728" spans="2:13" ht="15" thickBot="1"/>
    <row r="729" spans="2:13" ht="46.8" thickBot="1">
      <c r="B729" s="853" t="s">
        <v>229</v>
      </c>
      <c r="C729" s="854"/>
      <c r="D729" s="854"/>
      <c r="E729" s="854"/>
      <c r="F729" s="854"/>
      <c r="G729" s="854"/>
      <c r="H729" s="854"/>
      <c r="I729" s="854"/>
      <c r="J729" s="854"/>
      <c r="K729" s="854"/>
      <c r="L729" s="854"/>
      <c r="M729" s="855"/>
    </row>
    <row r="730" spans="2:13" ht="26.4" thickBot="1">
      <c r="B730" s="396"/>
      <c r="C730" s="856" t="s">
        <v>193</v>
      </c>
      <c r="D730" s="857"/>
      <c r="E730" s="857"/>
      <c r="F730" s="857"/>
      <c r="G730" s="857"/>
      <c r="H730" s="857"/>
      <c r="I730" s="857"/>
      <c r="J730" s="857"/>
      <c r="K730" s="857"/>
      <c r="L730" s="858"/>
      <c r="M730" s="401"/>
    </row>
    <row r="731" spans="2:13" ht="15.6">
      <c r="B731" s="396"/>
      <c r="C731" s="403" t="s">
        <v>7</v>
      </c>
      <c r="D731" s="404" t="s">
        <v>38</v>
      </c>
      <c r="E731" s="405" t="s">
        <v>39</v>
      </c>
      <c r="F731" s="406" t="s">
        <v>40</v>
      </c>
      <c r="G731" s="406" t="s">
        <v>8</v>
      </c>
      <c r="H731" s="407" t="s">
        <v>60</v>
      </c>
      <c r="I731" s="408" t="s">
        <v>40</v>
      </c>
      <c r="J731" s="407" t="s">
        <v>65</v>
      </c>
      <c r="K731" s="184"/>
      <c r="L731" s="188"/>
      <c r="M731" s="401"/>
    </row>
    <row r="732" spans="2:13" ht="15.6">
      <c r="B732" s="396"/>
      <c r="C732" s="409" t="s">
        <v>42</v>
      </c>
      <c r="D732" s="596">
        <v>1641873.683</v>
      </c>
      <c r="E732" s="596">
        <v>1642186.973</v>
      </c>
      <c r="F732" s="526">
        <f t="shared" ref="F732:F737" si="198">E732-D732</f>
        <v>313.29000000003725</v>
      </c>
      <c r="G732" s="521">
        <v>6.28</v>
      </c>
      <c r="H732" s="410">
        <f>F732*G732</f>
        <v>1967.4612000002339</v>
      </c>
      <c r="I732" s="531">
        <f>F732+F736+F737</f>
        <v>354.11000000004424</v>
      </c>
      <c r="J732" s="411">
        <f>I732/I736</f>
        <v>0.71140567461083215</v>
      </c>
      <c r="K732" s="186"/>
      <c r="L732" s="359"/>
      <c r="M732" s="401"/>
    </row>
    <row r="733" spans="2:13" ht="15.6">
      <c r="B733" s="396"/>
      <c r="C733" s="412" t="s">
        <v>43</v>
      </c>
      <c r="D733" s="596">
        <v>636219.62199999997</v>
      </c>
      <c r="E733" s="596">
        <v>636219.62199999997</v>
      </c>
      <c r="F733" s="527">
        <f t="shared" si="198"/>
        <v>0</v>
      </c>
      <c r="G733" s="522">
        <v>6.28</v>
      </c>
      <c r="H733" s="413">
        <f>G733*F733</f>
        <v>0</v>
      </c>
      <c r="I733" s="532">
        <f>F733</f>
        <v>0</v>
      </c>
      <c r="J733" s="414">
        <f>I733/I736</f>
        <v>0</v>
      </c>
      <c r="K733" s="186"/>
      <c r="L733" s="359"/>
      <c r="M733" s="401"/>
    </row>
    <row r="734" spans="2:13" ht="15.6">
      <c r="B734" s="396"/>
      <c r="C734" s="415" t="s">
        <v>44</v>
      </c>
      <c r="D734" s="597">
        <v>383270.533</v>
      </c>
      <c r="E734" s="597">
        <v>383344.74300000002</v>
      </c>
      <c r="F734" s="528">
        <f t="shared" si="198"/>
        <v>74.210000000020955</v>
      </c>
      <c r="G734" s="523">
        <v>4.58</v>
      </c>
      <c r="H734" s="416">
        <f>G734*F734</f>
        <v>339.88180000009595</v>
      </c>
      <c r="I734" s="533">
        <f>F734</f>
        <v>74.210000000020955</v>
      </c>
      <c r="J734" s="417">
        <f>I734/I736</f>
        <v>0.14908761433700873</v>
      </c>
      <c r="K734" s="186"/>
      <c r="L734" s="359"/>
      <c r="M734" s="401"/>
    </row>
    <row r="735" spans="2:13" ht="15.6">
      <c r="B735" s="397"/>
      <c r="C735" s="183" t="s">
        <v>139</v>
      </c>
      <c r="D735" s="597">
        <v>444205.31199999998</v>
      </c>
      <c r="E735" s="597">
        <v>444274.75300000003</v>
      </c>
      <c r="F735" s="529">
        <f t="shared" si="198"/>
        <v>69.441000000049826</v>
      </c>
      <c r="G735" s="524">
        <v>6.28</v>
      </c>
      <c r="H735" s="418">
        <f>G735*F735</f>
        <v>436.0894800003129</v>
      </c>
      <c r="I735" s="534">
        <f>F735</f>
        <v>69.441000000049826</v>
      </c>
      <c r="J735" s="419">
        <f>I735/I736</f>
        <v>0.13950671105215912</v>
      </c>
      <c r="K735" s="186"/>
      <c r="L735" s="359"/>
      <c r="M735" s="401"/>
    </row>
    <row r="736" spans="2:13" ht="16.2" thickBot="1">
      <c r="B736" s="397"/>
      <c r="C736" s="420" t="s">
        <v>45</v>
      </c>
      <c r="D736" s="597">
        <v>389763.01199999999</v>
      </c>
      <c r="E736" s="597">
        <v>389767.17300000001</v>
      </c>
      <c r="F736" s="526">
        <f t="shared" si="198"/>
        <v>4.1610000000218861</v>
      </c>
      <c r="G736" s="859">
        <v>6.28</v>
      </c>
      <c r="H736" s="421">
        <f>G736*F736</f>
        <v>26.131080000137445</v>
      </c>
      <c r="I736" s="535">
        <f t="shared" ref="I736:J736" si="199">SUM(I732:I735)</f>
        <v>497.76100000011502</v>
      </c>
      <c r="J736" s="422">
        <f t="shared" si="199"/>
        <v>1</v>
      </c>
      <c r="K736" s="186"/>
      <c r="L736" s="359"/>
      <c r="M736" s="401"/>
    </row>
    <row r="737" spans="2:13" ht="15.6">
      <c r="B737" s="397"/>
      <c r="C737" s="420" t="s">
        <v>46</v>
      </c>
      <c r="D737" s="597">
        <v>346754.98300000001</v>
      </c>
      <c r="E737" s="597">
        <v>346791.64199999999</v>
      </c>
      <c r="F737" s="526">
        <f t="shared" si="198"/>
        <v>36.658999999985099</v>
      </c>
      <c r="G737" s="860"/>
      <c r="H737" s="423">
        <f>G736*F737</f>
        <v>230.21851999990642</v>
      </c>
      <c r="I737" s="424"/>
      <c r="J737" s="425"/>
      <c r="K737" s="186"/>
      <c r="L737" s="359"/>
      <c r="M737" s="401"/>
    </row>
    <row r="738" spans="2:13" ht="16.2" thickBot="1">
      <c r="B738" s="397"/>
      <c r="C738" s="426" t="s">
        <v>21</v>
      </c>
      <c r="D738" s="427"/>
      <c r="E738" s="427"/>
      <c r="F738" s="530">
        <f>F732+F733+F734+F735+F736+F737</f>
        <v>497.76100000011502</v>
      </c>
      <c r="G738" s="525">
        <f>H738/F738</f>
        <v>6.0265510556270847</v>
      </c>
      <c r="H738" s="428">
        <f>SUM(H732:H737)</f>
        <v>2999.7820800006866</v>
      </c>
      <c r="I738" s="424"/>
      <c r="J738" s="425"/>
      <c r="K738" s="186"/>
      <c r="L738" s="359"/>
      <c r="M738" s="401"/>
    </row>
    <row r="739" spans="2:13" ht="16.2" thickBot="1">
      <c r="B739" s="397"/>
      <c r="C739" s="429"/>
      <c r="D739" s="425"/>
      <c r="E739" s="425"/>
      <c r="F739" s="430"/>
      <c r="G739" s="425"/>
      <c r="H739" s="425"/>
      <c r="I739" s="431"/>
      <c r="J739" s="431"/>
      <c r="K739" s="184"/>
      <c r="L739" s="188"/>
      <c r="M739" s="401"/>
    </row>
    <row r="740" spans="2:13" ht="15.6">
      <c r="B740" s="397"/>
      <c r="C740" s="432"/>
      <c r="D740" s="433"/>
      <c r="E740" s="433" t="s">
        <v>254</v>
      </c>
      <c r="F740" s="434" t="s">
        <v>1</v>
      </c>
      <c r="G740" s="554" t="s">
        <v>65</v>
      </c>
      <c r="H740" s="861" t="s">
        <v>243</v>
      </c>
      <c r="I740" s="862"/>
      <c r="J740" s="431"/>
      <c r="K740" s="184"/>
      <c r="L740" s="188"/>
      <c r="M740" s="401"/>
    </row>
    <row r="741" spans="2:13" ht="15.6">
      <c r="B741" s="397"/>
      <c r="C741" s="437" t="s">
        <v>80</v>
      </c>
      <c r="D741" s="438"/>
      <c r="E741" s="438"/>
      <c r="F741" s="438">
        <f>D741+E741</f>
        <v>0</v>
      </c>
      <c r="G741" s="439" t="e">
        <f>F741/F746</f>
        <v>#DIV/0!</v>
      </c>
      <c r="H741" s="590">
        <v>7.0000000000000001E-3</v>
      </c>
      <c r="I741" s="586">
        <f>F741*H741</f>
        <v>0</v>
      </c>
      <c r="J741" s="431"/>
      <c r="K741" s="184"/>
      <c r="L741" s="188"/>
      <c r="M741" s="401"/>
    </row>
    <row r="742" spans="2:13" ht="15.6">
      <c r="B742" s="397"/>
      <c r="C742" s="437" t="s">
        <v>81</v>
      </c>
      <c r="D742" s="438"/>
      <c r="E742" s="438"/>
      <c r="F742" s="438">
        <f t="shared" ref="F742:F743" si="200">D742+E742</f>
        <v>0</v>
      </c>
      <c r="G742" s="439" t="e">
        <f>F742/F746</f>
        <v>#DIV/0!</v>
      </c>
      <c r="H742" s="590">
        <v>2.5000000000000001E-2</v>
      </c>
      <c r="I742" s="586">
        <f>F742*H742</f>
        <v>0</v>
      </c>
      <c r="J742" s="431"/>
      <c r="K742" s="184"/>
      <c r="L742" s="188"/>
      <c r="M742" s="401"/>
    </row>
    <row r="743" spans="2:13" ht="15.6">
      <c r="B743" s="397"/>
      <c r="C743" s="437" t="s">
        <v>58</v>
      </c>
      <c r="D743" s="438"/>
      <c r="E743" s="438"/>
      <c r="F743" s="438">
        <f t="shared" si="200"/>
        <v>0</v>
      </c>
      <c r="G743" s="439" t="e">
        <f>F743/F746</f>
        <v>#DIV/0!</v>
      </c>
      <c r="H743" s="584"/>
      <c r="I743" s="586"/>
      <c r="J743" s="431"/>
      <c r="K743" s="184"/>
      <c r="L743" s="188"/>
      <c r="M743" s="401"/>
    </row>
    <row r="744" spans="2:13" ht="15.6">
      <c r="B744" s="397"/>
      <c r="C744" s="437" t="s">
        <v>275</v>
      </c>
      <c r="D744" s="438"/>
      <c r="E744" s="438"/>
      <c r="F744" s="438">
        <f>D744+E744</f>
        <v>0</v>
      </c>
      <c r="G744" s="439"/>
      <c r="H744" s="590">
        <v>1.9E-2</v>
      </c>
      <c r="I744" s="586">
        <f>F744*H744</f>
        <v>0</v>
      </c>
      <c r="J744" s="431"/>
      <c r="K744" s="184"/>
      <c r="L744" s="188"/>
      <c r="M744" s="401"/>
    </row>
    <row r="745" spans="2:13" ht="15.6">
      <c r="B745" s="397"/>
      <c r="C745" s="437" t="s">
        <v>276</v>
      </c>
      <c r="D745" s="438"/>
      <c r="E745" s="438"/>
      <c r="F745" s="438">
        <f>D745+E745</f>
        <v>0</v>
      </c>
      <c r="G745" s="439" t="e">
        <f>F745/F746</f>
        <v>#DIV/0!</v>
      </c>
      <c r="H745" s="590">
        <v>1.9E-2</v>
      </c>
      <c r="I745" s="586">
        <f>F745*H745</f>
        <v>0</v>
      </c>
      <c r="J745" s="431"/>
      <c r="K745" s="184"/>
      <c r="L745" s="188"/>
      <c r="M745" s="401"/>
    </row>
    <row r="746" spans="2:13" ht="16.2" thickBot="1">
      <c r="B746" s="397"/>
      <c r="C746" s="441" t="s">
        <v>1</v>
      </c>
      <c r="D746" s="442">
        <f>SUM(D741:D743)</f>
        <v>0</v>
      </c>
      <c r="E746" s="442">
        <f>SUM(E741:E743)</f>
        <v>0</v>
      </c>
      <c r="F746" s="443">
        <f>D746+E746</f>
        <v>0</v>
      </c>
      <c r="G746" s="444" t="e">
        <f>SUM(G741:G743)</f>
        <v>#DIV/0!</v>
      </c>
      <c r="H746" s="585" t="s">
        <v>21</v>
      </c>
      <c r="I746" s="591">
        <f>SUM(I741:I743)</f>
        <v>0</v>
      </c>
      <c r="J746" s="431"/>
      <c r="K746" s="184"/>
      <c r="L746" s="188"/>
      <c r="M746" s="401"/>
    </row>
    <row r="747" spans="2:13" ht="15" thickBot="1">
      <c r="B747" s="397"/>
      <c r="C747" s="187"/>
      <c r="D747" s="186"/>
      <c r="E747" s="186"/>
      <c r="F747" s="185"/>
      <c r="G747" s="186"/>
      <c r="H747" s="186"/>
      <c r="I747" s="184"/>
      <c r="J747" s="184"/>
      <c r="K747" s="184"/>
      <c r="L747" s="188"/>
      <c r="M747" s="401"/>
    </row>
    <row r="748" spans="2:13" ht="26.4" thickBot="1">
      <c r="B748" s="397"/>
      <c r="C748" s="876" t="s">
        <v>194</v>
      </c>
      <c r="D748" s="877"/>
      <c r="E748" s="877"/>
      <c r="F748" s="877"/>
      <c r="G748" s="877"/>
      <c r="H748" s="877"/>
      <c r="I748" s="877"/>
      <c r="J748" s="877"/>
      <c r="K748" s="877"/>
      <c r="L748" s="878"/>
      <c r="M748" s="401"/>
    </row>
    <row r="749" spans="2:13" ht="15.6">
      <c r="B749" s="396"/>
      <c r="C749" s="446"/>
      <c r="D749" s="447" t="s">
        <v>260</v>
      </c>
      <c r="E749" s="447" t="s">
        <v>68</v>
      </c>
      <c r="F749" s="447" t="s">
        <v>268</v>
      </c>
      <c r="G749" s="448" t="s">
        <v>256</v>
      </c>
      <c r="H749" s="447" t="s">
        <v>130</v>
      </c>
      <c r="I749" s="448" t="s">
        <v>64</v>
      </c>
      <c r="J749" s="447" t="s">
        <v>269</v>
      </c>
      <c r="K749" s="448" t="s">
        <v>195</v>
      </c>
      <c r="L749" s="449" t="s">
        <v>65</v>
      </c>
      <c r="M749" s="401"/>
    </row>
    <row r="750" spans="2:13" ht="15.6">
      <c r="B750" s="396"/>
      <c r="C750" s="450" t="s">
        <v>58</v>
      </c>
      <c r="D750" s="438"/>
      <c r="E750" s="438"/>
      <c r="F750" s="438"/>
      <c r="G750" s="438">
        <v>289</v>
      </c>
      <c r="H750" s="438"/>
      <c r="I750" s="438">
        <v>110</v>
      </c>
      <c r="J750" s="438"/>
      <c r="K750" s="550">
        <f>D750+E750+F750+G750+H750+I750+J750</f>
        <v>399</v>
      </c>
      <c r="L750" s="452">
        <f>K750/K754</f>
        <v>0.13308961367320662</v>
      </c>
      <c r="M750" s="401"/>
    </row>
    <row r="751" spans="2:13" ht="15.6">
      <c r="B751" s="396"/>
      <c r="C751" s="450" t="s">
        <v>148</v>
      </c>
      <c r="D751" s="438"/>
      <c r="E751" s="438"/>
      <c r="F751" s="438"/>
      <c r="G751" s="438">
        <v>775</v>
      </c>
      <c r="H751" s="438"/>
      <c r="I751" s="438">
        <v>122</v>
      </c>
      <c r="J751" s="438"/>
      <c r="K751" s="550">
        <f t="shared" ref="K751:K753" si="201">D751+E751+F751+G751+H751+I751+J751</f>
        <v>897</v>
      </c>
      <c r="L751" s="452">
        <f>K751/K754</f>
        <v>0.29920146231796074</v>
      </c>
      <c r="M751" s="401"/>
    </row>
    <row r="752" spans="2:13" ht="15.6">
      <c r="B752" s="396"/>
      <c r="C752" s="450" t="s">
        <v>61</v>
      </c>
      <c r="D752" s="438">
        <v>436.02</v>
      </c>
      <c r="E752" s="438"/>
      <c r="F752" s="438"/>
      <c r="G752" s="438">
        <v>237.4</v>
      </c>
      <c r="H752" s="438"/>
      <c r="I752" s="438">
        <v>145</v>
      </c>
      <c r="J752" s="438"/>
      <c r="K752" s="550">
        <f t="shared" si="201"/>
        <v>818.42</v>
      </c>
      <c r="L752" s="452">
        <f>K752/K754</f>
        <v>0.27299048025670619</v>
      </c>
      <c r="M752" s="401"/>
    </row>
    <row r="753" spans="2:13" ht="15.6">
      <c r="B753" s="396"/>
      <c r="C753" s="450" t="s">
        <v>62</v>
      </c>
      <c r="D753" s="438"/>
      <c r="E753" s="438"/>
      <c r="F753" s="438"/>
      <c r="G753" s="438">
        <v>619.45000000000005</v>
      </c>
      <c r="H753" s="438"/>
      <c r="I753" s="438">
        <v>264.11</v>
      </c>
      <c r="J753" s="438"/>
      <c r="K753" s="550">
        <f t="shared" si="201"/>
        <v>883.56000000000006</v>
      </c>
      <c r="L753" s="452">
        <f>K753/K754</f>
        <v>0.29471844375212647</v>
      </c>
      <c r="M753" s="401"/>
    </row>
    <row r="754" spans="2:13" ht="15.6">
      <c r="B754" s="397"/>
      <c r="C754" s="450" t="s">
        <v>199</v>
      </c>
      <c r="D754" s="552">
        <f t="shared" ref="D754:I754" si="202">SUM(D750:D753)</f>
        <v>436.02</v>
      </c>
      <c r="E754" s="552">
        <f t="shared" si="202"/>
        <v>0</v>
      </c>
      <c r="F754" s="552">
        <f t="shared" si="202"/>
        <v>0</v>
      </c>
      <c r="G754" s="552">
        <f t="shared" si="202"/>
        <v>1920.8500000000001</v>
      </c>
      <c r="H754" s="552">
        <f t="shared" si="202"/>
        <v>0</v>
      </c>
      <c r="I754" s="552">
        <f t="shared" si="202"/>
        <v>641.11</v>
      </c>
      <c r="J754" s="552">
        <f t="shared" ref="J754" si="203">SUM(J750:J753)</f>
        <v>0</v>
      </c>
      <c r="K754" s="550">
        <f>D754+E754+F754+G754+H754+I754+J754</f>
        <v>2997.98</v>
      </c>
      <c r="L754" s="452">
        <f>SUM(L750:L753)</f>
        <v>1</v>
      </c>
      <c r="M754" s="401"/>
    </row>
    <row r="755" spans="2:13" ht="15.6">
      <c r="B755" s="397"/>
      <c r="C755" s="547" t="s">
        <v>193</v>
      </c>
      <c r="D755" s="553">
        <v>436.02</v>
      </c>
      <c r="E755" s="553"/>
      <c r="F755" s="548"/>
      <c r="G755" s="548">
        <v>1920.85</v>
      </c>
      <c r="H755" s="548"/>
      <c r="I755" s="548">
        <v>641.11</v>
      </c>
      <c r="J755" s="548"/>
      <c r="K755" s="549">
        <f t="shared" ref="K755" si="204">D755+E755+F755+G755+H755+I755+J755</f>
        <v>2997.98</v>
      </c>
      <c r="L755" s="452"/>
      <c r="M755" s="401"/>
    </row>
    <row r="756" spans="2:13" ht="15.6">
      <c r="B756" s="397"/>
      <c r="C756" s="460" t="s">
        <v>147</v>
      </c>
      <c r="D756" s="461">
        <f t="shared" ref="D756:E756" si="205">D755-D754</f>
        <v>0</v>
      </c>
      <c r="E756" s="461">
        <f t="shared" si="205"/>
        <v>0</v>
      </c>
      <c r="F756" s="461">
        <f>F755-F754</f>
        <v>0</v>
      </c>
      <c r="G756" s="461">
        <f>G755-G754</f>
        <v>0</v>
      </c>
      <c r="H756" s="461">
        <f t="shared" ref="H756:J756" si="206">H755-H754</f>
        <v>0</v>
      </c>
      <c r="I756" s="461">
        <f t="shared" si="206"/>
        <v>0</v>
      </c>
      <c r="J756" s="461">
        <f t="shared" si="206"/>
        <v>0</v>
      </c>
      <c r="K756" s="542">
        <f>D756+E756+F756+G756+H756+I756+J756</f>
        <v>0</v>
      </c>
      <c r="L756" s="452"/>
      <c r="M756" s="401"/>
    </row>
    <row r="757" spans="2:13" ht="15.6">
      <c r="B757" s="396"/>
      <c r="C757" s="402" t="s">
        <v>65</v>
      </c>
      <c r="D757" s="462">
        <f>D755/K755</f>
        <v>0.14543792820499135</v>
      </c>
      <c r="E757" s="462">
        <f>E755/K755</f>
        <v>0</v>
      </c>
      <c r="F757" s="462">
        <f>F755/K755</f>
        <v>0</v>
      </c>
      <c r="G757" s="462">
        <f>G755/K755</f>
        <v>0.64071474793027305</v>
      </c>
      <c r="H757" s="462">
        <f>H755/K755</f>
        <v>0</v>
      </c>
      <c r="I757" s="462">
        <f>I755/K755</f>
        <v>0.21384732386473559</v>
      </c>
      <c r="J757" s="462">
        <f>J755/K755</f>
        <v>0</v>
      </c>
      <c r="K757" s="520">
        <f>D757+E757+F757+G757+H757+I757+J757</f>
        <v>1</v>
      </c>
      <c r="L757" s="463"/>
      <c r="M757" s="401"/>
    </row>
    <row r="758" spans="2:13" ht="16.2" thickBot="1">
      <c r="B758" s="396"/>
      <c r="C758" s="394"/>
      <c r="D758" s="395"/>
      <c r="E758" s="464"/>
      <c r="F758" s="879"/>
      <c r="G758" s="879"/>
      <c r="H758" s="879"/>
      <c r="I758" s="879"/>
      <c r="J758" s="880" t="s">
        <v>196</v>
      </c>
      <c r="K758" s="880"/>
      <c r="L758" s="465">
        <f>H738-K755</f>
        <v>1.8020800006866011</v>
      </c>
      <c r="M758" s="401"/>
    </row>
    <row r="759" spans="2:13" ht="15" thickBot="1">
      <c r="B759" s="397"/>
      <c r="C759" s="393"/>
      <c r="D759" s="367"/>
      <c r="E759" s="367"/>
      <c r="F759" s="367"/>
      <c r="G759" s="367"/>
      <c r="H759" s="367"/>
      <c r="I759" s="367"/>
      <c r="J759" s="367"/>
      <c r="K759" s="367"/>
      <c r="L759" s="368"/>
      <c r="M759" s="401"/>
    </row>
    <row r="760" spans="2:13" ht="15" thickBot="1">
      <c r="B760" s="398"/>
      <c r="C760" s="399"/>
      <c r="D760" s="399"/>
      <c r="E760" s="399"/>
      <c r="F760" s="399"/>
      <c r="G760" s="399"/>
      <c r="H760" s="399"/>
      <c r="I760" s="399"/>
      <c r="J760" s="399"/>
      <c r="K760" s="399"/>
      <c r="L760" s="399"/>
      <c r="M760" s="400"/>
    </row>
    <row r="761" spans="2:13" ht="15" thickBot="1"/>
    <row r="762" spans="2:13" ht="46.8" thickBot="1">
      <c r="B762" s="853" t="s">
        <v>230</v>
      </c>
      <c r="C762" s="854"/>
      <c r="D762" s="854"/>
      <c r="E762" s="854"/>
      <c r="F762" s="854"/>
      <c r="G762" s="854"/>
      <c r="H762" s="854"/>
      <c r="I762" s="854"/>
      <c r="J762" s="854"/>
      <c r="K762" s="854"/>
      <c r="L762" s="854"/>
      <c r="M762" s="855"/>
    </row>
    <row r="763" spans="2:13" ht="26.4" thickBot="1">
      <c r="B763" s="396"/>
      <c r="C763" s="856" t="s">
        <v>193</v>
      </c>
      <c r="D763" s="857"/>
      <c r="E763" s="857"/>
      <c r="F763" s="857"/>
      <c r="G763" s="857"/>
      <c r="H763" s="857"/>
      <c r="I763" s="857"/>
      <c r="J763" s="857"/>
      <c r="K763" s="857"/>
      <c r="L763" s="858"/>
      <c r="M763" s="401"/>
    </row>
    <row r="764" spans="2:13" ht="15.6">
      <c r="B764" s="396"/>
      <c r="C764" s="403" t="s">
        <v>7</v>
      </c>
      <c r="D764" s="404" t="s">
        <v>38</v>
      </c>
      <c r="E764" s="405" t="s">
        <v>39</v>
      </c>
      <c r="F764" s="406" t="s">
        <v>40</v>
      </c>
      <c r="G764" s="406" t="s">
        <v>8</v>
      </c>
      <c r="H764" s="407" t="s">
        <v>60</v>
      </c>
      <c r="I764" s="408" t="s">
        <v>40</v>
      </c>
      <c r="J764" s="407" t="s">
        <v>65</v>
      </c>
      <c r="K764" s="184"/>
      <c r="L764" s="188"/>
      <c r="M764" s="401"/>
    </row>
    <row r="765" spans="2:13" ht="15.6">
      <c r="B765" s="396"/>
      <c r="C765" s="409" t="s">
        <v>42</v>
      </c>
      <c r="D765" s="596">
        <v>1642186.973</v>
      </c>
      <c r="E765" s="596">
        <v>1642944.432</v>
      </c>
      <c r="F765" s="526">
        <f t="shared" ref="F765:F770" si="207">E765-D765</f>
        <v>757.45900000003166</v>
      </c>
      <c r="G765" s="521">
        <v>6.28</v>
      </c>
      <c r="H765" s="410">
        <f>F765*G765</f>
        <v>4756.8425200001993</v>
      </c>
      <c r="I765" s="531">
        <f>F765+F769+F770</f>
        <v>908.21900000004098</v>
      </c>
      <c r="J765" s="411">
        <f>I765/I769</f>
        <v>0.75734207013065169</v>
      </c>
      <c r="K765" s="186"/>
      <c r="L765" s="359"/>
      <c r="M765" s="401"/>
    </row>
    <row r="766" spans="2:13" ht="15.6">
      <c r="B766" s="396"/>
      <c r="C766" s="412" t="s">
        <v>43</v>
      </c>
      <c r="D766" s="596">
        <v>636219.62199999997</v>
      </c>
      <c r="E766" s="596">
        <v>636219.62199999997</v>
      </c>
      <c r="F766" s="527">
        <f t="shared" si="207"/>
        <v>0</v>
      </c>
      <c r="G766" s="522">
        <v>6.28</v>
      </c>
      <c r="H766" s="413">
        <f>G766*F766</f>
        <v>0</v>
      </c>
      <c r="I766" s="532">
        <f>F766</f>
        <v>0</v>
      </c>
      <c r="J766" s="414">
        <f>I766/I769</f>
        <v>0</v>
      </c>
      <c r="K766" s="186"/>
      <c r="L766" s="359"/>
      <c r="M766" s="401"/>
    </row>
    <row r="767" spans="2:13" ht="15.6">
      <c r="B767" s="396"/>
      <c r="C767" s="415" t="s">
        <v>44</v>
      </c>
      <c r="D767" s="597">
        <v>383344.74300000002</v>
      </c>
      <c r="E767" s="597">
        <v>383564.06300000002</v>
      </c>
      <c r="F767" s="528">
        <f t="shared" si="207"/>
        <v>219.32000000000698</v>
      </c>
      <c r="G767" s="523">
        <v>4.58</v>
      </c>
      <c r="H767" s="416">
        <f>G767*F767</f>
        <v>1004.485600000032</v>
      </c>
      <c r="I767" s="533">
        <f>F767</f>
        <v>219.32000000000698</v>
      </c>
      <c r="J767" s="417">
        <f>I767/I769</f>
        <v>0.18288569477301433</v>
      </c>
      <c r="K767" s="186"/>
      <c r="L767" s="359"/>
      <c r="M767" s="401"/>
    </row>
    <row r="768" spans="2:13" ht="15.6">
      <c r="B768" s="397"/>
      <c r="C768" s="183" t="s">
        <v>139</v>
      </c>
      <c r="D768" s="597">
        <v>444274.75300000003</v>
      </c>
      <c r="E768" s="597">
        <v>444346.43300000002</v>
      </c>
      <c r="F768" s="529">
        <f t="shared" si="207"/>
        <v>71.679999999993015</v>
      </c>
      <c r="G768" s="524">
        <v>6.28</v>
      </c>
      <c r="H768" s="418">
        <f>G768*F768</f>
        <v>450.15039999995616</v>
      </c>
      <c r="I768" s="534">
        <f>F768</f>
        <v>71.679999999993015</v>
      </c>
      <c r="J768" s="419">
        <f>I768/I769</f>
        <v>5.9772235096334003E-2</v>
      </c>
      <c r="K768" s="186"/>
      <c r="L768" s="359"/>
      <c r="M768" s="401"/>
    </row>
    <row r="769" spans="2:13" ht="16.2" thickBot="1">
      <c r="B769" s="397"/>
      <c r="C769" s="420" t="s">
        <v>45</v>
      </c>
      <c r="D769" s="597">
        <v>389767.17300000001</v>
      </c>
      <c r="E769" s="597">
        <v>389917.93300000002</v>
      </c>
      <c r="F769" s="526">
        <f t="shared" si="207"/>
        <v>150.76000000000931</v>
      </c>
      <c r="G769" s="859">
        <v>6.28</v>
      </c>
      <c r="H769" s="421">
        <f>G769*F769</f>
        <v>946.77280000005851</v>
      </c>
      <c r="I769" s="535">
        <f t="shared" ref="I769:J769" si="208">SUM(I765:I768)</f>
        <v>1199.219000000041</v>
      </c>
      <c r="J769" s="422">
        <f t="shared" si="208"/>
        <v>1</v>
      </c>
      <c r="K769" s="186"/>
      <c r="L769" s="359"/>
      <c r="M769" s="401"/>
    </row>
    <row r="770" spans="2:13" ht="15.6">
      <c r="B770" s="397"/>
      <c r="C770" s="420" t="s">
        <v>46</v>
      </c>
      <c r="D770" s="597">
        <v>346791.64199999999</v>
      </c>
      <c r="E770" s="597">
        <v>346791.64199999999</v>
      </c>
      <c r="F770" s="526">
        <f t="shared" si="207"/>
        <v>0</v>
      </c>
      <c r="G770" s="860"/>
      <c r="H770" s="423">
        <f>G769*F770</f>
        <v>0</v>
      </c>
      <c r="I770" s="424"/>
      <c r="J770" s="425"/>
      <c r="K770" s="186"/>
      <c r="L770" s="359"/>
      <c r="M770" s="401"/>
    </row>
    <row r="771" spans="2:13" ht="16.2" thickBot="1">
      <c r="B771" s="397"/>
      <c r="C771" s="426" t="s">
        <v>21</v>
      </c>
      <c r="D771" s="427"/>
      <c r="E771" s="427"/>
      <c r="F771" s="530">
        <f>F765+F766+F767+F768+F769+F770</f>
        <v>1199.219000000041</v>
      </c>
      <c r="G771" s="525">
        <f>H771/F771</f>
        <v>5.969094318885876</v>
      </c>
      <c r="H771" s="428">
        <f>SUM(H765:H770)</f>
        <v>7158.2513200002459</v>
      </c>
      <c r="I771" s="424"/>
      <c r="J771" s="425"/>
      <c r="K771" s="186"/>
      <c r="L771" s="359"/>
      <c r="M771" s="401"/>
    </row>
    <row r="772" spans="2:13" ht="16.2" thickBot="1">
      <c r="B772" s="397"/>
      <c r="C772" s="429"/>
      <c r="D772" s="425"/>
      <c r="E772" s="425"/>
      <c r="F772" s="430"/>
      <c r="G772" s="425"/>
      <c r="H772" s="425"/>
      <c r="I772" s="431"/>
      <c r="J772" s="431"/>
      <c r="K772" s="184"/>
      <c r="L772" s="188"/>
      <c r="M772" s="401"/>
    </row>
    <row r="773" spans="2:13" ht="15.6">
      <c r="B773" s="397"/>
      <c r="C773" s="432"/>
      <c r="D773" s="433"/>
      <c r="E773" s="433" t="s">
        <v>254</v>
      </c>
      <c r="F773" s="434" t="s">
        <v>1</v>
      </c>
      <c r="G773" s="554" t="s">
        <v>65</v>
      </c>
      <c r="H773" s="861" t="s">
        <v>243</v>
      </c>
      <c r="I773" s="862"/>
      <c r="J773" s="431"/>
      <c r="K773" s="184"/>
      <c r="L773" s="188"/>
      <c r="M773" s="401"/>
    </row>
    <row r="774" spans="2:13" ht="15.6">
      <c r="B774" s="397"/>
      <c r="C774" s="437" t="s">
        <v>80</v>
      </c>
      <c r="D774" s="438"/>
      <c r="E774" s="438">
        <v>1020</v>
      </c>
      <c r="F774" s="438">
        <f>D774+E774</f>
        <v>1020</v>
      </c>
      <c r="G774" s="439">
        <f>F774/F779</f>
        <v>0.36493738819320215</v>
      </c>
      <c r="H774" s="590">
        <v>7.0000000000000001E-3</v>
      </c>
      <c r="I774" s="586">
        <f>F774*H774</f>
        <v>7.1400000000000006</v>
      </c>
      <c r="J774" s="431"/>
      <c r="K774" s="184"/>
      <c r="L774" s="188"/>
      <c r="M774" s="401"/>
    </row>
    <row r="775" spans="2:13" ht="15.6">
      <c r="B775" s="397"/>
      <c r="C775" s="437" t="s">
        <v>81</v>
      </c>
      <c r="D775" s="438"/>
      <c r="E775" s="438">
        <v>594</v>
      </c>
      <c r="F775" s="438">
        <f t="shared" ref="F775" si="209">D775+E775</f>
        <v>594</v>
      </c>
      <c r="G775" s="439">
        <f>F775/F779</f>
        <v>0.21252236135957067</v>
      </c>
      <c r="H775" s="590">
        <v>2.5000000000000001E-2</v>
      </c>
      <c r="I775" s="586">
        <f>F775*H775</f>
        <v>14.850000000000001</v>
      </c>
      <c r="J775" s="431"/>
      <c r="K775" s="184"/>
      <c r="L775" s="188"/>
      <c r="M775" s="401"/>
    </row>
    <row r="776" spans="2:13" ht="15.6">
      <c r="B776" s="397"/>
      <c r="C776" s="437" t="s">
        <v>58</v>
      </c>
      <c r="D776" s="438"/>
      <c r="E776" s="438">
        <v>1181</v>
      </c>
      <c r="F776" s="438">
        <f t="shared" ref="F776" si="210">D776+E776</f>
        <v>1181</v>
      </c>
      <c r="G776" s="439">
        <f>F776/F779</f>
        <v>0.42254025044722721</v>
      </c>
      <c r="H776" s="590"/>
      <c r="I776" s="586"/>
      <c r="J776" s="431"/>
      <c r="K776" s="184"/>
      <c r="L776" s="188"/>
      <c r="M776" s="401"/>
    </row>
    <row r="777" spans="2:13" ht="15.6">
      <c r="B777" s="397"/>
      <c r="C777" s="437" t="s">
        <v>275</v>
      </c>
      <c r="D777" s="438"/>
      <c r="E777" s="438"/>
      <c r="F777" s="438">
        <f>D777+E777</f>
        <v>0</v>
      </c>
      <c r="G777" s="439"/>
      <c r="H777" s="590">
        <v>1.9E-2</v>
      </c>
      <c r="I777" s="586">
        <f>F777*H777</f>
        <v>0</v>
      </c>
      <c r="J777" s="431"/>
      <c r="K777" s="184"/>
      <c r="L777" s="188"/>
      <c r="M777" s="401"/>
    </row>
    <row r="778" spans="2:13" ht="15.6">
      <c r="B778" s="397"/>
      <c r="C778" s="437" t="s">
        <v>276</v>
      </c>
      <c r="D778" s="438"/>
      <c r="E778" s="438"/>
      <c r="F778" s="438">
        <f>D778+E778</f>
        <v>0</v>
      </c>
      <c r="G778" s="439">
        <f>F778/F779</f>
        <v>0</v>
      </c>
      <c r="H778" s="590">
        <v>1.9E-2</v>
      </c>
      <c r="I778" s="586">
        <f>F778*H778</f>
        <v>0</v>
      </c>
      <c r="J778" s="431"/>
      <c r="K778" s="184"/>
      <c r="L778" s="188"/>
      <c r="M778" s="401"/>
    </row>
    <row r="779" spans="2:13" ht="16.2" thickBot="1">
      <c r="B779" s="397"/>
      <c r="C779" s="441" t="s">
        <v>1</v>
      </c>
      <c r="D779" s="442">
        <f>SUM(D774:D778)</f>
        <v>0</v>
      </c>
      <c r="E779" s="442">
        <f>SUM(E774:E778)</f>
        <v>2795</v>
      </c>
      <c r="F779" s="443">
        <f>D779+E779</f>
        <v>2795</v>
      </c>
      <c r="G779" s="444">
        <f>SUM(G774:G778)</f>
        <v>1</v>
      </c>
      <c r="H779" s="585" t="s">
        <v>21</v>
      </c>
      <c r="I779" s="591">
        <f>SUM(I774:I778)</f>
        <v>21.990000000000002</v>
      </c>
      <c r="J779" s="431"/>
      <c r="K779" s="184"/>
      <c r="L779" s="188"/>
      <c r="M779" s="401"/>
    </row>
    <row r="780" spans="2:13" ht="15" thickBot="1">
      <c r="B780" s="397"/>
      <c r="C780" s="187"/>
      <c r="D780" s="186"/>
      <c r="E780" s="186"/>
      <c r="F780" s="185"/>
      <c r="G780" s="186"/>
      <c r="H780" s="186"/>
      <c r="I780" s="184"/>
      <c r="J780" s="184"/>
      <c r="K780" s="184"/>
      <c r="L780" s="188"/>
      <c r="M780" s="401"/>
    </row>
    <row r="781" spans="2:13" ht="26.4" thickBot="1">
      <c r="B781" s="397"/>
      <c r="C781" s="876" t="s">
        <v>194</v>
      </c>
      <c r="D781" s="877"/>
      <c r="E781" s="877"/>
      <c r="F781" s="877"/>
      <c r="G781" s="877"/>
      <c r="H781" s="877"/>
      <c r="I781" s="877"/>
      <c r="J781" s="877"/>
      <c r="K781" s="877"/>
      <c r="L781" s="878"/>
      <c r="M781" s="401"/>
    </row>
    <row r="782" spans="2:13" ht="15.6">
      <c r="B782" s="396"/>
      <c r="C782" s="446"/>
      <c r="D782" s="447" t="s">
        <v>260</v>
      </c>
      <c r="E782" s="447" t="s">
        <v>68</v>
      </c>
      <c r="F782" s="447" t="s">
        <v>268</v>
      </c>
      <c r="G782" s="448" t="s">
        <v>256</v>
      </c>
      <c r="H782" s="447" t="s">
        <v>130</v>
      </c>
      <c r="I782" s="448" t="s">
        <v>64</v>
      </c>
      <c r="J782" s="447" t="s">
        <v>269</v>
      </c>
      <c r="K782" s="448" t="s">
        <v>195</v>
      </c>
      <c r="L782" s="449" t="s">
        <v>65</v>
      </c>
      <c r="M782" s="401"/>
    </row>
    <row r="783" spans="2:13" ht="15.6">
      <c r="B783" s="396"/>
      <c r="C783" s="450" t="s">
        <v>58</v>
      </c>
      <c r="D783" s="438"/>
      <c r="E783" s="438">
        <v>165</v>
      </c>
      <c r="F783" s="438">
        <v>214</v>
      </c>
      <c r="G783" s="438">
        <v>530</v>
      </c>
      <c r="H783" s="438"/>
      <c r="I783" s="438">
        <v>109</v>
      </c>
      <c r="J783" s="438"/>
      <c r="K783" s="550">
        <f>D783+E783+F783+G783+H783+I783+J783</f>
        <v>1018</v>
      </c>
      <c r="L783" s="452">
        <f>K783/K787</f>
        <v>0.14583002064254025</v>
      </c>
      <c r="M783" s="401"/>
    </row>
    <row r="784" spans="2:13" ht="15.6">
      <c r="B784" s="396"/>
      <c r="C784" s="450" t="s">
        <v>148</v>
      </c>
      <c r="D784" s="438"/>
      <c r="E784" s="438">
        <v>395.28</v>
      </c>
      <c r="F784" s="438">
        <v>340</v>
      </c>
      <c r="G784" s="438">
        <v>664</v>
      </c>
      <c r="H784" s="438">
        <v>183</v>
      </c>
      <c r="I784" s="438">
        <v>195</v>
      </c>
      <c r="J784" s="438"/>
      <c r="K784" s="550">
        <f t="shared" ref="K784:K786" si="211">D784+E784+F784+G784+H784+I784+J784</f>
        <v>1777.28</v>
      </c>
      <c r="L784" s="452">
        <f>K784/K787</f>
        <v>0.25459801482079958</v>
      </c>
      <c r="M784" s="401"/>
    </row>
    <row r="785" spans="2:13" ht="15.6">
      <c r="B785" s="396"/>
      <c r="C785" s="450" t="s">
        <v>61</v>
      </c>
      <c r="D785" s="438"/>
      <c r="E785" s="438">
        <v>637.64</v>
      </c>
      <c r="F785" s="438">
        <v>476.14</v>
      </c>
      <c r="G785" s="438">
        <v>380</v>
      </c>
      <c r="H785" s="438">
        <v>45</v>
      </c>
      <c r="I785" s="438">
        <v>194</v>
      </c>
      <c r="J785" s="438"/>
      <c r="K785" s="550">
        <f t="shared" si="211"/>
        <v>1732.78</v>
      </c>
      <c r="L785" s="452">
        <f>K785/K787</f>
        <v>0.24822332334870423</v>
      </c>
      <c r="M785" s="401"/>
    </row>
    <row r="786" spans="2:13" ht="15.6">
      <c r="B786" s="396"/>
      <c r="C786" s="450" t="s">
        <v>62</v>
      </c>
      <c r="D786" s="438">
        <v>23.99</v>
      </c>
      <c r="E786" s="438">
        <v>795.84</v>
      </c>
      <c r="F786" s="438">
        <v>485.14</v>
      </c>
      <c r="G786" s="438">
        <v>534.75</v>
      </c>
      <c r="H786" s="438">
        <v>18.5</v>
      </c>
      <c r="I786" s="438">
        <v>580.76</v>
      </c>
      <c r="J786" s="438">
        <v>13.69</v>
      </c>
      <c r="K786" s="550">
        <f t="shared" si="211"/>
        <v>2452.67</v>
      </c>
      <c r="L786" s="452">
        <f>K786/K787</f>
        <v>0.351348641187956</v>
      </c>
      <c r="M786" s="401"/>
    </row>
    <row r="787" spans="2:13" ht="15.6">
      <c r="B787" s="397"/>
      <c r="C787" s="450" t="s">
        <v>199</v>
      </c>
      <c r="D787" s="552">
        <f t="shared" ref="D787:I787" si="212">SUM(D783:D786)</f>
        <v>23.99</v>
      </c>
      <c r="E787" s="552">
        <f t="shared" si="212"/>
        <v>1993.7600000000002</v>
      </c>
      <c r="F787" s="552">
        <f t="shared" si="212"/>
        <v>1515.2799999999997</v>
      </c>
      <c r="G787" s="552">
        <f t="shared" si="212"/>
        <v>2108.75</v>
      </c>
      <c r="H787" s="552">
        <f t="shared" si="212"/>
        <v>246.5</v>
      </c>
      <c r="I787" s="552">
        <f t="shared" si="212"/>
        <v>1078.76</v>
      </c>
      <c r="J787" s="552">
        <f t="shared" ref="J787" si="213">SUM(J783:J786)</f>
        <v>13.69</v>
      </c>
      <c r="K787" s="550">
        <f>D787+E787+F787+G787+H787+I787+J787</f>
        <v>6980.73</v>
      </c>
      <c r="L787" s="452">
        <f>SUM(L783:L786)</f>
        <v>1</v>
      </c>
      <c r="M787" s="401"/>
    </row>
    <row r="788" spans="2:13" ht="15.6">
      <c r="B788" s="397"/>
      <c r="C788" s="547" t="s">
        <v>193</v>
      </c>
      <c r="D788" s="553">
        <v>23.99</v>
      </c>
      <c r="E788" s="553">
        <v>1993.76</v>
      </c>
      <c r="F788" s="548">
        <v>1515.28</v>
      </c>
      <c r="G788" s="548">
        <v>2108.75</v>
      </c>
      <c r="H788" s="548">
        <v>246.5</v>
      </c>
      <c r="I788" s="548">
        <v>1078.76</v>
      </c>
      <c r="J788" s="548">
        <v>13.69</v>
      </c>
      <c r="K788" s="549">
        <f t="shared" ref="K788" si="214">D788+E788+F788+G788+H788+I788+J788</f>
        <v>6980.73</v>
      </c>
      <c r="L788" s="452"/>
      <c r="M788" s="401"/>
    </row>
    <row r="789" spans="2:13" ht="15.6">
      <c r="B789" s="397"/>
      <c r="C789" s="460" t="s">
        <v>147</v>
      </c>
      <c r="D789" s="461">
        <f t="shared" ref="D789:E789" si="215">D788-D787</f>
        <v>0</v>
      </c>
      <c r="E789" s="461">
        <f t="shared" si="215"/>
        <v>0</v>
      </c>
      <c r="F789" s="461">
        <f>F788-F787</f>
        <v>0</v>
      </c>
      <c r="G789" s="461">
        <f>G788-G787</f>
        <v>0</v>
      </c>
      <c r="H789" s="461">
        <f t="shared" ref="H789:J789" si="216">H788-H787</f>
        <v>0</v>
      </c>
      <c r="I789" s="461">
        <f t="shared" si="216"/>
        <v>0</v>
      </c>
      <c r="J789" s="461">
        <f t="shared" si="216"/>
        <v>0</v>
      </c>
      <c r="K789" s="542">
        <f>D789+E789+F789+G789+H789+I789+J789</f>
        <v>0</v>
      </c>
      <c r="L789" s="452"/>
      <c r="M789" s="401"/>
    </row>
    <row r="790" spans="2:13" ht="15.6">
      <c r="B790" s="396"/>
      <c r="C790" s="402" t="s">
        <v>65</v>
      </c>
      <c r="D790" s="462">
        <f>D788/K788</f>
        <v>3.4366033351812776E-3</v>
      </c>
      <c r="E790" s="462">
        <f>E788/K788</f>
        <v>0.28560909818887137</v>
      </c>
      <c r="F790" s="462">
        <f>F788/K788</f>
        <v>0.21706612345700235</v>
      </c>
      <c r="G790" s="462">
        <f>G788/K788</f>
        <v>0.3020815874557532</v>
      </c>
      <c r="H790" s="462">
        <f>H788/K788</f>
        <v>3.5311493210595457E-2</v>
      </c>
      <c r="I790" s="462">
        <f>I788/K788</f>
        <v>0.15453398140309108</v>
      </c>
      <c r="J790" s="462">
        <f>J788/K788</f>
        <v>1.9611129495052809E-3</v>
      </c>
      <c r="K790" s="520">
        <f>D790+E790+F790+G790+H790+I790+J790</f>
        <v>1</v>
      </c>
      <c r="L790" s="463"/>
      <c r="M790" s="401"/>
    </row>
    <row r="791" spans="2:13" ht="16.2" thickBot="1">
      <c r="B791" s="396"/>
      <c r="C791" s="394"/>
      <c r="D791" s="395"/>
      <c r="E791" s="464"/>
      <c r="F791" s="879"/>
      <c r="G791" s="879"/>
      <c r="H791" s="879"/>
      <c r="I791" s="879"/>
      <c r="J791" s="880" t="s">
        <v>196</v>
      </c>
      <c r="K791" s="880"/>
      <c r="L791" s="465">
        <f>H771-K788</f>
        <v>177.52132000024631</v>
      </c>
      <c r="M791" s="401"/>
    </row>
    <row r="792" spans="2:13" ht="15" thickBot="1">
      <c r="B792" s="397"/>
      <c r="C792" s="393"/>
      <c r="D792" s="367"/>
      <c r="E792" s="367"/>
      <c r="F792" s="367"/>
      <c r="G792" s="367"/>
      <c r="H792" s="367"/>
      <c r="I792" s="367"/>
      <c r="J792" s="367"/>
      <c r="K792" s="367"/>
      <c r="L792" s="368"/>
      <c r="M792" s="401"/>
    </row>
    <row r="793" spans="2:13" ht="15" thickBot="1">
      <c r="B793" s="398"/>
      <c r="C793" s="399"/>
      <c r="D793" s="399"/>
      <c r="E793" s="399"/>
      <c r="F793" s="399"/>
      <c r="G793" s="399"/>
      <c r="H793" s="399"/>
      <c r="I793" s="399"/>
      <c r="J793" s="399"/>
      <c r="K793" s="399"/>
      <c r="L793" s="399"/>
      <c r="M793" s="400"/>
    </row>
    <row r="794" spans="2:13" ht="15" thickBot="1"/>
    <row r="795" spans="2:13" ht="46.8" thickBot="1">
      <c r="B795" s="853" t="s">
        <v>231</v>
      </c>
      <c r="C795" s="854"/>
      <c r="D795" s="854"/>
      <c r="E795" s="854"/>
      <c r="F795" s="854"/>
      <c r="G795" s="854"/>
      <c r="H795" s="854"/>
      <c r="I795" s="854"/>
      <c r="J795" s="854"/>
      <c r="K795" s="854"/>
      <c r="L795" s="854"/>
      <c r="M795" s="855"/>
    </row>
    <row r="796" spans="2:13" ht="26.4" thickBot="1">
      <c r="B796" s="396"/>
      <c r="C796" s="856" t="s">
        <v>193</v>
      </c>
      <c r="D796" s="857"/>
      <c r="E796" s="857"/>
      <c r="F796" s="857"/>
      <c r="G796" s="857"/>
      <c r="H796" s="857"/>
      <c r="I796" s="857"/>
      <c r="J796" s="857"/>
      <c r="K796" s="857"/>
      <c r="L796" s="858"/>
      <c r="M796" s="401"/>
    </row>
    <row r="797" spans="2:13" ht="15.6">
      <c r="B797" s="396"/>
      <c r="C797" s="403" t="s">
        <v>7</v>
      </c>
      <c r="D797" s="404" t="s">
        <v>38</v>
      </c>
      <c r="E797" s="405" t="s">
        <v>39</v>
      </c>
      <c r="F797" s="406" t="s">
        <v>40</v>
      </c>
      <c r="G797" s="406" t="s">
        <v>8</v>
      </c>
      <c r="H797" s="407" t="s">
        <v>60</v>
      </c>
      <c r="I797" s="408" t="s">
        <v>40</v>
      </c>
      <c r="J797" s="407" t="s">
        <v>65</v>
      </c>
      <c r="K797" s="184"/>
      <c r="L797" s="188"/>
      <c r="M797" s="401"/>
    </row>
    <row r="798" spans="2:13" ht="15.6">
      <c r="B798" s="396"/>
      <c r="C798" s="409" t="s">
        <v>42</v>
      </c>
      <c r="D798" s="596">
        <v>1642944.432</v>
      </c>
      <c r="E798" s="596">
        <v>1643637.8430000001</v>
      </c>
      <c r="F798" s="526">
        <f t="shared" ref="F798:F803" si="217">E798-D798</f>
        <v>693.41100000008009</v>
      </c>
      <c r="G798" s="521">
        <v>6.28</v>
      </c>
      <c r="H798" s="410">
        <f>F798*G798</f>
        <v>4354.6210800005028</v>
      </c>
      <c r="I798" s="531">
        <f>F798+F802+F803</f>
        <v>906.15000000008149</v>
      </c>
      <c r="J798" s="411">
        <f>I798/I802</f>
        <v>0.55894127153513629</v>
      </c>
      <c r="K798" s="186"/>
      <c r="L798" s="359"/>
      <c r="M798" s="401"/>
    </row>
    <row r="799" spans="2:13" ht="15.6">
      <c r="B799" s="396"/>
      <c r="C799" s="412" t="s">
        <v>43</v>
      </c>
      <c r="D799" s="596">
        <v>636219.62199999997</v>
      </c>
      <c r="E799" s="596">
        <v>636219.62199999997</v>
      </c>
      <c r="F799" s="527">
        <f t="shared" si="217"/>
        <v>0</v>
      </c>
      <c r="G799" s="522">
        <v>6.28</v>
      </c>
      <c r="H799" s="413">
        <f>G799*F799</f>
        <v>0</v>
      </c>
      <c r="I799" s="532">
        <f>F799</f>
        <v>0</v>
      </c>
      <c r="J799" s="414">
        <f>I799/I802</f>
        <v>0</v>
      </c>
      <c r="K799" s="186"/>
      <c r="L799" s="359"/>
      <c r="M799" s="401"/>
    </row>
    <row r="800" spans="2:13" ht="15.6">
      <c r="B800" s="396"/>
      <c r="C800" s="415" t="s">
        <v>44</v>
      </c>
      <c r="D800" s="597">
        <v>383564.06300000002</v>
      </c>
      <c r="E800" s="597">
        <v>383819.48300000001</v>
      </c>
      <c r="F800" s="528">
        <f t="shared" si="217"/>
        <v>255.4199999999837</v>
      </c>
      <c r="G800" s="523">
        <v>4.58</v>
      </c>
      <c r="H800" s="416">
        <f>G800*F800</f>
        <v>1169.8235999999254</v>
      </c>
      <c r="I800" s="533">
        <f>F800</f>
        <v>255.4199999999837</v>
      </c>
      <c r="J800" s="417">
        <f>I800/I802</f>
        <v>0.15755093480713189</v>
      </c>
      <c r="K800" s="186"/>
      <c r="L800" s="359"/>
      <c r="M800" s="401"/>
    </row>
    <row r="801" spans="2:13" ht="15.6">
      <c r="B801" s="397"/>
      <c r="C801" s="183" t="s">
        <v>139</v>
      </c>
      <c r="D801" s="597">
        <v>444346.43300000002</v>
      </c>
      <c r="E801" s="597">
        <v>444806.05300000001</v>
      </c>
      <c r="F801" s="529">
        <f t="shared" si="217"/>
        <v>459.61999999999534</v>
      </c>
      <c r="G801" s="524">
        <v>6.28</v>
      </c>
      <c r="H801" s="418">
        <f>G801*F801</f>
        <v>2886.4135999999708</v>
      </c>
      <c r="I801" s="534">
        <f>F801</f>
        <v>459.61999999999534</v>
      </c>
      <c r="J801" s="419">
        <f>I801/I802</f>
        <v>0.28350779365773177</v>
      </c>
      <c r="K801" s="186"/>
      <c r="L801" s="359"/>
      <c r="M801" s="401"/>
    </row>
    <row r="802" spans="2:13" ht="16.2" thickBot="1">
      <c r="B802" s="397"/>
      <c r="C802" s="420" t="s">
        <v>45</v>
      </c>
      <c r="D802" s="597">
        <v>389917.93300000002</v>
      </c>
      <c r="E802" s="597">
        <v>390130.67200000002</v>
      </c>
      <c r="F802" s="526">
        <f t="shared" si="217"/>
        <v>212.7390000000014</v>
      </c>
      <c r="G802" s="859">
        <v>6.28</v>
      </c>
      <c r="H802" s="421">
        <f>G802*F802</f>
        <v>1336.0009200000088</v>
      </c>
      <c r="I802" s="535">
        <f t="shared" ref="I802:J802" si="218">SUM(I798:I801)</f>
        <v>1621.1900000000605</v>
      </c>
      <c r="J802" s="422">
        <f t="shared" si="218"/>
        <v>1</v>
      </c>
      <c r="K802" s="186"/>
      <c r="L802" s="359"/>
      <c r="M802" s="401"/>
    </row>
    <row r="803" spans="2:13" ht="15.6">
      <c r="B803" s="397"/>
      <c r="C803" s="420" t="s">
        <v>46</v>
      </c>
      <c r="D803" s="597">
        <v>346791.64199999999</v>
      </c>
      <c r="E803" s="597">
        <v>346791.64199999999</v>
      </c>
      <c r="F803" s="526">
        <f t="shared" si="217"/>
        <v>0</v>
      </c>
      <c r="G803" s="860"/>
      <c r="H803" s="423">
        <f>G802*F803</f>
        <v>0</v>
      </c>
      <c r="I803" s="424"/>
      <c r="J803" s="425"/>
      <c r="K803" s="186"/>
      <c r="L803" s="359"/>
      <c r="M803" s="401"/>
    </row>
    <row r="804" spans="2:13" ht="16.2" thickBot="1">
      <c r="B804" s="397"/>
      <c r="C804" s="426" t="s">
        <v>21</v>
      </c>
      <c r="D804" s="427"/>
      <c r="E804" s="427"/>
      <c r="F804" s="530">
        <f>F798+F799+F800+F801+F802+F803</f>
        <v>1621.1900000000605</v>
      </c>
      <c r="G804" s="525">
        <f>H804/F804</f>
        <v>6.0121634108278759</v>
      </c>
      <c r="H804" s="428">
        <f>SUM(H798:H803)</f>
        <v>9746.8592000004082</v>
      </c>
      <c r="I804" s="424"/>
      <c r="J804" s="425"/>
      <c r="K804" s="186"/>
      <c r="L804" s="359"/>
      <c r="M804" s="401"/>
    </row>
    <row r="805" spans="2:13" ht="16.2" thickBot="1">
      <c r="B805" s="397"/>
      <c r="C805" s="429"/>
      <c r="D805" s="425"/>
      <c r="E805" s="425"/>
      <c r="F805" s="430"/>
      <c r="G805" s="425"/>
      <c r="H805" s="425"/>
      <c r="I805" s="431"/>
      <c r="J805" s="431"/>
      <c r="K805" s="184"/>
      <c r="L805" s="188"/>
      <c r="M805" s="401"/>
    </row>
    <row r="806" spans="2:13" ht="15.6">
      <c r="B806" s="397"/>
      <c r="C806" s="432"/>
      <c r="D806" s="433"/>
      <c r="E806" s="433" t="s">
        <v>254</v>
      </c>
      <c r="F806" s="434" t="s">
        <v>1</v>
      </c>
      <c r="G806" s="554" t="s">
        <v>65</v>
      </c>
      <c r="H806" s="861" t="s">
        <v>243</v>
      </c>
      <c r="I806" s="862"/>
      <c r="J806" s="431"/>
      <c r="K806" s="184"/>
      <c r="L806" s="188"/>
      <c r="M806" s="401"/>
    </row>
    <row r="807" spans="2:13" ht="15.6">
      <c r="B807" s="397"/>
      <c r="C807" s="437" t="s">
        <v>80</v>
      </c>
      <c r="D807" s="438"/>
      <c r="E807" s="438">
        <v>841</v>
      </c>
      <c r="F807" s="438">
        <f>D807+E807</f>
        <v>841</v>
      </c>
      <c r="G807" s="439">
        <f>F807/F812</f>
        <v>0.28821110349554491</v>
      </c>
      <c r="H807" s="590">
        <v>7.0000000000000001E-3</v>
      </c>
      <c r="I807" s="586">
        <f>F807*H807</f>
        <v>5.8870000000000005</v>
      </c>
      <c r="J807" s="431"/>
      <c r="K807" s="184"/>
      <c r="L807" s="188"/>
      <c r="M807" s="401"/>
    </row>
    <row r="808" spans="2:13" ht="15.6">
      <c r="B808" s="397"/>
      <c r="C808" s="437" t="s">
        <v>81</v>
      </c>
      <c r="D808" s="438"/>
      <c r="E808" s="438">
        <v>1001</v>
      </c>
      <c r="F808" s="438">
        <f t="shared" ref="F808" si="219">D808+E808</f>
        <v>1001</v>
      </c>
      <c r="G808" s="439">
        <f>F808/F812</f>
        <v>0.34304318026045238</v>
      </c>
      <c r="H808" s="590">
        <v>2.5000000000000001E-2</v>
      </c>
      <c r="I808" s="586">
        <f>F808*H808</f>
        <v>25.025000000000002</v>
      </c>
      <c r="J808" s="431"/>
      <c r="K808" s="184"/>
      <c r="L808" s="188"/>
      <c r="M808" s="401"/>
    </row>
    <row r="809" spans="2:13" ht="15.6">
      <c r="B809" s="397"/>
      <c r="C809" s="437" t="s">
        <v>58</v>
      </c>
      <c r="D809" s="438"/>
      <c r="E809" s="438">
        <v>1076</v>
      </c>
      <c r="F809" s="438">
        <f t="shared" ref="F809" si="220">D809+E809</f>
        <v>1076</v>
      </c>
      <c r="G809" s="439">
        <f>F809/F812</f>
        <v>0.36874571624400276</v>
      </c>
      <c r="H809" s="590"/>
      <c r="I809" s="586"/>
      <c r="J809" s="431"/>
      <c r="K809" s="184"/>
      <c r="L809" s="188"/>
      <c r="M809" s="401"/>
    </row>
    <row r="810" spans="2:13" ht="15.6">
      <c r="B810" s="397"/>
      <c r="C810" s="437" t="s">
        <v>275</v>
      </c>
      <c r="D810" s="438"/>
      <c r="E810" s="438"/>
      <c r="F810" s="438">
        <f>D810+E810</f>
        <v>0</v>
      </c>
      <c r="G810" s="439"/>
      <c r="H810" s="590">
        <v>1.9E-2</v>
      </c>
      <c r="I810" s="586">
        <f>F810*H810</f>
        <v>0</v>
      </c>
      <c r="J810" s="431"/>
      <c r="K810" s="184"/>
      <c r="L810" s="188"/>
      <c r="M810" s="401"/>
    </row>
    <row r="811" spans="2:13" ht="15.6">
      <c r="B811" s="397"/>
      <c r="C811" s="437" t="s">
        <v>276</v>
      </c>
      <c r="D811" s="438"/>
      <c r="E811" s="438"/>
      <c r="F811" s="438">
        <f>D811+E811</f>
        <v>0</v>
      </c>
      <c r="G811" s="439">
        <f>F811/F812</f>
        <v>0</v>
      </c>
      <c r="H811" s="590">
        <v>1.9E-2</v>
      </c>
      <c r="I811" s="586">
        <f>F811*H811</f>
        <v>0</v>
      </c>
      <c r="J811" s="431"/>
      <c r="K811" s="184"/>
      <c r="L811" s="188"/>
      <c r="M811" s="401"/>
    </row>
    <row r="812" spans="2:13" ht="16.2" thickBot="1">
      <c r="B812" s="397"/>
      <c r="C812" s="441" t="s">
        <v>1</v>
      </c>
      <c r="D812" s="442">
        <f>SUM(D807:D811)</f>
        <v>0</v>
      </c>
      <c r="E812" s="442">
        <f>SUM(E807:E811)</f>
        <v>2918</v>
      </c>
      <c r="F812" s="443">
        <f>D812+E812</f>
        <v>2918</v>
      </c>
      <c r="G812" s="444">
        <f>SUM(G807:G811)</f>
        <v>1</v>
      </c>
      <c r="H812" s="585" t="s">
        <v>21</v>
      </c>
      <c r="I812" s="591">
        <f>SUM(I807:I811)</f>
        <v>30.912000000000003</v>
      </c>
      <c r="J812" s="431"/>
      <c r="K812" s="184"/>
      <c r="L812" s="188"/>
      <c r="M812" s="401"/>
    </row>
    <row r="813" spans="2:13" ht="15" thickBot="1">
      <c r="B813" s="397"/>
      <c r="C813" s="187"/>
      <c r="D813" s="186"/>
      <c r="E813" s="186"/>
      <c r="F813" s="185"/>
      <c r="G813" s="186"/>
      <c r="H813" s="186"/>
      <c r="I813" s="184"/>
      <c r="J813" s="184"/>
      <c r="K813" s="184"/>
      <c r="L813" s="188"/>
      <c r="M813" s="401"/>
    </row>
    <row r="814" spans="2:13" ht="26.4" thickBot="1">
      <c r="B814" s="397"/>
      <c r="C814" s="876" t="s">
        <v>194</v>
      </c>
      <c r="D814" s="877"/>
      <c r="E814" s="877"/>
      <c r="F814" s="877"/>
      <c r="G814" s="877"/>
      <c r="H814" s="877"/>
      <c r="I814" s="877"/>
      <c r="J814" s="877"/>
      <c r="K814" s="877"/>
      <c r="L814" s="878"/>
      <c r="M814" s="401"/>
    </row>
    <row r="815" spans="2:13" ht="15.6">
      <c r="B815" s="396"/>
      <c r="C815" s="446"/>
      <c r="D815" s="447" t="s">
        <v>260</v>
      </c>
      <c r="E815" s="447" t="s">
        <v>68</v>
      </c>
      <c r="F815" s="447" t="s">
        <v>268</v>
      </c>
      <c r="G815" s="448" t="s">
        <v>256</v>
      </c>
      <c r="H815" s="447" t="s">
        <v>130</v>
      </c>
      <c r="I815" s="448" t="s">
        <v>64</v>
      </c>
      <c r="J815" s="447" t="s">
        <v>269</v>
      </c>
      <c r="K815" s="448" t="s">
        <v>195</v>
      </c>
      <c r="L815" s="449" t="s">
        <v>65</v>
      </c>
      <c r="M815" s="401"/>
    </row>
    <row r="816" spans="2:13" ht="15.6">
      <c r="B816" s="396"/>
      <c r="C816" s="450" t="s">
        <v>58</v>
      </c>
      <c r="D816" s="438">
        <v>401.2</v>
      </c>
      <c r="E816" s="438">
        <v>422</v>
      </c>
      <c r="F816" s="438">
        <v>30</v>
      </c>
      <c r="G816" s="438">
        <v>316</v>
      </c>
      <c r="H816" s="438"/>
      <c r="I816" s="438">
        <v>80</v>
      </c>
      <c r="J816" s="438"/>
      <c r="K816" s="550">
        <f>D816+E816+F816+G816+H816+I816+J816</f>
        <v>1249.2</v>
      </c>
      <c r="L816" s="452">
        <f>K816/K820</f>
        <v>0.12821552360317232</v>
      </c>
      <c r="M816" s="401"/>
    </row>
    <row r="817" spans="2:13" ht="15.6">
      <c r="B817" s="396"/>
      <c r="C817" s="450" t="s">
        <v>148</v>
      </c>
      <c r="D817" s="438">
        <v>620.09</v>
      </c>
      <c r="E817" s="438">
        <v>856</v>
      </c>
      <c r="F817" s="438">
        <v>50</v>
      </c>
      <c r="G817" s="438">
        <v>173</v>
      </c>
      <c r="H817" s="438"/>
      <c r="I817" s="438">
        <v>50</v>
      </c>
      <c r="J817" s="438"/>
      <c r="K817" s="550">
        <f t="shared" ref="K817:K819" si="221">D817+E817+F817+G817+H817+I817+J817</f>
        <v>1749.0900000000001</v>
      </c>
      <c r="L817" s="452">
        <f>K817/K820</f>
        <v>0.17952328704696821</v>
      </c>
      <c r="M817" s="401"/>
    </row>
    <row r="818" spans="2:13" ht="15.6">
      <c r="B818" s="396"/>
      <c r="C818" s="450" t="s">
        <v>61</v>
      </c>
      <c r="D818" s="438">
        <v>2584.6799999999998</v>
      </c>
      <c r="E818" s="438">
        <v>1854.8</v>
      </c>
      <c r="F818" s="438"/>
      <c r="G818" s="438">
        <v>68.7</v>
      </c>
      <c r="H818" s="438"/>
      <c r="I818" s="438"/>
      <c r="J818" s="438"/>
      <c r="K818" s="550">
        <f t="shared" si="221"/>
        <v>4508.1799999999994</v>
      </c>
      <c r="L818" s="452">
        <f>K818/K820</f>
        <v>0.46271106243783966</v>
      </c>
      <c r="M818" s="401"/>
    </row>
    <row r="819" spans="2:13" ht="15.6">
      <c r="B819" s="396"/>
      <c r="C819" s="450" t="s">
        <v>62</v>
      </c>
      <c r="D819" s="438">
        <v>914.4</v>
      </c>
      <c r="E819" s="438">
        <v>578.6</v>
      </c>
      <c r="F819" s="438">
        <v>45.06</v>
      </c>
      <c r="G819" s="438">
        <v>557.9</v>
      </c>
      <c r="H819" s="438"/>
      <c r="I819" s="438">
        <v>140.54</v>
      </c>
      <c r="J819" s="438"/>
      <c r="K819" s="550">
        <f t="shared" si="221"/>
        <v>2236.5</v>
      </c>
      <c r="L819" s="452">
        <f>K819/K820</f>
        <v>0.22955012691201962</v>
      </c>
      <c r="M819" s="401"/>
    </row>
    <row r="820" spans="2:13" ht="15.6">
      <c r="B820" s="397"/>
      <c r="C820" s="450" t="s">
        <v>199</v>
      </c>
      <c r="D820" s="552">
        <f t="shared" ref="D820:J820" si="222">SUM(D816:D819)</f>
        <v>4520.37</v>
      </c>
      <c r="E820" s="552">
        <f t="shared" si="222"/>
        <v>3711.4</v>
      </c>
      <c r="F820" s="552">
        <f t="shared" si="222"/>
        <v>125.06</v>
      </c>
      <c r="G820" s="552">
        <f t="shared" si="222"/>
        <v>1115.5999999999999</v>
      </c>
      <c r="H820" s="552">
        <f t="shared" si="222"/>
        <v>0</v>
      </c>
      <c r="I820" s="552">
        <f t="shared" si="222"/>
        <v>270.53999999999996</v>
      </c>
      <c r="J820" s="552">
        <f t="shared" si="222"/>
        <v>0</v>
      </c>
      <c r="K820" s="550">
        <f>D820+E820+F820+G820+H820+I820+J820</f>
        <v>9742.9700000000012</v>
      </c>
      <c r="L820" s="452">
        <f>SUM(L816:L819)</f>
        <v>0.99999999999999978</v>
      </c>
      <c r="M820" s="401"/>
    </row>
    <row r="821" spans="2:13" ht="15.6">
      <c r="B821" s="397"/>
      <c r="C821" s="547" t="s">
        <v>193</v>
      </c>
      <c r="D821" s="553">
        <v>4520.37</v>
      </c>
      <c r="E821" s="553">
        <v>3711.4</v>
      </c>
      <c r="F821" s="548">
        <v>125.05555</v>
      </c>
      <c r="G821" s="548">
        <v>1115.5999999999999</v>
      </c>
      <c r="H821" s="548"/>
      <c r="I821" s="548">
        <v>270.54000000000002</v>
      </c>
      <c r="J821" s="548"/>
      <c r="K821" s="549">
        <f t="shared" ref="K821" si="223">D821+E821+F821+G821+H821+I821+J821</f>
        <v>9742.9655500000008</v>
      </c>
      <c r="L821" s="452"/>
      <c r="M821" s="401"/>
    </row>
    <row r="822" spans="2:13" ht="15.6">
      <c r="B822" s="397"/>
      <c r="C822" s="460" t="s">
        <v>147</v>
      </c>
      <c r="D822" s="461">
        <f t="shared" ref="D822:E822" si="224">D821-D820</f>
        <v>0</v>
      </c>
      <c r="E822" s="461">
        <f t="shared" si="224"/>
        <v>0</v>
      </c>
      <c r="F822" s="461">
        <f>F821-F820</f>
        <v>-4.4500000000056161E-3</v>
      </c>
      <c r="G822" s="461">
        <f>G821-G820</f>
        <v>0</v>
      </c>
      <c r="H822" s="461">
        <f t="shared" ref="H822:J822" si="225">H821-H820</f>
        <v>0</v>
      </c>
      <c r="I822" s="461">
        <f t="shared" si="225"/>
        <v>0</v>
      </c>
      <c r="J822" s="461">
        <f t="shared" si="225"/>
        <v>0</v>
      </c>
      <c r="K822" s="542">
        <f>D822+E822+F822+G822+H822+I822+J822</f>
        <v>-4.4500000000056161E-3</v>
      </c>
      <c r="L822" s="452"/>
      <c r="M822" s="401"/>
    </row>
    <row r="823" spans="2:13" ht="15.6">
      <c r="B823" s="396"/>
      <c r="C823" s="402" t="s">
        <v>65</v>
      </c>
      <c r="D823" s="462">
        <f>D821/K821</f>
        <v>0.46396243287548106</v>
      </c>
      <c r="E823" s="462">
        <f>E821/K821</f>
        <v>0.38093124531267586</v>
      </c>
      <c r="F823" s="462">
        <f>F821/K821</f>
        <v>1.2835470818225359E-2</v>
      </c>
      <c r="G823" s="462">
        <f>G821/K821</f>
        <v>0.11450312476984996</v>
      </c>
      <c r="H823" s="462">
        <f>H821/K821</f>
        <v>0</v>
      </c>
      <c r="I823" s="462">
        <f>I821/K821</f>
        <v>2.7767726223767671E-2</v>
      </c>
      <c r="J823" s="462">
        <f>J821/K821</f>
        <v>0</v>
      </c>
      <c r="K823" s="520">
        <f>D823+E823+F823+G823+H823+I823+J823</f>
        <v>0.99999999999999978</v>
      </c>
      <c r="L823" s="463"/>
      <c r="M823" s="401"/>
    </row>
    <row r="824" spans="2:13" ht="16.2" thickBot="1">
      <c r="B824" s="396"/>
      <c r="C824" s="394"/>
      <c r="D824" s="395"/>
      <c r="E824" s="464"/>
      <c r="F824" s="879"/>
      <c r="G824" s="879"/>
      <c r="H824" s="879"/>
      <c r="I824" s="879"/>
      <c r="J824" s="880" t="s">
        <v>196</v>
      </c>
      <c r="K824" s="880"/>
      <c r="L824" s="465">
        <f>H804-K821</f>
        <v>3.8936500004074333</v>
      </c>
      <c r="M824" s="401"/>
    </row>
    <row r="825" spans="2:13" ht="15" thickBot="1">
      <c r="B825" s="397"/>
      <c r="C825" s="393"/>
      <c r="D825" s="367"/>
      <c r="E825" s="367"/>
      <c r="F825" s="367"/>
      <c r="G825" s="367"/>
      <c r="H825" s="367"/>
      <c r="I825" s="367"/>
      <c r="J825" s="367"/>
      <c r="K825" s="367"/>
      <c r="L825" s="368"/>
      <c r="M825" s="401"/>
    </row>
    <row r="826" spans="2:13" ht="15" thickBot="1">
      <c r="B826" s="398"/>
      <c r="C826" s="399"/>
      <c r="D826" s="399"/>
      <c r="E826" s="399"/>
      <c r="F826" s="399"/>
      <c r="G826" s="399"/>
      <c r="H826" s="399"/>
      <c r="I826" s="399"/>
      <c r="J826" s="399"/>
      <c r="K826" s="399"/>
      <c r="L826" s="399"/>
      <c r="M826" s="400"/>
    </row>
    <row r="827" spans="2:13" ht="15" thickBot="1"/>
    <row r="828" spans="2:13" ht="46.8" thickBot="1">
      <c r="B828" s="853" t="s">
        <v>232</v>
      </c>
      <c r="C828" s="854"/>
      <c r="D828" s="854"/>
      <c r="E828" s="854"/>
      <c r="F828" s="854"/>
      <c r="G828" s="854"/>
      <c r="H828" s="854"/>
      <c r="I828" s="854"/>
      <c r="J828" s="854"/>
      <c r="K828" s="854"/>
      <c r="L828" s="854"/>
      <c r="M828" s="855"/>
    </row>
    <row r="829" spans="2:13" ht="26.4" thickBot="1">
      <c r="B829" s="396"/>
      <c r="C829" s="856" t="s">
        <v>193</v>
      </c>
      <c r="D829" s="857"/>
      <c r="E829" s="857"/>
      <c r="F829" s="857"/>
      <c r="G829" s="857"/>
      <c r="H829" s="857"/>
      <c r="I829" s="857"/>
      <c r="J829" s="857"/>
      <c r="K829" s="857"/>
      <c r="L829" s="858"/>
      <c r="M829" s="401"/>
    </row>
    <row r="830" spans="2:13" ht="15.6">
      <c r="B830" s="396"/>
      <c r="C830" s="403" t="s">
        <v>7</v>
      </c>
      <c r="D830" s="404" t="s">
        <v>38</v>
      </c>
      <c r="E830" s="405" t="s">
        <v>39</v>
      </c>
      <c r="F830" s="406" t="s">
        <v>40</v>
      </c>
      <c r="G830" s="406" t="s">
        <v>8</v>
      </c>
      <c r="H830" s="407" t="s">
        <v>60</v>
      </c>
      <c r="I830" s="408" t="s">
        <v>40</v>
      </c>
      <c r="J830" s="407" t="s">
        <v>65</v>
      </c>
      <c r="K830" s="184"/>
      <c r="L830" s="188"/>
      <c r="M830" s="401"/>
    </row>
    <row r="831" spans="2:13" ht="15.6">
      <c r="B831" s="396"/>
      <c r="C831" s="409" t="s">
        <v>42</v>
      </c>
      <c r="D831" s="596">
        <v>1643637.8430000001</v>
      </c>
      <c r="E831" s="596">
        <v>1644582.622</v>
      </c>
      <c r="F831" s="526">
        <f t="shared" ref="F831:F836" si="226">E831-D831</f>
        <v>944.77899999986403</v>
      </c>
      <c r="G831" s="521">
        <v>6.28</v>
      </c>
      <c r="H831" s="410">
        <f>F831*G831</f>
        <v>5933.2121199991461</v>
      </c>
      <c r="I831" s="531">
        <f>F831+F835+F836</f>
        <v>1310.4489999998477</v>
      </c>
      <c r="J831" s="411">
        <f>I831/I835</f>
        <v>0.60646473528321021</v>
      </c>
      <c r="K831" s="186"/>
      <c r="L831" s="359"/>
      <c r="M831" s="401"/>
    </row>
    <row r="832" spans="2:13" ht="15.6">
      <c r="B832" s="396"/>
      <c r="C832" s="412" t="s">
        <v>43</v>
      </c>
      <c r="D832" s="596">
        <v>636219.62199999997</v>
      </c>
      <c r="E832" s="596">
        <v>636219.62199999997</v>
      </c>
      <c r="F832" s="527">
        <f t="shared" si="226"/>
        <v>0</v>
      </c>
      <c r="G832" s="522">
        <v>6.28</v>
      </c>
      <c r="H832" s="413">
        <f>G832*F832</f>
        <v>0</v>
      </c>
      <c r="I832" s="532">
        <f>F832</f>
        <v>0</v>
      </c>
      <c r="J832" s="414">
        <f>I832/I835</f>
        <v>0</v>
      </c>
      <c r="K832" s="186"/>
      <c r="L832" s="359"/>
      <c r="M832" s="401"/>
    </row>
    <row r="833" spans="2:13" ht="15.6">
      <c r="B833" s="396"/>
      <c r="C833" s="415" t="s">
        <v>44</v>
      </c>
      <c r="D833" s="597">
        <v>383819.48300000001</v>
      </c>
      <c r="E833" s="597">
        <v>383959.96399999998</v>
      </c>
      <c r="F833" s="528">
        <f t="shared" si="226"/>
        <v>140.48099999997066</v>
      </c>
      <c r="G833" s="523">
        <v>4.58</v>
      </c>
      <c r="H833" s="416">
        <f>G833*F833</f>
        <v>643.40297999986569</v>
      </c>
      <c r="I833" s="533">
        <f>F833</f>
        <v>140.48099999997066</v>
      </c>
      <c r="J833" s="417">
        <f>I833/I835</f>
        <v>6.5013420955193801E-2</v>
      </c>
      <c r="K833" s="186"/>
      <c r="L833" s="359"/>
      <c r="M833" s="401"/>
    </row>
    <row r="834" spans="2:13" ht="15.6">
      <c r="B834" s="397"/>
      <c r="C834" s="183" t="s">
        <v>139</v>
      </c>
      <c r="D834" s="597">
        <v>444806.05300000001</v>
      </c>
      <c r="E834" s="597">
        <v>445515.92300000001</v>
      </c>
      <c r="F834" s="529">
        <f t="shared" si="226"/>
        <v>709.86999999999534</v>
      </c>
      <c r="G834" s="524">
        <v>6.28</v>
      </c>
      <c r="H834" s="418">
        <f>G834*F834</f>
        <v>4457.9835999999714</v>
      </c>
      <c r="I834" s="534">
        <f>F834</f>
        <v>709.86999999999534</v>
      </c>
      <c r="J834" s="419">
        <f>I834/I835</f>
        <v>0.32852184376159593</v>
      </c>
      <c r="K834" s="186"/>
      <c r="L834" s="359"/>
      <c r="M834" s="401"/>
    </row>
    <row r="835" spans="2:13" ht="16.2" thickBot="1">
      <c r="B835" s="397"/>
      <c r="C835" s="420" t="s">
        <v>45</v>
      </c>
      <c r="D835" s="597">
        <v>390130.67200000002</v>
      </c>
      <c r="E835" s="597">
        <v>390496.342</v>
      </c>
      <c r="F835" s="526">
        <f t="shared" si="226"/>
        <v>365.6699999999837</v>
      </c>
      <c r="G835" s="859">
        <v>6.28</v>
      </c>
      <c r="H835" s="421">
        <f>G835*F835</f>
        <v>2296.4075999998977</v>
      </c>
      <c r="I835" s="535">
        <f t="shared" ref="I835:J835" si="227">SUM(I831:I834)</f>
        <v>2160.7999999998137</v>
      </c>
      <c r="J835" s="422">
        <f t="shared" si="227"/>
        <v>1</v>
      </c>
      <c r="K835" s="186"/>
      <c r="L835" s="359"/>
      <c r="M835" s="401"/>
    </row>
    <row r="836" spans="2:13" ht="15.6">
      <c r="B836" s="397"/>
      <c r="C836" s="420" t="s">
        <v>46</v>
      </c>
      <c r="D836" s="597">
        <v>346791.64199999999</v>
      </c>
      <c r="E836" s="597">
        <v>346791.64199999999</v>
      </c>
      <c r="F836" s="526">
        <f t="shared" si="226"/>
        <v>0</v>
      </c>
      <c r="G836" s="860"/>
      <c r="H836" s="423">
        <f>G835*F836</f>
        <v>0</v>
      </c>
      <c r="I836" s="424"/>
      <c r="J836" s="425"/>
      <c r="K836" s="186"/>
      <c r="L836" s="359"/>
      <c r="M836" s="401"/>
    </row>
    <row r="837" spans="2:13" ht="16.2" thickBot="1">
      <c r="B837" s="397"/>
      <c r="C837" s="426" t="s">
        <v>21</v>
      </c>
      <c r="D837" s="427"/>
      <c r="E837" s="427"/>
      <c r="F837" s="530">
        <f>F831+F832+F833+F834+F835+F836</f>
        <v>2160.7999999998137</v>
      </c>
      <c r="G837" s="525">
        <f>H837/F837</f>
        <v>6.1694771843761709</v>
      </c>
      <c r="H837" s="428">
        <f>SUM(H831:H836)</f>
        <v>13331.00629999888</v>
      </c>
      <c r="I837" s="424"/>
      <c r="J837" s="425"/>
      <c r="K837" s="186"/>
      <c r="L837" s="359"/>
      <c r="M837" s="401"/>
    </row>
    <row r="838" spans="2:13" ht="16.2" thickBot="1">
      <c r="B838" s="397"/>
      <c r="C838" s="429"/>
      <c r="D838" s="425"/>
      <c r="E838" s="425"/>
      <c r="F838" s="430"/>
      <c r="G838" s="425"/>
      <c r="H838" s="425"/>
      <c r="I838" s="431"/>
      <c r="J838" s="431"/>
      <c r="K838" s="184"/>
      <c r="L838" s="188"/>
      <c r="M838" s="401"/>
    </row>
    <row r="839" spans="2:13" ht="15.6">
      <c r="B839" s="397"/>
      <c r="C839" s="432"/>
      <c r="D839" s="433"/>
      <c r="E839" s="433" t="s">
        <v>254</v>
      </c>
      <c r="F839" s="434" t="s">
        <v>1</v>
      </c>
      <c r="G839" s="554" t="s">
        <v>65</v>
      </c>
      <c r="H839" s="861" t="s">
        <v>243</v>
      </c>
      <c r="I839" s="862"/>
      <c r="J839" s="431"/>
      <c r="K839" s="184"/>
      <c r="L839" s="188"/>
      <c r="M839" s="401"/>
    </row>
    <row r="840" spans="2:13" ht="15.6">
      <c r="B840" s="397"/>
      <c r="C840" s="437" t="s">
        <v>80</v>
      </c>
      <c r="D840" s="438"/>
      <c r="E840" s="438">
        <v>754</v>
      </c>
      <c r="F840" s="438">
        <f>D840+E840</f>
        <v>754</v>
      </c>
      <c r="G840" s="439">
        <f>F840/F845</f>
        <v>0.18285880583984093</v>
      </c>
      <c r="H840" s="590">
        <v>7.0000000000000001E-3</v>
      </c>
      <c r="I840" s="586">
        <f>F840*H840</f>
        <v>5.2780000000000005</v>
      </c>
      <c r="J840" s="431"/>
      <c r="K840" s="184"/>
      <c r="L840" s="188"/>
      <c r="M840" s="401"/>
    </row>
    <row r="841" spans="2:13" ht="15.6">
      <c r="B841" s="397"/>
      <c r="C841" s="437" t="s">
        <v>81</v>
      </c>
      <c r="D841" s="438"/>
      <c r="E841" s="438">
        <v>1464</v>
      </c>
      <c r="F841" s="438">
        <f t="shared" ref="F841:F844" si="228">D841+E841</f>
        <v>1464</v>
      </c>
      <c r="G841" s="439">
        <f>F841/F845</f>
        <v>0.35504680603385558</v>
      </c>
      <c r="H841" s="590">
        <v>2.5000000000000001E-2</v>
      </c>
      <c r="I841" s="586">
        <f>F841*H841</f>
        <v>36.6</v>
      </c>
      <c r="J841" s="431"/>
      <c r="K841" s="184"/>
      <c r="L841" s="188"/>
      <c r="M841" s="401"/>
    </row>
    <row r="842" spans="2:13" ht="15.6">
      <c r="B842" s="397"/>
      <c r="C842" s="437" t="s">
        <v>58</v>
      </c>
      <c r="D842" s="438"/>
      <c r="E842" s="438">
        <v>1263</v>
      </c>
      <c r="F842" s="438">
        <f t="shared" ref="F842" si="229">D842+E842</f>
        <v>1263</v>
      </c>
      <c r="G842" s="439">
        <f>F842/F845</f>
        <v>0.30630062569724015</v>
      </c>
      <c r="H842" s="590"/>
      <c r="I842" s="586"/>
      <c r="J842" s="431"/>
      <c r="K842" s="184"/>
      <c r="L842" s="188"/>
      <c r="M842" s="401"/>
    </row>
    <row r="843" spans="2:13" ht="15.6">
      <c r="B843" s="397"/>
      <c r="C843" s="437" t="s">
        <v>275</v>
      </c>
      <c r="D843" s="438"/>
      <c r="E843" s="438">
        <v>642.4</v>
      </c>
      <c r="F843" s="438">
        <f t="shared" ref="F843" si="230">D843+E843</f>
        <v>642.4</v>
      </c>
      <c r="G843" s="439">
        <f>F843/F845</f>
        <v>0.1557937624290634</v>
      </c>
      <c r="H843" s="590">
        <v>1.9E-2</v>
      </c>
      <c r="I843" s="586">
        <f>F843*H843</f>
        <v>12.205599999999999</v>
      </c>
      <c r="J843" s="431"/>
      <c r="K843" s="184"/>
      <c r="L843" s="188"/>
      <c r="M843" s="401"/>
    </row>
    <row r="844" spans="2:13" ht="15.6">
      <c r="B844" s="397"/>
      <c r="C844" s="437" t="s">
        <v>276</v>
      </c>
      <c r="D844" s="438"/>
      <c r="E844" s="438"/>
      <c r="F844" s="438">
        <f t="shared" si="228"/>
        <v>0</v>
      </c>
      <c r="G844" s="439">
        <f>F844/F845</f>
        <v>0</v>
      </c>
      <c r="H844" s="590">
        <v>1.9E-2</v>
      </c>
      <c r="I844" s="586">
        <f>F844*H844</f>
        <v>0</v>
      </c>
      <c r="J844" s="431"/>
      <c r="K844" s="184"/>
      <c r="L844" s="188"/>
      <c r="M844" s="401"/>
    </row>
    <row r="845" spans="2:13" ht="16.2" thickBot="1">
      <c r="B845" s="397"/>
      <c r="C845" s="441" t="s">
        <v>1</v>
      </c>
      <c r="D845" s="442">
        <f>SUM(D840:D844)</f>
        <v>0</v>
      </c>
      <c r="E845" s="442">
        <f>SUM(E840:E844)</f>
        <v>4123.3999999999996</v>
      </c>
      <c r="F845" s="443">
        <f>D845+E845</f>
        <v>4123.3999999999996</v>
      </c>
      <c r="G845" s="444">
        <f>SUM(G840:G844)</f>
        <v>1</v>
      </c>
      <c r="H845" s="585" t="s">
        <v>21</v>
      </c>
      <c r="I845" s="591">
        <f>SUM(I840:I844)</f>
        <v>54.083599999999997</v>
      </c>
      <c r="J845" s="431"/>
      <c r="K845" s="184"/>
      <c r="L845" s="188"/>
      <c r="M845" s="401"/>
    </row>
    <row r="846" spans="2:13" ht="15" thickBot="1">
      <c r="B846" s="397"/>
      <c r="C846" s="187"/>
      <c r="D846" s="186"/>
      <c r="E846" s="186"/>
      <c r="F846" s="185"/>
      <c r="G846" s="186"/>
      <c r="H846" s="186"/>
      <c r="I846" s="184"/>
      <c r="J846" s="184"/>
      <c r="K846" s="184"/>
      <c r="L846" s="188"/>
      <c r="M846" s="401"/>
    </row>
    <row r="847" spans="2:13" ht="26.4" thickBot="1">
      <c r="B847" s="397"/>
      <c r="C847" s="876" t="s">
        <v>194</v>
      </c>
      <c r="D847" s="877"/>
      <c r="E847" s="877"/>
      <c r="F847" s="877"/>
      <c r="G847" s="877"/>
      <c r="H847" s="877"/>
      <c r="I847" s="877"/>
      <c r="J847" s="877"/>
      <c r="K847" s="877"/>
      <c r="L847" s="878"/>
      <c r="M847" s="401"/>
    </row>
    <row r="848" spans="2:13" ht="15.6">
      <c r="B848" s="396"/>
      <c r="C848" s="446"/>
      <c r="D848" s="447" t="s">
        <v>260</v>
      </c>
      <c r="E848" s="447" t="s">
        <v>68</v>
      </c>
      <c r="F848" s="447" t="s">
        <v>268</v>
      </c>
      <c r="G848" s="448" t="s">
        <v>256</v>
      </c>
      <c r="H848" s="447" t="s">
        <v>130</v>
      </c>
      <c r="I848" s="448" t="s">
        <v>64</v>
      </c>
      <c r="J848" s="447" t="s">
        <v>269</v>
      </c>
      <c r="K848" s="448" t="s">
        <v>195</v>
      </c>
      <c r="L848" s="449" t="s">
        <v>65</v>
      </c>
      <c r="M848" s="401"/>
    </row>
    <row r="849" spans="2:13" ht="15.6">
      <c r="B849" s="396"/>
      <c r="C849" s="450" t="s">
        <v>58</v>
      </c>
      <c r="D849" s="438">
        <v>172</v>
      </c>
      <c r="E849" s="438">
        <v>428</v>
      </c>
      <c r="F849" s="438">
        <v>259</v>
      </c>
      <c r="G849" s="438">
        <v>85</v>
      </c>
      <c r="H849" s="438"/>
      <c r="I849" s="438"/>
      <c r="J849" s="438"/>
      <c r="K849" s="550">
        <f>D849+E849+F849+G849+H849+I849+J849</f>
        <v>944</v>
      </c>
      <c r="L849" s="452">
        <f>K849/K853</f>
        <v>7.084273588041988E-2</v>
      </c>
      <c r="M849" s="401"/>
    </row>
    <row r="850" spans="2:13" ht="15.6">
      <c r="B850" s="396"/>
      <c r="C850" s="450" t="s">
        <v>148</v>
      </c>
      <c r="D850" s="438">
        <v>510.14</v>
      </c>
      <c r="E850" s="438">
        <v>551</v>
      </c>
      <c r="F850" s="438">
        <v>353.07</v>
      </c>
      <c r="G850" s="438">
        <v>262</v>
      </c>
      <c r="H850" s="438">
        <v>159</v>
      </c>
      <c r="I850" s="438"/>
      <c r="J850" s="438"/>
      <c r="K850" s="550">
        <f t="shared" ref="K850:K852" si="231">D850+E850+F850+G850+H850+I850+J850</f>
        <v>1835.2099999999998</v>
      </c>
      <c r="L850" s="452">
        <f>K850/K853</f>
        <v>0.13772383190159465</v>
      </c>
      <c r="M850" s="401"/>
    </row>
    <row r="851" spans="2:13" ht="15.6">
      <c r="B851" s="396"/>
      <c r="C851" s="450" t="s">
        <v>61</v>
      </c>
      <c r="D851" s="438">
        <v>1857.61</v>
      </c>
      <c r="E851" s="438">
        <v>635.6</v>
      </c>
      <c r="F851" s="438">
        <v>112.98</v>
      </c>
      <c r="G851" s="438">
        <v>4264.3999999999996</v>
      </c>
      <c r="H851" s="438">
        <v>376.8</v>
      </c>
      <c r="I851" s="438"/>
      <c r="J851" s="438"/>
      <c r="K851" s="550">
        <f t="shared" si="231"/>
        <v>7247.39</v>
      </c>
      <c r="L851" s="452">
        <f>K851/K853</f>
        <v>0.54388234702584348</v>
      </c>
      <c r="M851" s="401"/>
    </row>
    <row r="852" spans="2:13" ht="15.6">
      <c r="B852" s="396"/>
      <c r="C852" s="450" t="s">
        <v>62</v>
      </c>
      <c r="D852" s="438">
        <v>486.82</v>
      </c>
      <c r="E852" s="438">
        <v>915.55</v>
      </c>
      <c r="F852" s="438">
        <v>1000.12</v>
      </c>
      <c r="G852" s="438">
        <v>375.86</v>
      </c>
      <c r="H852" s="438">
        <v>144.19</v>
      </c>
      <c r="I852" s="438"/>
      <c r="J852" s="438">
        <v>376.15</v>
      </c>
      <c r="K852" s="550">
        <f t="shared" si="231"/>
        <v>3298.69</v>
      </c>
      <c r="L852" s="452">
        <f>K852/K853</f>
        <v>0.24755108519214222</v>
      </c>
      <c r="M852" s="401"/>
    </row>
    <row r="853" spans="2:13" ht="15.6">
      <c r="B853" s="397"/>
      <c r="C853" s="450" t="s">
        <v>199</v>
      </c>
      <c r="D853" s="552">
        <f t="shared" ref="D853:J853" si="232">SUM(D849:D852)</f>
        <v>3026.57</v>
      </c>
      <c r="E853" s="552">
        <f t="shared" si="232"/>
        <v>2530.1499999999996</v>
      </c>
      <c r="F853" s="552">
        <f t="shared" si="232"/>
        <v>1725.17</v>
      </c>
      <c r="G853" s="552">
        <f t="shared" si="232"/>
        <v>4987.2599999999993</v>
      </c>
      <c r="H853" s="552">
        <f t="shared" si="232"/>
        <v>679.99</v>
      </c>
      <c r="I853" s="552">
        <f t="shared" si="232"/>
        <v>0</v>
      </c>
      <c r="J853" s="552">
        <f t="shared" si="232"/>
        <v>376.15</v>
      </c>
      <c r="K853" s="550">
        <f>D853+E853+F853+G853+H853+I853+J853</f>
        <v>13325.289999999997</v>
      </c>
      <c r="L853" s="452">
        <f>SUM(L849:L852)</f>
        <v>1.0000000000000002</v>
      </c>
      <c r="M853" s="401"/>
    </row>
    <row r="854" spans="2:13" ht="15.6">
      <c r="B854" s="397"/>
      <c r="C854" s="547" t="s">
        <v>193</v>
      </c>
      <c r="D854" s="553">
        <v>3026.57</v>
      </c>
      <c r="E854" s="553">
        <v>2530.15</v>
      </c>
      <c r="F854" s="548">
        <v>1725.17</v>
      </c>
      <c r="G854" s="548">
        <v>4987.26</v>
      </c>
      <c r="H854" s="548">
        <v>679.99</v>
      </c>
      <c r="I854" s="548"/>
      <c r="J854" s="548">
        <v>376.15</v>
      </c>
      <c r="K854" s="549">
        <f t="shared" ref="K854" si="233">D854+E854+F854+G854+H854+I854+J854</f>
        <v>13325.29</v>
      </c>
      <c r="L854" s="452"/>
      <c r="M854" s="401"/>
    </row>
    <row r="855" spans="2:13" ht="15.6">
      <c r="B855" s="397"/>
      <c r="C855" s="460" t="s">
        <v>147</v>
      </c>
      <c r="D855" s="461">
        <f t="shared" ref="D855:E855" si="234">D854-D853</f>
        <v>0</v>
      </c>
      <c r="E855" s="461">
        <f t="shared" si="234"/>
        <v>0</v>
      </c>
      <c r="F855" s="461">
        <f>F854-F853</f>
        <v>0</v>
      </c>
      <c r="G855" s="461">
        <f>G854-G853</f>
        <v>0</v>
      </c>
      <c r="H855" s="461">
        <f t="shared" ref="H855:J855" si="235">H854-H853</f>
        <v>0</v>
      </c>
      <c r="I855" s="461">
        <f t="shared" si="235"/>
        <v>0</v>
      </c>
      <c r="J855" s="461">
        <f t="shared" si="235"/>
        <v>0</v>
      </c>
      <c r="K855" s="542">
        <f>D855+E855+F855+G855+H855+I855+J855</f>
        <v>0</v>
      </c>
      <c r="L855" s="452"/>
      <c r="M855" s="401"/>
    </row>
    <row r="856" spans="2:13" ht="15.6">
      <c r="B856" s="396"/>
      <c r="C856" s="402" t="s">
        <v>65</v>
      </c>
      <c r="D856" s="462">
        <f>D854/K854</f>
        <v>0.22712976603135843</v>
      </c>
      <c r="E856" s="462">
        <f>E854/K854</f>
        <v>0.18987579257186898</v>
      </c>
      <c r="F856" s="462">
        <f>F854/K854</f>
        <v>0.1294658502741779</v>
      </c>
      <c r="G856" s="462">
        <f>G854/K854</f>
        <v>0.37427027854553258</v>
      </c>
      <c r="H856" s="462">
        <f>H854/K854</f>
        <v>5.1030033867930827E-2</v>
      </c>
      <c r="I856" s="462">
        <f>I854/K854</f>
        <v>0</v>
      </c>
      <c r="J856" s="462">
        <f>J854/K854</f>
        <v>2.822827870913128E-2</v>
      </c>
      <c r="K856" s="520">
        <f>D856+E856+F856+G856+H856+I856+J856</f>
        <v>1</v>
      </c>
      <c r="L856" s="463"/>
      <c r="M856" s="401"/>
    </row>
    <row r="857" spans="2:13" ht="16.2" thickBot="1">
      <c r="B857" s="396"/>
      <c r="C857" s="394"/>
      <c r="D857" s="395"/>
      <c r="E857" s="464"/>
      <c r="F857" s="879"/>
      <c r="G857" s="879"/>
      <c r="H857" s="879"/>
      <c r="I857" s="879"/>
      <c r="J857" s="880" t="s">
        <v>196</v>
      </c>
      <c r="K857" s="880"/>
      <c r="L857" s="465">
        <f>H837-K854</f>
        <v>5.7162999988795491</v>
      </c>
      <c r="M857" s="401"/>
    </row>
    <row r="858" spans="2:13" ht="15" thickBot="1">
      <c r="B858" s="397"/>
      <c r="C858" s="393"/>
      <c r="D858" s="367"/>
      <c r="E858" s="367"/>
      <c r="F858" s="367"/>
      <c r="G858" s="367"/>
      <c r="H858" s="367"/>
      <c r="I858" s="367"/>
      <c r="J858" s="367"/>
      <c r="K858" s="367"/>
      <c r="L858" s="368"/>
      <c r="M858" s="401"/>
    </row>
    <row r="859" spans="2:13" ht="15" thickBot="1">
      <c r="B859" s="398"/>
      <c r="C859" s="399"/>
      <c r="D859" s="399"/>
      <c r="E859" s="399"/>
      <c r="F859" s="399"/>
      <c r="G859" s="399"/>
      <c r="H859" s="399"/>
      <c r="I859" s="399"/>
      <c r="J859" s="399"/>
      <c r="K859" s="399"/>
      <c r="L859" s="399"/>
      <c r="M859" s="400"/>
    </row>
    <row r="860" spans="2:13" ht="15" thickBot="1"/>
    <row r="861" spans="2:13" ht="46.8" thickBot="1">
      <c r="B861" s="853" t="s">
        <v>233</v>
      </c>
      <c r="C861" s="854"/>
      <c r="D861" s="854"/>
      <c r="E861" s="854"/>
      <c r="F861" s="854"/>
      <c r="G861" s="854"/>
      <c r="H861" s="854"/>
      <c r="I861" s="854"/>
      <c r="J861" s="854"/>
      <c r="K861" s="854"/>
      <c r="L861" s="854"/>
      <c r="M861" s="855"/>
    </row>
    <row r="862" spans="2:13" ht="26.4" thickBot="1">
      <c r="B862" s="396"/>
      <c r="C862" s="856" t="s">
        <v>193</v>
      </c>
      <c r="D862" s="857"/>
      <c r="E862" s="857"/>
      <c r="F862" s="857"/>
      <c r="G862" s="857"/>
      <c r="H862" s="857"/>
      <c r="I862" s="857"/>
      <c r="J862" s="857"/>
      <c r="K862" s="857"/>
      <c r="L862" s="858"/>
      <c r="M862" s="401"/>
    </row>
    <row r="863" spans="2:13" ht="15.6">
      <c r="B863" s="396"/>
      <c r="C863" s="403" t="s">
        <v>7</v>
      </c>
      <c r="D863" s="404" t="s">
        <v>38</v>
      </c>
      <c r="E863" s="405" t="s">
        <v>39</v>
      </c>
      <c r="F863" s="406" t="s">
        <v>40</v>
      </c>
      <c r="G863" s="406" t="s">
        <v>8</v>
      </c>
      <c r="H863" s="407" t="s">
        <v>60</v>
      </c>
      <c r="I863" s="408" t="s">
        <v>40</v>
      </c>
      <c r="J863" s="407" t="s">
        <v>65</v>
      </c>
      <c r="K863" s="184"/>
      <c r="L863" s="188"/>
      <c r="M863" s="401"/>
    </row>
    <row r="864" spans="2:13" ht="15.6">
      <c r="B864" s="396"/>
      <c r="C864" s="409" t="s">
        <v>42</v>
      </c>
      <c r="D864" s="596">
        <v>1644582.622</v>
      </c>
      <c r="E864" s="596">
        <v>1645593.3529999999</v>
      </c>
      <c r="F864" s="526">
        <f t="shared" ref="F864:F869" si="236">E864-D864</f>
        <v>1010.7309999999125</v>
      </c>
      <c r="G864" s="521">
        <v>6.28</v>
      </c>
      <c r="H864" s="410">
        <f>F864*G864</f>
        <v>6347.3906799994502</v>
      </c>
      <c r="I864" s="531">
        <f>F864+F868+F869</f>
        <v>1223.7809999999008</v>
      </c>
      <c r="J864" s="411">
        <f>I864/I868</f>
        <v>0.66578260592814709</v>
      </c>
      <c r="K864" s="186"/>
      <c r="L864" s="359"/>
      <c r="M864" s="401"/>
    </row>
    <row r="865" spans="2:13" ht="15.6">
      <c r="B865" s="396"/>
      <c r="C865" s="412" t="s">
        <v>43</v>
      </c>
      <c r="D865" s="596">
        <v>636219.62199999997</v>
      </c>
      <c r="E865" s="596">
        <v>636219.62199999997</v>
      </c>
      <c r="F865" s="527">
        <f t="shared" si="236"/>
        <v>0</v>
      </c>
      <c r="G865" s="522">
        <v>6.28</v>
      </c>
      <c r="H865" s="413">
        <f>G865*F865</f>
        <v>0</v>
      </c>
      <c r="I865" s="532">
        <f>F865</f>
        <v>0</v>
      </c>
      <c r="J865" s="414">
        <f>I865/I868</f>
        <v>0</v>
      </c>
      <c r="K865" s="186"/>
      <c r="L865" s="359"/>
      <c r="M865" s="401"/>
    </row>
    <row r="866" spans="2:13" ht="15.6">
      <c r="B866" s="396"/>
      <c r="C866" s="415" t="s">
        <v>44</v>
      </c>
      <c r="D866" s="597">
        <v>383959.96399999998</v>
      </c>
      <c r="E866" s="597">
        <v>384311.51199999999</v>
      </c>
      <c r="F866" s="528">
        <f t="shared" si="236"/>
        <v>351.54800000000978</v>
      </c>
      <c r="G866" s="523">
        <v>4.58</v>
      </c>
      <c r="H866" s="416">
        <f>G866*F866</f>
        <v>1610.0898400000449</v>
      </c>
      <c r="I866" s="533">
        <f>F866</f>
        <v>351.54800000000978</v>
      </c>
      <c r="J866" s="417">
        <f>I866/I868</f>
        <v>0.19125525200085125</v>
      </c>
      <c r="K866" s="186"/>
      <c r="L866" s="359"/>
      <c r="M866" s="401"/>
    </row>
    <row r="867" spans="2:13" ht="15.6">
      <c r="B867" s="397"/>
      <c r="C867" s="183" t="s">
        <v>139</v>
      </c>
      <c r="D867" s="597">
        <v>445515.92300000001</v>
      </c>
      <c r="E867" s="597">
        <v>445778.70299999998</v>
      </c>
      <c r="F867" s="529">
        <f t="shared" si="236"/>
        <v>262.77999999996973</v>
      </c>
      <c r="G867" s="524">
        <v>6.28</v>
      </c>
      <c r="H867" s="418">
        <f>G867*F867</f>
        <v>1650.2583999998101</v>
      </c>
      <c r="I867" s="534">
        <f>F867</f>
        <v>262.77999999996973</v>
      </c>
      <c r="J867" s="419">
        <f>I867/I868</f>
        <v>0.14296214207100169</v>
      </c>
      <c r="K867" s="186"/>
      <c r="L867" s="359"/>
      <c r="M867" s="401"/>
    </row>
    <row r="868" spans="2:13" ht="16.2" thickBot="1">
      <c r="B868" s="397"/>
      <c r="C868" s="420" t="s">
        <v>45</v>
      </c>
      <c r="D868" s="597">
        <v>390496.342</v>
      </c>
      <c r="E868" s="597">
        <v>390709.39199999999</v>
      </c>
      <c r="F868" s="526">
        <f t="shared" si="236"/>
        <v>213.04999999998836</v>
      </c>
      <c r="G868" s="859">
        <v>6.28</v>
      </c>
      <c r="H868" s="421">
        <f>G868*F868</f>
        <v>1337.953999999927</v>
      </c>
      <c r="I868" s="535">
        <f t="shared" ref="I868:J868" si="237">SUM(I864:I867)</f>
        <v>1838.1089999998803</v>
      </c>
      <c r="J868" s="422">
        <f t="shared" si="237"/>
        <v>1</v>
      </c>
      <c r="K868" s="186"/>
      <c r="L868" s="359"/>
      <c r="M868" s="401"/>
    </row>
    <row r="869" spans="2:13" ht="15.6">
      <c r="B869" s="397"/>
      <c r="C869" s="420" t="s">
        <v>46</v>
      </c>
      <c r="D869" s="597">
        <v>346791.64199999999</v>
      </c>
      <c r="E869" s="597">
        <v>346791.64199999999</v>
      </c>
      <c r="F869" s="526">
        <f t="shared" si="236"/>
        <v>0</v>
      </c>
      <c r="G869" s="860"/>
      <c r="H869" s="423">
        <f>G868*F869</f>
        <v>0</v>
      </c>
      <c r="I869" s="424"/>
      <c r="J869" s="425"/>
      <c r="K869" s="186"/>
      <c r="L869" s="359"/>
      <c r="M869" s="401"/>
    </row>
    <row r="870" spans="2:13" ht="16.2" thickBot="1">
      <c r="B870" s="397"/>
      <c r="C870" s="426" t="s">
        <v>21</v>
      </c>
      <c r="D870" s="427"/>
      <c r="E870" s="427"/>
      <c r="F870" s="530">
        <f>F864+F865+F866+F867+F868+F869</f>
        <v>1838.1089999998803</v>
      </c>
      <c r="G870" s="525">
        <f>H870/F870</f>
        <v>5.9548660715985529</v>
      </c>
      <c r="H870" s="428">
        <f>SUM(H864:H869)</f>
        <v>10945.692919999232</v>
      </c>
      <c r="I870" s="424"/>
      <c r="J870" s="425"/>
      <c r="K870" s="186"/>
      <c r="L870" s="359"/>
      <c r="M870" s="401"/>
    </row>
    <row r="871" spans="2:13" ht="16.2" thickBot="1">
      <c r="B871" s="397"/>
      <c r="C871" s="429"/>
      <c r="D871" s="425"/>
      <c r="E871" s="425"/>
      <c r="F871" s="430"/>
      <c r="G871" s="425"/>
      <c r="H871" s="425"/>
      <c r="I871" s="431"/>
      <c r="J871" s="431"/>
      <c r="K871" s="184"/>
      <c r="L871" s="188"/>
      <c r="M871" s="401"/>
    </row>
    <row r="872" spans="2:13" ht="15.6">
      <c r="B872" s="397"/>
      <c r="C872" s="432"/>
      <c r="D872" s="433"/>
      <c r="E872" s="433" t="s">
        <v>254</v>
      </c>
      <c r="F872" s="434" t="s">
        <v>1</v>
      </c>
      <c r="G872" s="554" t="s">
        <v>65</v>
      </c>
      <c r="H872" s="861" t="s">
        <v>243</v>
      </c>
      <c r="I872" s="862"/>
      <c r="J872" s="431"/>
      <c r="K872" s="184"/>
      <c r="L872" s="188"/>
      <c r="M872" s="401"/>
    </row>
    <row r="873" spans="2:13" ht="15.6">
      <c r="B873" s="397"/>
      <c r="C873" s="437" t="s">
        <v>80</v>
      </c>
      <c r="D873" s="438"/>
      <c r="E873" s="438">
        <v>2320</v>
      </c>
      <c r="F873" s="438">
        <f>D873+E873</f>
        <v>2320</v>
      </c>
      <c r="G873" s="439">
        <f>F873/F878</f>
        <v>0.45522329487481361</v>
      </c>
      <c r="H873" s="590">
        <v>7.0000000000000001E-3</v>
      </c>
      <c r="I873" s="586">
        <f>F873*H873</f>
        <v>16.240000000000002</v>
      </c>
      <c r="J873" s="431"/>
      <c r="K873" s="184"/>
      <c r="L873" s="188"/>
      <c r="M873" s="401"/>
    </row>
    <row r="874" spans="2:13" ht="15.6">
      <c r="B874" s="397"/>
      <c r="C874" s="437" t="s">
        <v>81</v>
      </c>
      <c r="D874" s="438"/>
      <c r="E874" s="438">
        <v>976</v>
      </c>
      <c r="F874" s="438">
        <f t="shared" ref="F874:F877" si="238">D874+E874</f>
        <v>976</v>
      </c>
      <c r="G874" s="439">
        <f>F874/F878</f>
        <v>0.19150773094733539</v>
      </c>
      <c r="H874" s="590">
        <v>2.5000000000000001E-2</v>
      </c>
      <c r="I874" s="586">
        <f>F874*H874</f>
        <v>24.400000000000002</v>
      </c>
      <c r="J874" s="431"/>
      <c r="K874" s="184"/>
      <c r="L874" s="188"/>
      <c r="M874" s="401"/>
    </row>
    <row r="875" spans="2:13" ht="15.6">
      <c r="B875" s="397"/>
      <c r="C875" s="437" t="s">
        <v>58</v>
      </c>
      <c r="D875" s="438"/>
      <c r="E875" s="438">
        <v>1120</v>
      </c>
      <c r="F875" s="438">
        <f t="shared" si="238"/>
        <v>1120</v>
      </c>
      <c r="G875" s="439">
        <f>F875/F878</f>
        <v>0.21976296993956521</v>
      </c>
      <c r="H875" s="590"/>
      <c r="I875" s="586"/>
      <c r="J875" s="431"/>
      <c r="K875" s="184"/>
      <c r="L875" s="188"/>
      <c r="M875" s="401"/>
    </row>
    <row r="876" spans="2:13" ht="15.6">
      <c r="B876" s="397"/>
      <c r="C876" s="437" t="s">
        <v>275</v>
      </c>
      <c r="D876" s="438"/>
      <c r="E876" s="438">
        <v>680.4</v>
      </c>
      <c r="F876" s="438">
        <f t="shared" si="238"/>
        <v>680.4</v>
      </c>
      <c r="G876" s="439">
        <f>F876/F878</f>
        <v>0.13350600423828585</v>
      </c>
      <c r="H876" s="590">
        <v>1.9E-2</v>
      </c>
      <c r="I876" s="586">
        <f>F876*H876</f>
        <v>12.9276</v>
      </c>
      <c r="J876" s="431"/>
      <c r="K876" s="184"/>
      <c r="L876" s="188"/>
      <c r="M876" s="401"/>
    </row>
    <row r="877" spans="2:13" ht="15.6">
      <c r="B877" s="397"/>
      <c r="C877" s="437" t="s">
        <v>276</v>
      </c>
      <c r="D877" s="438"/>
      <c r="E877" s="438"/>
      <c r="F877" s="438">
        <f t="shared" si="238"/>
        <v>0</v>
      </c>
      <c r="G877" s="439">
        <f>F877/F878</f>
        <v>0</v>
      </c>
      <c r="H877" s="584"/>
      <c r="I877" s="586"/>
      <c r="J877" s="431"/>
      <c r="K877" s="184"/>
      <c r="L877" s="188"/>
      <c r="M877" s="401"/>
    </row>
    <row r="878" spans="2:13" ht="16.2" thickBot="1">
      <c r="B878" s="397"/>
      <c r="C878" s="441" t="s">
        <v>1</v>
      </c>
      <c r="D878" s="442">
        <f>SUM(D873:D877)</f>
        <v>0</v>
      </c>
      <c r="E878" s="442">
        <f>SUM(E873:E877)</f>
        <v>5096.3999999999996</v>
      </c>
      <c r="F878" s="443">
        <f>D878+E878</f>
        <v>5096.3999999999996</v>
      </c>
      <c r="G878" s="444">
        <f>SUM(G873:G877)</f>
        <v>1</v>
      </c>
      <c r="H878" s="585" t="s">
        <v>21</v>
      </c>
      <c r="I878" s="591">
        <f>SUM(I873:I877)</f>
        <v>53.567599999999999</v>
      </c>
      <c r="J878" s="431"/>
      <c r="K878" s="184"/>
      <c r="L878" s="188"/>
      <c r="M878" s="401"/>
    </row>
    <row r="879" spans="2:13" ht="15" thickBot="1">
      <c r="B879" s="397"/>
      <c r="C879" s="187"/>
      <c r="D879" s="186"/>
      <c r="E879" s="186"/>
      <c r="F879" s="185"/>
      <c r="G879" s="186"/>
      <c r="H879" s="186"/>
      <c r="I879" s="184"/>
      <c r="J879" s="184"/>
      <c r="K879" s="184"/>
      <c r="L879" s="188"/>
      <c r="M879" s="401"/>
    </row>
    <row r="880" spans="2:13" ht="26.4" thickBot="1">
      <c r="B880" s="397"/>
      <c r="C880" s="876" t="s">
        <v>194</v>
      </c>
      <c r="D880" s="877"/>
      <c r="E880" s="877"/>
      <c r="F880" s="877"/>
      <c r="G880" s="877"/>
      <c r="H880" s="877"/>
      <c r="I880" s="877"/>
      <c r="J880" s="877"/>
      <c r="K880" s="877"/>
      <c r="L880" s="878"/>
      <c r="M880" s="401"/>
    </row>
    <row r="881" spans="2:13" ht="15.6">
      <c r="B881" s="396"/>
      <c r="C881" s="446"/>
      <c r="D881" s="447" t="s">
        <v>260</v>
      </c>
      <c r="E881" s="447" t="s">
        <v>68</v>
      </c>
      <c r="F881" s="447" t="s">
        <v>268</v>
      </c>
      <c r="G881" s="448" t="s">
        <v>256</v>
      </c>
      <c r="H881" s="447" t="s">
        <v>130</v>
      </c>
      <c r="I881" s="448" t="s">
        <v>64</v>
      </c>
      <c r="J881" s="447" t="s">
        <v>269</v>
      </c>
      <c r="K881" s="448" t="s">
        <v>195</v>
      </c>
      <c r="L881" s="449" t="s">
        <v>65</v>
      </c>
      <c r="M881" s="401"/>
    </row>
    <row r="882" spans="2:13" ht="15.6">
      <c r="B882" s="396"/>
      <c r="C882" s="450" t="s">
        <v>58</v>
      </c>
      <c r="D882" s="438">
        <v>278.38</v>
      </c>
      <c r="E882" s="438">
        <v>642</v>
      </c>
      <c r="F882" s="438">
        <v>185</v>
      </c>
      <c r="G882" s="438">
        <v>200</v>
      </c>
      <c r="H882" s="438"/>
      <c r="I882" s="438">
        <v>80</v>
      </c>
      <c r="J882" s="438"/>
      <c r="K882" s="550">
        <f>D882+E882+F882+G882+H882+I882+J882</f>
        <v>1385.38</v>
      </c>
      <c r="L882" s="452">
        <f>K882/K886</f>
        <v>0.12663321176223252</v>
      </c>
      <c r="M882" s="401"/>
    </row>
    <row r="883" spans="2:13" ht="15.6">
      <c r="B883" s="396"/>
      <c r="C883" s="450" t="s">
        <v>148</v>
      </c>
      <c r="D883" s="438">
        <v>857.59</v>
      </c>
      <c r="E883" s="438">
        <v>2223</v>
      </c>
      <c r="F883" s="438">
        <v>380</v>
      </c>
      <c r="G883" s="438">
        <v>216</v>
      </c>
      <c r="H883" s="438"/>
      <c r="I883" s="438">
        <v>277</v>
      </c>
      <c r="J883" s="438"/>
      <c r="K883" s="550">
        <f t="shared" ref="K883:K885" si="239">D883+E883+F883+G883+H883+I883+J883</f>
        <v>3953.59</v>
      </c>
      <c r="L883" s="452">
        <f>K883/K886</f>
        <v>0.36138517929452196</v>
      </c>
      <c r="M883" s="401"/>
    </row>
    <row r="884" spans="2:13" ht="15.6">
      <c r="B884" s="396"/>
      <c r="C884" s="450" t="s">
        <v>61</v>
      </c>
      <c r="D884" s="438">
        <v>1490.6</v>
      </c>
      <c r="E884" s="438">
        <v>699</v>
      </c>
      <c r="F884" s="438">
        <v>181.4</v>
      </c>
      <c r="G884" s="438"/>
      <c r="H884" s="438"/>
      <c r="I884" s="438">
        <v>128</v>
      </c>
      <c r="J884" s="438"/>
      <c r="K884" s="550">
        <f t="shared" si="239"/>
        <v>2499</v>
      </c>
      <c r="L884" s="452">
        <f>K884/K886</f>
        <v>0.2284256999478981</v>
      </c>
      <c r="M884" s="401"/>
    </row>
    <row r="885" spans="2:13" ht="15.6">
      <c r="B885" s="396"/>
      <c r="C885" s="450" t="s">
        <v>62</v>
      </c>
      <c r="D885" s="438">
        <v>874.08</v>
      </c>
      <c r="E885" s="438">
        <v>706.43</v>
      </c>
      <c r="F885" s="438">
        <v>613.32000000000005</v>
      </c>
      <c r="G885" s="438">
        <v>172.69</v>
      </c>
      <c r="H885" s="438"/>
      <c r="I885" s="438">
        <v>735.61</v>
      </c>
      <c r="J885" s="438"/>
      <c r="K885" s="550">
        <f t="shared" si="239"/>
        <v>3102.13</v>
      </c>
      <c r="L885" s="452">
        <f>K885/K886</f>
        <v>0.28355590899534738</v>
      </c>
      <c r="M885" s="401"/>
    </row>
    <row r="886" spans="2:13" ht="15.6">
      <c r="B886" s="397"/>
      <c r="C886" s="450" t="s">
        <v>199</v>
      </c>
      <c r="D886" s="552">
        <f t="shared" ref="D886:J886" si="240">SUM(D882:D885)</f>
        <v>3500.6499999999996</v>
      </c>
      <c r="E886" s="552">
        <f t="shared" si="240"/>
        <v>4270.43</v>
      </c>
      <c r="F886" s="552">
        <f t="shared" si="240"/>
        <v>1359.72</v>
      </c>
      <c r="G886" s="552">
        <f t="shared" si="240"/>
        <v>588.69000000000005</v>
      </c>
      <c r="H886" s="552">
        <f t="shared" si="240"/>
        <v>0</v>
      </c>
      <c r="I886" s="552">
        <f t="shared" si="240"/>
        <v>1220.6100000000001</v>
      </c>
      <c r="J886" s="552">
        <f t="shared" si="240"/>
        <v>0</v>
      </c>
      <c r="K886" s="550">
        <f>D886+E886+F886+G886+H886+I886+J886</f>
        <v>10940.1</v>
      </c>
      <c r="L886" s="452">
        <f>SUM(L882:L885)</f>
        <v>1</v>
      </c>
      <c r="M886" s="401"/>
    </row>
    <row r="887" spans="2:13" ht="15.6">
      <c r="B887" s="397"/>
      <c r="C887" s="547" t="s">
        <v>193</v>
      </c>
      <c r="D887" s="553">
        <v>3500.65</v>
      </c>
      <c r="E887" s="553">
        <v>4270.43</v>
      </c>
      <c r="F887" s="548">
        <v>1359.72</v>
      </c>
      <c r="G887" s="548">
        <v>588.69000000000005</v>
      </c>
      <c r="H887" s="548"/>
      <c r="I887" s="548">
        <v>1220.6099999999999</v>
      </c>
      <c r="J887" s="548"/>
      <c r="K887" s="549">
        <f t="shared" ref="K887" si="241">D887+E887+F887+G887+H887+I887+J887</f>
        <v>10940.1</v>
      </c>
      <c r="L887" s="452"/>
      <c r="M887" s="401"/>
    </row>
    <row r="888" spans="2:13" ht="15.6">
      <c r="B888" s="397"/>
      <c r="C888" s="460" t="s">
        <v>147</v>
      </c>
      <c r="D888" s="461">
        <f t="shared" ref="D888:E888" si="242">D887-D886</f>
        <v>0</v>
      </c>
      <c r="E888" s="461">
        <f t="shared" si="242"/>
        <v>0</v>
      </c>
      <c r="F888" s="461">
        <f>F887-F886</f>
        <v>0</v>
      </c>
      <c r="G888" s="461">
        <f>G887-G886</f>
        <v>0</v>
      </c>
      <c r="H888" s="461">
        <f t="shared" ref="H888:J888" si="243">H887-H886</f>
        <v>0</v>
      </c>
      <c r="I888" s="461">
        <f t="shared" si="243"/>
        <v>0</v>
      </c>
      <c r="J888" s="461">
        <f t="shared" si="243"/>
        <v>0</v>
      </c>
      <c r="K888" s="542">
        <f>D888+E888+F888+G888+H888+I888+J888</f>
        <v>0</v>
      </c>
      <c r="L888" s="452"/>
      <c r="M888" s="401"/>
    </row>
    <row r="889" spans="2:13" ht="15.6">
      <c r="B889" s="396"/>
      <c r="C889" s="402" t="s">
        <v>65</v>
      </c>
      <c r="D889" s="462">
        <f>D887/K887</f>
        <v>0.31998336395462562</v>
      </c>
      <c r="E889" s="462">
        <f>E887/K887</f>
        <v>0.39034652334073733</v>
      </c>
      <c r="F889" s="462">
        <f>F887/K887</f>
        <v>0.12428771217813366</v>
      </c>
      <c r="G889" s="462">
        <f>G887/K887</f>
        <v>5.381029423862671E-2</v>
      </c>
      <c r="H889" s="462">
        <f>H887/K887</f>
        <v>0</v>
      </c>
      <c r="I889" s="462">
        <f>I887/K887</f>
        <v>0.1115721062878767</v>
      </c>
      <c r="J889" s="462">
        <f>J887/K887</f>
        <v>0</v>
      </c>
      <c r="K889" s="520">
        <f>D889+E889+F889+G889+H889+I889+J889</f>
        <v>1</v>
      </c>
      <c r="L889" s="463"/>
      <c r="M889" s="401"/>
    </row>
    <row r="890" spans="2:13" ht="16.2" thickBot="1">
      <c r="B890" s="396"/>
      <c r="C890" s="394"/>
      <c r="D890" s="395"/>
      <c r="E890" s="464"/>
      <c r="F890" s="879"/>
      <c r="G890" s="879"/>
      <c r="H890" s="879"/>
      <c r="I890" s="879"/>
      <c r="J890" s="880" t="s">
        <v>196</v>
      </c>
      <c r="K890" s="880"/>
      <c r="L890" s="465">
        <f>H870-K887</f>
        <v>5.5929199992315262</v>
      </c>
      <c r="M890" s="401"/>
    </row>
    <row r="891" spans="2:13" ht="15" thickBot="1">
      <c r="B891" s="397"/>
      <c r="C891" s="393"/>
      <c r="D891" s="367"/>
      <c r="E891" s="367"/>
      <c r="F891" s="367"/>
      <c r="G891" s="367"/>
      <c r="H891" s="367"/>
      <c r="I891" s="367"/>
      <c r="J891" s="367"/>
      <c r="K891" s="367"/>
      <c r="L891" s="368"/>
      <c r="M891" s="401"/>
    </row>
    <row r="892" spans="2:13" ht="15" thickBot="1">
      <c r="B892" s="398"/>
      <c r="C892" s="399"/>
      <c r="D892" s="399"/>
      <c r="E892" s="399"/>
      <c r="F892" s="399"/>
      <c r="G892" s="399"/>
      <c r="H892" s="399"/>
      <c r="I892" s="399"/>
      <c r="J892" s="399"/>
      <c r="K892" s="399"/>
      <c r="L892" s="399"/>
      <c r="M892" s="400"/>
    </row>
    <row r="893" spans="2:13" ht="15" thickBot="1"/>
    <row r="894" spans="2:13" ht="46.8" thickBot="1">
      <c r="B894" s="853" t="s">
        <v>234</v>
      </c>
      <c r="C894" s="854"/>
      <c r="D894" s="854"/>
      <c r="E894" s="854"/>
      <c r="F894" s="854"/>
      <c r="G894" s="854"/>
      <c r="H894" s="854"/>
      <c r="I894" s="854"/>
      <c r="J894" s="854"/>
      <c r="K894" s="854"/>
      <c r="L894" s="854"/>
      <c r="M894" s="855"/>
    </row>
    <row r="895" spans="2:13" ht="26.4" thickBot="1">
      <c r="B895" s="396"/>
      <c r="C895" s="856" t="s">
        <v>193</v>
      </c>
      <c r="D895" s="857"/>
      <c r="E895" s="857"/>
      <c r="F895" s="857"/>
      <c r="G895" s="857"/>
      <c r="H895" s="857"/>
      <c r="I895" s="857"/>
      <c r="J895" s="857"/>
      <c r="K895" s="857"/>
      <c r="L895" s="858"/>
      <c r="M895" s="401"/>
    </row>
    <row r="896" spans="2:13" ht="15.6">
      <c r="B896" s="396"/>
      <c r="C896" s="403" t="s">
        <v>7</v>
      </c>
      <c r="D896" s="404" t="s">
        <v>38</v>
      </c>
      <c r="E896" s="405" t="s">
        <v>39</v>
      </c>
      <c r="F896" s="406" t="s">
        <v>40</v>
      </c>
      <c r="G896" s="406" t="s">
        <v>8</v>
      </c>
      <c r="H896" s="407" t="s">
        <v>60</v>
      </c>
      <c r="I896" s="408" t="s">
        <v>40</v>
      </c>
      <c r="J896" s="407" t="s">
        <v>65</v>
      </c>
      <c r="K896" s="184"/>
      <c r="L896" s="188"/>
      <c r="M896" s="401"/>
    </row>
    <row r="897" spans="2:13" ht="15.6">
      <c r="B897" s="396"/>
      <c r="C897" s="409" t="s">
        <v>42</v>
      </c>
      <c r="D897" s="596">
        <v>1645593.3529999999</v>
      </c>
      <c r="E897" s="596">
        <v>1646432.8119999999</v>
      </c>
      <c r="F897" s="526">
        <f t="shared" ref="F897:F902" si="244">E897-D897</f>
        <v>839.45900000003166</v>
      </c>
      <c r="G897" s="521">
        <v>6.28</v>
      </c>
      <c r="H897" s="410">
        <f>F897*G897</f>
        <v>5271.8025200001994</v>
      </c>
      <c r="I897" s="531">
        <f>F897+F901+F902</f>
        <v>1134.408000000054</v>
      </c>
      <c r="J897" s="411">
        <f>I897/I901</f>
        <v>0.73490536151921004</v>
      </c>
      <c r="K897" s="186"/>
      <c r="L897" s="359"/>
      <c r="M897" s="401"/>
    </row>
    <row r="898" spans="2:13" ht="15.6">
      <c r="B898" s="396"/>
      <c r="C898" s="412" t="s">
        <v>43</v>
      </c>
      <c r="D898" s="596">
        <v>636219.62199999997</v>
      </c>
      <c r="E898" s="596">
        <v>636219.62199999997</v>
      </c>
      <c r="F898" s="527">
        <f t="shared" si="244"/>
        <v>0</v>
      </c>
      <c r="G898" s="522">
        <v>6.28</v>
      </c>
      <c r="H898" s="413">
        <f>G898*F898</f>
        <v>0</v>
      </c>
      <c r="I898" s="532">
        <f>F898</f>
        <v>0</v>
      </c>
      <c r="J898" s="414">
        <f>I898/I901</f>
        <v>0</v>
      </c>
      <c r="K898" s="186"/>
      <c r="L898" s="359"/>
      <c r="M898" s="401"/>
    </row>
    <row r="899" spans="2:13" ht="15.6">
      <c r="B899" s="396"/>
      <c r="C899" s="415" t="s">
        <v>44</v>
      </c>
      <c r="D899" s="597">
        <v>384311.51199999999</v>
      </c>
      <c r="E899" s="597">
        <v>384659.58399999997</v>
      </c>
      <c r="F899" s="528">
        <f t="shared" si="244"/>
        <v>348.07199999998556</v>
      </c>
      <c r="G899" s="523">
        <v>4.58</v>
      </c>
      <c r="H899" s="416">
        <f>G899*F899</f>
        <v>1594.1697599999338</v>
      </c>
      <c r="I899" s="533">
        <f>F899</f>
        <v>348.07199999998556</v>
      </c>
      <c r="J899" s="417">
        <f>I899/I901</f>
        <v>0.22549204430389391</v>
      </c>
      <c r="K899" s="186"/>
      <c r="L899" s="359"/>
      <c r="M899" s="401"/>
    </row>
    <row r="900" spans="2:13" ht="15.6">
      <c r="B900" s="397"/>
      <c r="C900" s="183" t="s">
        <v>139</v>
      </c>
      <c r="D900" s="597">
        <v>445778.70299999998</v>
      </c>
      <c r="E900" s="597">
        <v>445839.83399999997</v>
      </c>
      <c r="F900" s="529">
        <f t="shared" si="244"/>
        <v>61.130999999993946</v>
      </c>
      <c r="G900" s="524">
        <v>6.28</v>
      </c>
      <c r="H900" s="418">
        <f>G900*F900</f>
        <v>383.902679999962</v>
      </c>
      <c r="I900" s="534">
        <f>F900</f>
        <v>61.130999999993946</v>
      </c>
      <c r="J900" s="419">
        <f>I900/I901</f>
        <v>3.9602594176896003E-2</v>
      </c>
      <c r="K900" s="186"/>
      <c r="L900" s="359"/>
      <c r="M900" s="401"/>
    </row>
    <row r="901" spans="2:13" ht="16.2" thickBot="1">
      <c r="B901" s="397"/>
      <c r="C901" s="420" t="s">
        <v>45</v>
      </c>
      <c r="D901" s="597">
        <v>390709.39199999999</v>
      </c>
      <c r="E901" s="597">
        <v>391004.34100000001</v>
      </c>
      <c r="F901" s="526">
        <f t="shared" si="244"/>
        <v>294.94900000002235</v>
      </c>
      <c r="G901" s="859">
        <v>6.28</v>
      </c>
      <c r="H901" s="421">
        <f>G901*F901</f>
        <v>1852.2797200001405</v>
      </c>
      <c r="I901" s="535">
        <f t="shared" ref="I901:J901" si="245">SUM(I897:I900)</f>
        <v>1543.6110000000335</v>
      </c>
      <c r="J901" s="422">
        <f t="shared" si="245"/>
        <v>1</v>
      </c>
      <c r="K901" s="186"/>
      <c r="L901" s="359"/>
      <c r="M901" s="401"/>
    </row>
    <row r="902" spans="2:13" ht="15.6">
      <c r="B902" s="397"/>
      <c r="C902" s="420" t="s">
        <v>46</v>
      </c>
      <c r="D902" s="597">
        <v>346791.64199999999</v>
      </c>
      <c r="E902" s="597">
        <v>346791.64199999999</v>
      </c>
      <c r="F902" s="526">
        <f t="shared" si="244"/>
        <v>0</v>
      </c>
      <c r="G902" s="860"/>
      <c r="H902" s="423">
        <f>G901*F902</f>
        <v>0</v>
      </c>
      <c r="I902" s="424"/>
      <c r="J902" s="425"/>
      <c r="K902" s="186"/>
      <c r="L902" s="359"/>
      <c r="M902" s="401"/>
    </row>
    <row r="903" spans="2:13" ht="16.2" thickBot="1">
      <c r="B903" s="397"/>
      <c r="C903" s="426" t="s">
        <v>21</v>
      </c>
      <c r="D903" s="427"/>
      <c r="E903" s="427"/>
      <c r="F903" s="530">
        <f>F897+F898+F899+F900+F901+F902</f>
        <v>1543.6110000000335</v>
      </c>
      <c r="G903" s="525">
        <f>H903/F903</f>
        <v>5.8966635246833814</v>
      </c>
      <c r="H903" s="428">
        <f>SUM(H897:H902)</f>
        <v>9102.1546800002361</v>
      </c>
      <c r="I903" s="424"/>
      <c r="J903" s="425"/>
      <c r="K903" s="186"/>
      <c r="L903" s="359"/>
      <c r="M903" s="401"/>
    </row>
    <row r="904" spans="2:13" ht="16.2" thickBot="1">
      <c r="B904" s="397"/>
      <c r="C904" s="429"/>
      <c r="D904" s="425"/>
      <c r="E904" s="425"/>
      <c r="F904" s="430"/>
      <c r="G904" s="425"/>
      <c r="H904" s="425"/>
      <c r="I904" s="431"/>
      <c r="J904" s="431"/>
      <c r="K904" s="184"/>
      <c r="L904" s="188"/>
      <c r="M904" s="401"/>
    </row>
    <row r="905" spans="2:13" ht="15.6">
      <c r="B905" s="397"/>
      <c r="C905" s="432"/>
      <c r="D905" s="433"/>
      <c r="E905" s="433" t="s">
        <v>254</v>
      </c>
      <c r="F905" s="434" t="s">
        <v>1</v>
      </c>
      <c r="G905" s="554" t="s">
        <v>65</v>
      </c>
      <c r="H905" s="861" t="s">
        <v>243</v>
      </c>
      <c r="I905" s="862"/>
      <c r="J905" s="431"/>
      <c r="K905" s="184"/>
      <c r="L905" s="188"/>
      <c r="M905" s="401"/>
    </row>
    <row r="906" spans="2:13" ht="15.6">
      <c r="B906" s="397"/>
      <c r="C906" s="437" t="s">
        <v>80</v>
      </c>
      <c r="D906" s="438"/>
      <c r="E906" s="438">
        <v>535</v>
      </c>
      <c r="F906" s="438">
        <f>D906+E906</f>
        <v>535</v>
      </c>
      <c r="G906" s="439">
        <f>F906/F911</f>
        <v>0.13864198234711808</v>
      </c>
      <c r="H906" s="590">
        <v>7.0000000000000001E-3</v>
      </c>
      <c r="I906" s="586">
        <f>F906*H906</f>
        <v>3.7450000000000001</v>
      </c>
      <c r="J906" s="431"/>
      <c r="K906" s="184"/>
      <c r="L906" s="188"/>
      <c r="M906" s="401"/>
    </row>
    <row r="907" spans="2:13" ht="15.6">
      <c r="B907" s="397"/>
      <c r="C907" s="437" t="s">
        <v>81</v>
      </c>
      <c r="D907" s="438"/>
      <c r="E907" s="438">
        <v>873</v>
      </c>
      <c r="F907" s="438">
        <f t="shared" ref="F907:F910" si="246">D907+E907</f>
        <v>873</v>
      </c>
      <c r="G907" s="439">
        <f>F907/F911</f>
        <v>0.22623261792342819</v>
      </c>
      <c r="H907" s="590">
        <v>2.5000000000000001E-2</v>
      </c>
      <c r="I907" s="586">
        <f>F907*H907</f>
        <v>21.825000000000003</v>
      </c>
      <c r="J907" s="431"/>
      <c r="K907" s="184"/>
      <c r="L907" s="188"/>
      <c r="M907" s="401"/>
    </row>
    <row r="908" spans="2:13" ht="15.6">
      <c r="B908" s="397"/>
      <c r="C908" s="437" t="s">
        <v>58</v>
      </c>
      <c r="D908" s="438"/>
      <c r="E908" s="438">
        <v>1073</v>
      </c>
      <c r="F908" s="438">
        <f t="shared" si="246"/>
        <v>1073</v>
      </c>
      <c r="G908" s="439">
        <f>F908/F911</f>
        <v>0.27806139637094895</v>
      </c>
      <c r="H908" s="590"/>
      <c r="I908" s="586"/>
      <c r="J908" s="431"/>
      <c r="K908" s="184"/>
      <c r="L908" s="188"/>
      <c r="M908" s="401"/>
    </row>
    <row r="909" spans="2:13" ht="15.6">
      <c r="B909" s="397"/>
      <c r="C909" s="437" t="s">
        <v>275</v>
      </c>
      <c r="D909" s="438"/>
      <c r="E909" s="438">
        <v>1377.86</v>
      </c>
      <c r="F909" s="438">
        <f t="shared" si="246"/>
        <v>1377.86</v>
      </c>
      <c r="G909" s="439">
        <f>F909/F911</f>
        <v>0.35706400335850486</v>
      </c>
      <c r="H909" s="590">
        <v>1.9E-2</v>
      </c>
      <c r="I909" s="586">
        <f>F909*H909</f>
        <v>26.179339999999996</v>
      </c>
      <c r="J909" s="431"/>
      <c r="K909" s="184"/>
      <c r="L909" s="188"/>
      <c r="M909" s="401"/>
    </row>
    <row r="910" spans="2:13" ht="15.6">
      <c r="B910" s="397"/>
      <c r="C910" s="437" t="s">
        <v>276</v>
      </c>
      <c r="D910" s="438"/>
      <c r="E910" s="438"/>
      <c r="F910" s="438">
        <f t="shared" si="246"/>
        <v>0</v>
      </c>
      <c r="G910" s="439">
        <f>F910/F911</f>
        <v>0</v>
      </c>
      <c r="H910" s="584"/>
      <c r="I910" s="586"/>
      <c r="J910" s="431"/>
      <c r="K910" s="184"/>
      <c r="L910" s="188"/>
      <c r="M910" s="401"/>
    </row>
    <row r="911" spans="2:13" ht="16.2" thickBot="1">
      <c r="B911" s="397"/>
      <c r="C911" s="441" t="s">
        <v>1</v>
      </c>
      <c r="D911" s="442">
        <f>SUM(D906:D910)</f>
        <v>0</v>
      </c>
      <c r="E911" s="442">
        <f>SUM(E906:E910)</f>
        <v>3858.8599999999997</v>
      </c>
      <c r="F911" s="443">
        <f>D911+E911</f>
        <v>3858.8599999999997</v>
      </c>
      <c r="G911" s="444">
        <f>SUM(G906:G910)</f>
        <v>1</v>
      </c>
      <c r="H911" s="585" t="s">
        <v>21</v>
      </c>
      <c r="I911" s="591">
        <f>SUM(I906:I910)</f>
        <v>51.749340000000004</v>
      </c>
      <c r="J911" s="431"/>
      <c r="K911" s="184"/>
      <c r="L911" s="188"/>
      <c r="M911" s="401"/>
    </row>
    <row r="912" spans="2:13" ht="15" thickBot="1">
      <c r="B912" s="397"/>
      <c r="C912" s="187"/>
      <c r="D912" s="186"/>
      <c r="E912" s="186"/>
      <c r="F912" s="185"/>
      <c r="G912" s="186"/>
      <c r="H912" s="186"/>
      <c r="I912" s="184"/>
      <c r="J912" s="184"/>
      <c r="K912" s="184"/>
      <c r="L912" s="188"/>
      <c r="M912" s="401"/>
    </row>
    <row r="913" spans="2:13" ht="26.4" thickBot="1">
      <c r="B913" s="397"/>
      <c r="C913" s="876" t="s">
        <v>194</v>
      </c>
      <c r="D913" s="877"/>
      <c r="E913" s="877"/>
      <c r="F913" s="877"/>
      <c r="G913" s="877"/>
      <c r="H913" s="877"/>
      <c r="I913" s="877"/>
      <c r="J913" s="877"/>
      <c r="K913" s="877"/>
      <c r="L913" s="878"/>
      <c r="M913" s="401"/>
    </row>
    <row r="914" spans="2:13" ht="15.6">
      <c r="B914" s="396"/>
      <c r="C914" s="446"/>
      <c r="D914" s="447" t="s">
        <v>260</v>
      </c>
      <c r="E914" s="447" t="s">
        <v>68</v>
      </c>
      <c r="F914" s="447" t="s">
        <v>268</v>
      </c>
      <c r="G914" s="448" t="s">
        <v>256</v>
      </c>
      <c r="H914" s="447" t="s">
        <v>130</v>
      </c>
      <c r="I914" s="448" t="s">
        <v>64</v>
      </c>
      <c r="J914" s="447" t="s">
        <v>269</v>
      </c>
      <c r="K914" s="448" t="s">
        <v>195</v>
      </c>
      <c r="L914" s="449" t="s">
        <v>65</v>
      </c>
      <c r="M914" s="401"/>
    </row>
    <row r="915" spans="2:13" ht="15.6">
      <c r="B915" s="396"/>
      <c r="C915" s="450" t="s">
        <v>58</v>
      </c>
      <c r="D915" s="438">
        <v>161</v>
      </c>
      <c r="E915" s="438">
        <v>555.4</v>
      </c>
      <c r="F915" s="438"/>
      <c r="G915" s="438">
        <v>284.58</v>
      </c>
      <c r="H915" s="438"/>
      <c r="I915" s="438">
        <v>73</v>
      </c>
      <c r="J915" s="438"/>
      <c r="K915" s="550">
        <f>D915+E915+F915+G915+H915+I915+J915</f>
        <v>1073.98</v>
      </c>
      <c r="L915" s="452">
        <f>K915/K919</f>
        <v>0.1180542883963884</v>
      </c>
      <c r="M915" s="401"/>
    </row>
    <row r="916" spans="2:13" ht="15.6">
      <c r="B916" s="396"/>
      <c r="C916" s="450" t="s">
        <v>148</v>
      </c>
      <c r="D916" s="438">
        <v>717.55</v>
      </c>
      <c r="E916" s="438">
        <v>307.8</v>
      </c>
      <c r="F916" s="438"/>
      <c r="G916" s="438">
        <v>237.6</v>
      </c>
      <c r="H916" s="438">
        <v>176</v>
      </c>
      <c r="I916" s="438">
        <v>146</v>
      </c>
      <c r="J916" s="438"/>
      <c r="K916" s="550">
        <f t="shared" ref="K916:K918" si="247">D916+E916+F916+G916+H916+I916+J916</f>
        <v>1584.9499999999998</v>
      </c>
      <c r="L916" s="452">
        <f>K916/K919</f>
        <v>0.17422125588358792</v>
      </c>
      <c r="M916" s="401"/>
    </row>
    <row r="917" spans="2:13" ht="15.6">
      <c r="B917" s="396"/>
      <c r="C917" s="450" t="s">
        <v>61</v>
      </c>
      <c r="D917" s="438">
        <v>600.6</v>
      </c>
      <c r="E917" s="438">
        <v>1182.6600000000001</v>
      </c>
      <c r="F917" s="438"/>
      <c r="G917" s="438">
        <v>91.6</v>
      </c>
      <c r="H917" s="438"/>
      <c r="I917" s="438">
        <v>260</v>
      </c>
      <c r="J917" s="438"/>
      <c r="K917" s="550">
        <f t="shared" si="247"/>
        <v>2134.86</v>
      </c>
      <c r="L917" s="452">
        <f>K917/K919</f>
        <v>0.23466859543558888</v>
      </c>
      <c r="M917" s="401"/>
    </row>
    <row r="918" spans="2:13" ht="15.6">
      <c r="B918" s="396"/>
      <c r="C918" s="450" t="s">
        <v>62</v>
      </c>
      <c r="D918" s="438">
        <v>1526.23</v>
      </c>
      <c r="E918" s="438">
        <v>666.13</v>
      </c>
      <c r="F918" s="438"/>
      <c r="G918" s="438">
        <v>387.99</v>
      </c>
      <c r="H918" s="438">
        <v>107.53</v>
      </c>
      <c r="I918" s="438">
        <v>1038.8499999999999</v>
      </c>
      <c r="J918" s="438">
        <v>576.82000000000005</v>
      </c>
      <c r="K918" s="550">
        <f t="shared" si="247"/>
        <v>4303.55</v>
      </c>
      <c r="L918" s="452">
        <f>K918/K919</f>
        <v>0.4730558602844348</v>
      </c>
      <c r="M918" s="401"/>
    </row>
    <row r="919" spans="2:13" ht="15.6">
      <c r="B919" s="397"/>
      <c r="C919" s="450" t="s">
        <v>199</v>
      </c>
      <c r="D919" s="552">
        <f t="shared" ref="D919:J919" si="248">SUM(D915:D918)</f>
        <v>3005.38</v>
      </c>
      <c r="E919" s="552">
        <f t="shared" si="248"/>
        <v>2711.9900000000002</v>
      </c>
      <c r="F919" s="552">
        <f t="shared" si="248"/>
        <v>0</v>
      </c>
      <c r="G919" s="552">
        <f t="shared" si="248"/>
        <v>1001.77</v>
      </c>
      <c r="H919" s="552">
        <f t="shared" si="248"/>
        <v>283.52999999999997</v>
      </c>
      <c r="I919" s="552">
        <f t="shared" si="248"/>
        <v>1517.85</v>
      </c>
      <c r="J919" s="552">
        <f t="shared" si="248"/>
        <v>576.82000000000005</v>
      </c>
      <c r="K919" s="550">
        <f>D919+E919+F919+G919+H919+I919+J919</f>
        <v>9097.34</v>
      </c>
      <c r="L919" s="452">
        <f>SUM(L915:L918)</f>
        <v>1</v>
      </c>
      <c r="M919" s="401"/>
    </row>
    <row r="920" spans="2:13" ht="15.6">
      <c r="B920" s="397"/>
      <c r="C920" s="547" t="s">
        <v>193</v>
      </c>
      <c r="D920" s="553">
        <v>3005.38</v>
      </c>
      <c r="E920" s="553">
        <v>2711.99</v>
      </c>
      <c r="F920" s="548"/>
      <c r="G920" s="548">
        <v>1001.77</v>
      </c>
      <c r="H920" s="548">
        <v>283.52999999999997</v>
      </c>
      <c r="I920" s="548">
        <v>1517.85</v>
      </c>
      <c r="J920" s="548">
        <v>576.82000000000005</v>
      </c>
      <c r="K920" s="549">
        <f t="shared" ref="K920" si="249">D920+E920+F920+G920+H920+I920+J920</f>
        <v>9097.3399999999983</v>
      </c>
      <c r="L920" s="452"/>
      <c r="M920" s="401"/>
    </row>
    <row r="921" spans="2:13" ht="15.6">
      <c r="B921" s="397"/>
      <c r="C921" s="460" t="s">
        <v>147</v>
      </c>
      <c r="D921" s="461">
        <f t="shared" ref="D921:E921" si="250">D920-D919</f>
        <v>0</v>
      </c>
      <c r="E921" s="461">
        <f t="shared" si="250"/>
        <v>0</v>
      </c>
      <c r="F921" s="461">
        <f>F920-F919</f>
        <v>0</v>
      </c>
      <c r="G921" s="461">
        <f>G920-G919</f>
        <v>0</v>
      </c>
      <c r="H921" s="461">
        <f t="shared" ref="H921:J921" si="251">H920-H919</f>
        <v>0</v>
      </c>
      <c r="I921" s="461">
        <f t="shared" si="251"/>
        <v>0</v>
      </c>
      <c r="J921" s="461">
        <f t="shared" si="251"/>
        <v>0</v>
      </c>
      <c r="K921" s="542">
        <f>D921+E921+F921+G921+H921+I921+J921</f>
        <v>0</v>
      </c>
      <c r="L921" s="452"/>
      <c r="M921" s="401"/>
    </row>
    <row r="922" spans="2:13" ht="15.6">
      <c r="B922" s="396"/>
      <c r="C922" s="402" t="s">
        <v>65</v>
      </c>
      <c r="D922" s="462">
        <f>D920/K920</f>
        <v>0.33035810467675175</v>
      </c>
      <c r="E922" s="462">
        <f>E920/K920</f>
        <v>0.29810801838779249</v>
      </c>
      <c r="F922" s="462">
        <f>F920/K920</f>
        <v>0</v>
      </c>
      <c r="G922" s="462">
        <f>G920/K920</f>
        <v>0.11011680337329376</v>
      </c>
      <c r="H922" s="462">
        <f>H920/K920</f>
        <v>3.1166252992633012E-2</v>
      </c>
      <c r="I922" s="462">
        <f>I920/K920</f>
        <v>0.1668454735120376</v>
      </c>
      <c r="J922" s="462">
        <f>J920/K920</f>
        <v>6.3405347057491554E-2</v>
      </c>
      <c r="K922" s="520">
        <f>D922+E922+F922+G922+H922+I922+J922</f>
        <v>1.0000000000000002</v>
      </c>
      <c r="L922" s="463"/>
      <c r="M922" s="401"/>
    </row>
    <row r="923" spans="2:13" ht="16.2" thickBot="1">
      <c r="B923" s="396"/>
      <c r="C923" s="394"/>
      <c r="D923" s="395"/>
      <c r="E923" s="464"/>
      <c r="F923" s="879"/>
      <c r="G923" s="879"/>
      <c r="H923" s="879"/>
      <c r="I923" s="879"/>
      <c r="J923" s="880" t="s">
        <v>196</v>
      </c>
      <c r="K923" s="880"/>
      <c r="L923" s="465">
        <f>H903-K920</f>
        <v>4.8146800002377859</v>
      </c>
      <c r="M923" s="401"/>
    </row>
    <row r="924" spans="2:13" ht="15" thickBot="1">
      <c r="B924" s="397"/>
      <c r="C924" s="393"/>
      <c r="D924" s="367"/>
      <c r="E924" s="367"/>
      <c r="F924" s="367"/>
      <c r="G924" s="367"/>
      <c r="H924" s="367"/>
      <c r="I924" s="367"/>
      <c r="J924" s="367"/>
      <c r="K924" s="367"/>
      <c r="L924" s="368"/>
      <c r="M924" s="401"/>
    </row>
    <row r="925" spans="2:13" ht="15" thickBot="1">
      <c r="B925" s="398"/>
      <c r="C925" s="399"/>
      <c r="D925" s="399"/>
      <c r="E925" s="399"/>
      <c r="F925" s="399"/>
      <c r="G925" s="399"/>
      <c r="H925" s="399"/>
      <c r="I925" s="399"/>
      <c r="J925" s="399"/>
      <c r="K925" s="399"/>
      <c r="L925" s="399"/>
      <c r="M925" s="400"/>
    </row>
    <row r="926" spans="2:13" ht="15" thickBot="1"/>
    <row r="927" spans="2:13" ht="46.8" thickBot="1">
      <c r="B927" s="853" t="s">
        <v>235</v>
      </c>
      <c r="C927" s="854"/>
      <c r="D927" s="854"/>
      <c r="E927" s="854"/>
      <c r="F927" s="854"/>
      <c r="G927" s="854"/>
      <c r="H927" s="854"/>
      <c r="I927" s="854"/>
      <c r="J927" s="854"/>
      <c r="K927" s="854"/>
      <c r="L927" s="854"/>
      <c r="M927" s="855"/>
    </row>
    <row r="928" spans="2:13" ht="26.4" thickBot="1">
      <c r="B928" s="396"/>
      <c r="C928" s="856" t="s">
        <v>193</v>
      </c>
      <c r="D928" s="857"/>
      <c r="E928" s="857"/>
      <c r="F928" s="857"/>
      <c r="G928" s="857"/>
      <c r="H928" s="857"/>
      <c r="I928" s="857"/>
      <c r="J928" s="857"/>
      <c r="K928" s="857"/>
      <c r="L928" s="858"/>
      <c r="M928" s="401"/>
    </row>
    <row r="929" spans="2:13" ht="15.6">
      <c r="B929" s="396"/>
      <c r="C929" s="403" t="s">
        <v>7</v>
      </c>
      <c r="D929" s="404" t="s">
        <v>38</v>
      </c>
      <c r="E929" s="405" t="s">
        <v>39</v>
      </c>
      <c r="F929" s="406" t="s">
        <v>40</v>
      </c>
      <c r="G929" s="406" t="s">
        <v>8</v>
      </c>
      <c r="H929" s="407" t="s">
        <v>60</v>
      </c>
      <c r="I929" s="408" t="s">
        <v>40</v>
      </c>
      <c r="J929" s="407" t="s">
        <v>65</v>
      </c>
      <c r="K929" s="184"/>
      <c r="L929" s="188"/>
      <c r="M929" s="401"/>
    </row>
    <row r="930" spans="2:13" ht="15.6">
      <c r="B930" s="396"/>
      <c r="C930" s="409" t="s">
        <v>42</v>
      </c>
      <c r="D930" s="596">
        <v>1646432.8119999999</v>
      </c>
      <c r="E930" s="596">
        <v>1647478.798</v>
      </c>
      <c r="F930" s="526">
        <f t="shared" ref="F930:F935" si="252">E930-D930</f>
        <v>1045.9860000000335</v>
      </c>
      <c r="G930" s="521">
        <v>6.28</v>
      </c>
      <c r="H930" s="410">
        <f>F930*G930</f>
        <v>6568.7920800002112</v>
      </c>
      <c r="I930" s="531">
        <f>F930+F934+F935</f>
        <v>1233.4870000000228</v>
      </c>
      <c r="J930" s="411">
        <f>I930/I934</f>
        <v>0.77935764078657421</v>
      </c>
      <c r="K930" s="186"/>
      <c r="L930" s="359"/>
      <c r="M930" s="401"/>
    </row>
    <row r="931" spans="2:13" ht="15.6">
      <c r="B931" s="396"/>
      <c r="C931" s="412" t="s">
        <v>43</v>
      </c>
      <c r="D931" s="596">
        <v>636219.62199999997</v>
      </c>
      <c r="E931" s="596">
        <v>636219.62199999997</v>
      </c>
      <c r="F931" s="527">
        <f t="shared" si="252"/>
        <v>0</v>
      </c>
      <c r="G931" s="522">
        <v>6.28</v>
      </c>
      <c r="H931" s="413">
        <f>G931*F931</f>
        <v>0</v>
      </c>
      <c r="I931" s="532">
        <f>F931</f>
        <v>0</v>
      </c>
      <c r="J931" s="414">
        <f>I931/I934</f>
        <v>0</v>
      </c>
      <c r="K931" s="186"/>
      <c r="L931" s="359"/>
      <c r="M931" s="401"/>
    </row>
    <row r="932" spans="2:13" ht="15.6">
      <c r="B932" s="396"/>
      <c r="C932" s="415" t="s">
        <v>44</v>
      </c>
      <c r="D932" s="597">
        <v>384659.58399999997</v>
      </c>
      <c r="E932" s="597">
        <v>384989.64399999997</v>
      </c>
      <c r="F932" s="528">
        <f t="shared" si="252"/>
        <v>330.05999999999767</v>
      </c>
      <c r="G932" s="523">
        <v>4.58</v>
      </c>
      <c r="H932" s="416">
        <f>G932*F932</f>
        <v>1511.6747999999893</v>
      </c>
      <c r="I932" s="533">
        <f>F932</f>
        <v>330.05999999999767</v>
      </c>
      <c r="J932" s="417">
        <f>I932/I934</f>
        <v>0.20854275960590596</v>
      </c>
      <c r="K932" s="186"/>
      <c r="L932" s="359"/>
      <c r="M932" s="401"/>
    </row>
    <row r="933" spans="2:13" ht="15.6">
      <c r="B933" s="397"/>
      <c r="C933" s="183" t="s">
        <v>139</v>
      </c>
      <c r="D933" s="597">
        <v>445839.83399999997</v>
      </c>
      <c r="E933" s="597">
        <v>445858.984</v>
      </c>
      <c r="F933" s="529">
        <f t="shared" si="252"/>
        <v>19.150000000023283</v>
      </c>
      <c r="G933" s="524">
        <v>6.28</v>
      </c>
      <c r="H933" s="418">
        <f>G933*F933</f>
        <v>120.26200000014622</v>
      </c>
      <c r="I933" s="534">
        <f>F933</f>
        <v>19.150000000023283</v>
      </c>
      <c r="J933" s="419">
        <f>I933/I934</f>
        <v>1.2099599607519792E-2</v>
      </c>
      <c r="K933" s="186"/>
      <c r="L933" s="359"/>
      <c r="M933" s="401"/>
    </row>
    <row r="934" spans="2:13" ht="16.2" thickBot="1">
      <c r="B934" s="397"/>
      <c r="C934" s="420" t="s">
        <v>45</v>
      </c>
      <c r="D934" s="597">
        <v>391004.34100000001</v>
      </c>
      <c r="E934" s="597">
        <v>391191.842</v>
      </c>
      <c r="F934" s="526">
        <f t="shared" si="252"/>
        <v>187.50099999998929</v>
      </c>
      <c r="G934" s="859">
        <v>6.28</v>
      </c>
      <c r="H934" s="421">
        <f>G934*F934</f>
        <v>1177.5062799999328</v>
      </c>
      <c r="I934" s="535">
        <f t="shared" ref="I934:J934" si="253">SUM(I930:I933)</f>
        <v>1582.6970000000438</v>
      </c>
      <c r="J934" s="422">
        <f t="shared" si="253"/>
        <v>1</v>
      </c>
      <c r="K934" s="186"/>
      <c r="L934" s="359"/>
      <c r="M934" s="401"/>
    </row>
    <row r="935" spans="2:13" ht="15.6">
      <c r="B935" s="397"/>
      <c r="C935" s="420" t="s">
        <v>46</v>
      </c>
      <c r="D935" s="597">
        <v>346791.64199999999</v>
      </c>
      <c r="E935" s="597">
        <v>346791.64199999999</v>
      </c>
      <c r="F935" s="526">
        <f t="shared" si="252"/>
        <v>0</v>
      </c>
      <c r="G935" s="860"/>
      <c r="H935" s="423">
        <f>G934*F935</f>
        <v>0</v>
      </c>
      <c r="I935" s="424"/>
      <c r="J935" s="425"/>
      <c r="K935" s="186"/>
      <c r="L935" s="359"/>
      <c r="M935" s="401"/>
    </row>
    <row r="936" spans="2:13" ht="16.2" thickBot="1">
      <c r="B936" s="397"/>
      <c r="C936" s="426" t="s">
        <v>21</v>
      </c>
      <c r="D936" s="427"/>
      <c r="E936" s="427"/>
      <c r="F936" s="530">
        <f>F930+F931+F932+F933+F934+F935</f>
        <v>1582.6970000000438</v>
      </c>
      <c r="G936" s="525">
        <f>H936/F936</f>
        <v>5.9254773086699597</v>
      </c>
      <c r="H936" s="428">
        <f>SUM(H930:H935)</f>
        <v>9378.2351600002785</v>
      </c>
      <c r="I936" s="424"/>
      <c r="J936" s="425"/>
      <c r="K936" s="186"/>
      <c r="L936" s="359"/>
      <c r="M936" s="401"/>
    </row>
    <row r="937" spans="2:13" ht="16.2" thickBot="1">
      <c r="B937" s="397"/>
      <c r="C937" s="429"/>
      <c r="D937" s="425"/>
      <c r="E937" s="425"/>
      <c r="F937" s="430"/>
      <c r="G937" s="425"/>
      <c r="H937" s="425"/>
      <c r="I937" s="431"/>
      <c r="J937" s="431"/>
      <c r="K937" s="184"/>
      <c r="L937" s="188"/>
      <c r="M937" s="401"/>
    </row>
    <row r="938" spans="2:13" ht="15.6">
      <c r="B938" s="397"/>
      <c r="C938" s="432"/>
      <c r="D938" s="433"/>
      <c r="E938" s="433" t="s">
        <v>254</v>
      </c>
      <c r="F938" s="434" t="s">
        <v>1</v>
      </c>
      <c r="G938" s="554" t="s">
        <v>65</v>
      </c>
      <c r="H938" s="861" t="s">
        <v>243</v>
      </c>
      <c r="I938" s="862"/>
      <c r="J938" s="431"/>
      <c r="K938" s="184"/>
      <c r="L938" s="188"/>
      <c r="M938" s="401"/>
    </row>
    <row r="939" spans="2:13" ht="15.6">
      <c r="B939" s="397"/>
      <c r="C939" s="437" t="s">
        <v>80</v>
      </c>
      <c r="D939" s="438"/>
      <c r="E939" s="438">
        <v>1348</v>
      </c>
      <c r="F939" s="438">
        <f>D939+E939</f>
        <v>1348</v>
      </c>
      <c r="G939" s="439">
        <f>F939/F944</f>
        <v>0.24383405536914268</v>
      </c>
      <c r="H939" s="590">
        <v>7.0000000000000001E-3</v>
      </c>
      <c r="I939" s="586">
        <f>F939*H939</f>
        <v>9.4359999999999999</v>
      </c>
      <c r="J939" s="431"/>
      <c r="K939" s="184"/>
      <c r="L939" s="188"/>
      <c r="M939" s="401"/>
    </row>
    <row r="940" spans="2:13" ht="15.6">
      <c r="B940" s="397"/>
      <c r="C940" s="437" t="s">
        <v>81</v>
      </c>
      <c r="D940" s="438"/>
      <c r="E940" s="438">
        <v>1262</v>
      </c>
      <c r="F940" s="438">
        <f t="shared" ref="F940:F943" si="254">D940+E940</f>
        <v>1262</v>
      </c>
      <c r="G940" s="439">
        <f>F940/F944</f>
        <v>0.22827787676250597</v>
      </c>
      <c r="H940" s="590">
        <v>2.5000000000000001E-2</v>
      </c>
      <c r="I940" s="586">
        <f>F940*H940</f>
        <v>31.55</v>
      </c>
      <c r="J940" s="431"/>
      <c r="K940" s="184"/>
      <c r="L940" s="188"/>
      <c r="M940" s="401"/>
    </row>
    <row r="941" spans="2:13" ht="15.6">
      <c r="B941" s="397"/>
      <c r="C941" s="437" t="s">
        <v>58</v>
      </c>
      <c r="D941" s="438"/>
      <c r="E941" s="438">
        <v>1412</v>
      </c>
      <c r="F941" s="438">
        <f t="shared" si="254"/>
        <v>1412</v>
      </c>
      <c r="G941" s="439">
        <f>F941/F944</f>
        <v>0.25541074642524442</v>
      </c>
      <c r="H941" s="590"/>
      <c r="I941" s="586"/>
      <c r="J941" s="431"/>
      <c r="K941" s="184"/>
      <c r="L941" s="188"/>
      <c r="M941" s="401"/>
    </row>
    <row r="942" spans="2:13" ht="15.6">
      <c r="B942" s="397"/>
      <c r="C942" s="437" t="s">
        <v>275</v>
      </c>
      <c r="D942" s="438"/>
      <c r="E942" s="438">
        <v>1506.35</v>
      </c>
      <c r="F942" s="438">
        <f t="shared" si="254"/>
        <v>1506.35</v>
      </c>
      <c r="G942" s="439">
        <f>F942/F944</f>
        <v>0.27247732144310688</v>
      </c>
      <c r="H942" s="590">
        <v>1.9E-2</v>
      </c>
      <c r="I942" s="586">
        <f>F942*H942</f>
        <v>28.620649999999998</v>
      </c>
      <c r="J942" s="431"/>
      <c r="K942" s="184"/>
      <c r="L942" s="188"/>
      <c r="M942" s="401"/>
    </row>
    <row r="943" spans="2:13" ht="15.6">
      <c r="B943" s="397"/>
      <c r="C943" s="437" t="s">
        <v>276</v>
      </c>
      <c r="D943" s="438"/>
      <c r="E943" s="438"/>
      <c r="F943" s="438">
        <f t="shared" si="254"/>
        <v>0</v>
      </c>
      <c r="G943" s="439">
        <f>F943/F944</f>
        <v>0</v>
      </c>
      <c r="H943" s="584"/>
      <c r="I943" s="586"/>
      <c r="J943" s="431"/>
      <c r="K943" s="184"/>
      <c r="L943" s="188"/>
      <c r="M943" s="401"/>
    </row>
    <row r="944" spans="2:13" ht="16.2" thickBot="1">
      <c r="B944" s="397"/>
      <c r="C944" s="441" t="s">
        <v>1</v>
      </c>
      <c r="D944" s="442">
        <f>SUM(D939:D943)</f>
        <v>0</v>
      </c>
      <c r="E944" s="442">
        <f>SUM(E939:E943)</f>
        <v>5528.35</v>
      </c>
      <c r="F944" s="443">
        <f>D944+E944</f>
        <v>5528.35</v>
      </c>
      <c r="G944" s="444">
        <f>SUM(G939:G943)</f>
        <v>1</v>
      </c>
      <c r="H944" s="585" t="s">
        <v>21</v>
      </c>
      <c r="I944" s="591">
        <f>SUM(I939:I943)</f>
        <v>69.606650000000002</v>
      </c>
      <c r="J944" s="431"/>
      <c r="K944" s="184"/>
      <c r="L944" s="188"/>
      <c r="M944" s="401"/>
    </row>
    <row r="945" spans="2:13" ht="15" thickBot="1">
      <c r="B945" s="397"/>
      <c r="C945" s="187"/>
      <c r="D945" s="186"/>
      <c r="E945" s="186"/>
      <c r="F945" s="185"/>
      <c r="G945" s="186"/>
      <c r="H945" s="186"/>
      <c r="I945" s="184"/>
      <c r="J945" s="184"/>
      <c r="K945" s="184"/>
      <c r="L945" s="188"/>
      <c r="M945" s="401"/>
    </row>
    <row r="946" spans="2:13" ht="26.4" thickBot="1">
      <c r="B946" s="397"/>
      <c r="C946" s="876" t="s">
        <v>194</v>
      </c>
      <c r="D946" s="877"/>
      <c r="E946" s="877"/>
      <c r="F946" s="877"/>
      <c r="G946" s="877"/>
      <c r="H946" s="877"/>
      <c r="I946" s="877"/>
      <c r="J946" s="877"/>
      <c r="K946" s="877"/>
      <c r="L946" s="878"/>
      <c r="M946" s="401"/>
    </row>
    <row r="947" spans="2:13" ht="15.6">
      <c r="B947" s="396"/>
      <c r="C947" s="446"/>
      <c r="D947" s="447" t="s">
        <v>260</v>
      </c>
      <c r="E947" s="447" t="s">
        <v>68</v>
      </c>
      <c r="F947" s="447" t="s">
        <v>268</v>
      </c>
      <c r="G947" s="448" t="s">
        <v>256</v>
      </c>
      <c r="H947" s="447" t="s">
        <v>130</v>
      </c>
      <c r="I947" s="448" t="s">
        <v>64</v>
      </c>
      <c r="J947" s="447" t="s">
        <v>269</v>
      </c>
      <c r="K947" s="448" t="s">
        <v>195</v>
      </c>
      <c r="L947" s="449" t="s">
        <v>65</v>
      </c>
      <c r="M947" s="401"/>
    </row>
    <row r="948" spans="2:13" ht="15.6">
      <c r="B948" s="396"/>
      <c r="C948" s="450" t="s">
        <v>58</v>
      </c>
      <c r="D948" s="438"/>
      <c r="E948" s="438">
        <v>190</v>
      </c>
      <c r="F948" s="438">
        <v>350</v>
      </c>
      <c r="G948" s="438">
        <v>388</v>
      </c>
      <c r="H948" s="438"/>
      <c r="I948" s="438">
        <v>180</v>
      </c>
      <c r="J948" s="438"/>
      <c r="K948" s="550">
        <f>D948+E948+F948+G948+H948+I948+J948</f>
        <v>1108</v>
      </c>
      <c r="L948" s="452">
        <f>K948/K952</f>
        <v>0.11820116600969718</v>
      </c>
      <c r="M948" s="401"/>
    </row>
    <row r="949" spans="2:13" ht="15.6">
      <c r="B949" s="396"/>
      <c r="C949" s="450" t="s">
        <v>148</v>
      </c>
      <c r="D949" s="438"/>
      <c r="E949" s="438">
        <v>656</v>
      </c>
      <c r="F949" s="438">
        <v>334.02</v>
      </c>
      <c r="G949" s="438">
        <v>771</v>
      </c>
      <c r="H949" s="438">
        <v>736</v>
      </c>
      <c r="I949" s="438">
        <v>337</v>
      </c>
      <c r="J949" s="438"/>
      <c r="K949" s="550">
        <f t="shared" ref="K949:K951" si="255">D949+E949+F949+G949+H949+I949+J949</f>
        <v>2834.02</v>
      </c>
      <c r="L949" s="452">
        <f>K949/K952</f>
        <v>0.30233255279314264</v>
      </c>
      <c r="M949" s="401"/>
    </row>
    <row r="950" spans="2:13" ht="15.6">
      <c r="B950" s="396"/>
      <c r="C950" s="450" t="s">
        <v>61</v>
      </c>
      <c r="D950" s="438"/>
      <c r="E950" s="438">
        <v>966.74</v>
      </c>
      <c r="F950" s="438">
        <v>165.35</v>
      </c>
      <c r="G950" s="438">
        <v>1241.27</v>
      </c>
      <c r="H950" s="438"/>
      <c r="I950" s="438">
        <v>280</v>
      </c>
      <c r="J950" s="438"/>
      <c r="K950" s="550">
        <f t="shared" si="255"/>
        <v>2653.3599999999997</v>
      </c>
      <c r="L950" s="452">
        <f>K950/K952</f>
        <v>0.28305978866740983</v>
      </c>
      <c r="M950" s="401"/>
    </row>
    <row r="951" spans="2:13" ht="15.6">
      <c r="B951" s="396"/>
      <c r="C951" s="450" t="s">
        <v>62</v>
      </c>
      <c r="D951" s="438"/>
      <c r="E951" s="438">
        <v>628.42999999999995</v>
      </c>
      <c r="F951" s="438">
        <v>543.9</v>
      </c>
      <c r="G951" s="438">
        <v>1231.75</v>
      </c>
      <c r="H951" s="438">
        <v>75.28</v>
      </c>
      <c r="I951" s="438">
        <v>279.08</v>
      </c>
      <c r="J951" s="438">
        <v>20.03</v>
      </c>
      <c r="K951" s="550">
        <f t="shared" si="255"/>
        <v>2778.4700000000003</v>
      </c>
      <c r="L951" s="452">
        <f>K951/K952</f>
        <v>0.29640649252975032</v>
      </c>
      <c r="M951" s="401"/>
    </row>
    <row r="952" spans="2:13" ht="15.6">
      <c r="B952" s="397"/>
      <c r="C952" s="450" t="s">
        <v>199</v>
      </c>
      <c r="D952" s="552">
        <f t="shared" ref="D952:J952" si="256">SUM(D948:D951)</f>
        <v>0</v>
      </c>
      <c r="E952" s="552">
        <f t="shared" si="256"/>
        <v>2441.17</v>
      </c>
      <c r="F952" s="552">
        <f t="shared" si="256"/>
        <v>1393.27</v>
      </c>
      <c r="G952" s="552">
        <f t="shared" si="256"/>
        <v>3632.02</v>
      </c>
      <c r="H952" s="552">
        <f t="shared" si="256"/>
        <v>811.28</v>
      </c>
      <c r="I952" s="552">
        <f t="shared" si="256"/>
        <v>1076.08</v>
      </c>
      <c r="J952" s="552">
        <f t="shared" si="256"/>
        <v>20.03</v>
      </c>
      <c r="K952" s="550">
        <f>D952+E952+F952+G952+H952+I952+J952</f>
        <v>9373.85</v>
      </c>
      <c r="L952" s="452">
        <f>SUM(L948:L951)</f>
        <v>1</v>
      </c>
      <c r="M952" s="401"/>
    </row>
    <row r="953" spans="2:13" ht="15.6">
      <c r="B953" s="397"/>
      <c r="C953" s="547" t="s">
        <v>193</v>
      </c>
      <c r="D953" s="553"/>
      <c r="E953" s="553">
        <v>2441.17</v>
      </c>
      <c r="F953" s="548">
        <v>1393.27</v>
      </c>
      <c r="G953" s="548">
        <v>3632.02</v>
      </c>
      <c r="H953" s="548">
        <v>811.28</v>
      </c>
      <c r="I953" s="548">
        <v>1076.08</v>
      </c>
      <c r="J953" s="548">
        <v>20.03</v>
      </c>
      <c r="K953" s="549">
        <f t="shared" ref="K953" si="257">D953+E953+F953+G953+H953+I953+J953</f>
        <v>9373.85</v>
      </c>
      <c r="L953" s="452"/>
      <c r="M953" s="401"/>
    </row>
    <row r="954" spans="2:13" ht="15.6">
      <c r="B954" s="397"/>
      <c r="C954" s="460" t="s">
        <v>147</v>
      </c>
      <c r="D954" s="461">
        <f t="shared" ref="D954:E954" si="258">D953-D952</f>
        <v>0</v>
      </c>
      <c r="E954" s="461">
        <f t="shared" si="258"/>
        <v>0</v>
      </c>
      <c r="F954" s="461">
        <f>F953-F952</f>
        <v>0</v>
      </c>
      <c r="G954" s="461">
        <f>G953-G952</f>
        <v>0</v>
      </c>
      <c r="H954" s="461">
        <f t="shared" ref="H954:J954" si="259">H953-H952</f>
        <v>0</v>
      </c>
      <c r="I954" s="461">
        <f t="shared" si="259"/>
        <v>0</v>
      </c>
      <c r="J954" s="461">
        <f t="shared" si="259"/>
        <v>0</v>
      </c>
      <c r="K954" s="542">
        <f>D954+E954+F954+G954+H954+I954+J954</f>
        <v>0</v>
      </c>
      <c r="L954" s="452"/>
      <c r="M954" s="401"/>
    </row>
    <row r="955" spans="2:13" ht="15.6">
      <c r="B955" s="396"/>
      <c r="C955" s="402" t="s">
        <v>65</v>
      </c>
      <c r="D955" s="462">
        <f>D953/K953</f>
        <v>0</v>
      </c>
      <c r="E955" s="462">
        <f>E953/K953</f>
        <v>0.26042341193853114</v>
      </c>
      <c r="F955" s="462">
        <f>F953/K953</f>
        <v>0.14863369906708557</v>
      </c>
      <c r="G955" s="462">
        <f>G953/K953</f>
        <v>0.3874629954607765</v>
      </c>
      <c r="H955" s="462">
        <f>H953/K953</f>
        <v>8.6547149783706798E-2</v>
      </c>
      <c r="I955" s="462">
        <f>I953/K953</f>
        <v>0.11479594830299182</v>
      </c>
      <c r="J955" s="462">
        <f>J953/K953</f>
        <v>2.1367954469081541E-3</v>
      </c>
      <c r="K955" s="520">
        <f>D955+E955+F955+G955+H955+I955+J955</f>
        <v>0.99999999999999989</v>
      </c>
      <c r="L955" s="463"/>
      <c r="M955" s="401"/>
    </row>
    <row r="956" spans="2:13" ht="16.2" thickBot="1">
      <c r="B956" s="396"/>
      <c r="C956" s="394"/>
      <c r="D956" s="395"/>
      <c r="E956" s="464"/>
      <c r="F956" s="879"/>
      <c r="G956" s="879"/>
      <c r="H956" s="879"/>
      <c r="I956" s="879"/>
      <c r="J956" s="880" t="s">
        <v>196</v>
      </c>
      <c r="K956" s="880"/>
      <c r="L956" s="465">
        <f>H936-K953</f>
        <v>4.3851600002781197</v>
      </c>
      <c r="M956" s="401"/>
    </row>
    <row r="957" spans="2:13" ht="15" thickBot="1">
      <c r="B957" s="397"/>
      <c r="C957" s="393"/>
      <c r="D957" s="367"/>
      <c r="E957" s="367"/>
      <c r="F957" s="367"/>
      <c r="G957" s="367"/>
      <c r="H957" s="367"/>
      <c r="I957" s="367"/>
      <c r="J957" s="367"/>
      <c r="K957" s="367"/>
      <c r="L957" s="368"/>
      <c r="M957" s="401"/>
    </row>
    <row r="958" spans="2:13" ht="15" thickBot="1">
      <c r="B958" s="398"/>
      <c r="C958" s="399"/>
      <c r="D958" s="399"/>
      <c r="E958" s="399"/>
      <c r="F958" s="399"/>
      <c r="G958" s="399"/>
      <c r="H958" s="399"/>
      <c r="I958" s="399"/>
      <c r="J958" s="399"/>
      <c r="K958" s="399"/>
      <c r="L958" s="399"/>
      <c r="M958" s="400"/>
    </row>
    <row r="959" spans="2:13" ht="15" thickBot="1"/>
    <row r="960" spans="2:13" ht="46.8" thickBot="1">
      <c r="B960" s="853" t="s">
        <v>236</v>
      </c>
      <c r="C960" s="854"/>
      <c r="D960" s="854"/>
      <c r="E960" s="854"/>
      <c r="F960" s="854"/>
      <c r="G960" s="854"/>
      <c r="H960" s="854"/>
      <c r="I960" s="854"/>
      <c r="J960" s="854"/>
      <c r="K960" s="854"/>
      <c r="L960" s="854"/>
      <c r="M960" s="855"/>
    </row>
    <row r="961" spans="2:13" ht="26.4" thickBot="1">
      <c r="B961" s="396"/>
      <c r="C961" s="856" t="s">
        <v>193</v>
      </c>
      <c r="D961" s="857"/>
      <c r="E961" s="857"/>
      <c r="F961" s="857"/>
      <c r="G961" s="857"/>
      <c r="H961" s="857"/>
      <c r="I961" s="857"/>
      <c r="J961" s="857"/>
      <c r="K961" s="857"/>
      <c r="L961" s="858"/>
      <c r="M961" s="401"/>
    </row>
    <row r="962" spans="2:13" ht="15.6">
      <c r="B962" s="396"/>
      <c r="C962" s="403" t="s">
        <v>7</v>
      </c>
      <c r="D962" s="404" t="s">
        <v>38</v>
      </c>
      <c r="E962" s="405" t="s">
        <v>39</v>
      </c>
      <c r="F962" s="406" t="s">
        <v>40</v>
      </c>
      <c r="G962" s="406" t="s">
        <v>8</v>
      </c>
      <c r="H962" s="407" t="s">
        <v>60</v>
      </c>
      <c r="I962" s="408" t="s">
        <v>40</v>
      </c>
      <c r="J962" s="407" t="s">
        <v>65</v>
      </c>
      <c r="K962" s="184"/>
      <c r="L962" s="188"/>
      <c r="M962" s="401"/>
    </row>
    <row r="963" spans="2:13" ht="15.6">
      <c r="B963" s="396"/>
      <c r="C963" s="409" t="s">
        <v>42</v>
      </c>
      <c r="D963" s="596">
        <v>1647478.798</v>
      </c>
      <c r="E963" s="596">
        <v>1648387.453</v>
      </c>
      <c r="F963" s="526">
        <f t="shared" ref="F963:F968" si="260">E963-D963</f>
        <v>908.65500000002794</v>
      </c>
      <c r="G963" s="521">
        <v>6.28</v>
      </c>
      <c r="H963" s="410">
        <f>F963*G963</f>
        <v>5706.3534000001755</v>
      </c>
      <c r="I963" s="531">
        <f>F963+F967+F968</f>
        <v>1144.2449999999953</v>
      </c>
      <c r="J963" s="411">
        <f>I963/I967</f>
        <v>0.75708473629779616</v>
      </c>
      <c r="K963" s="186"/>
      <c r="L963" s="359"/>
      <c r="M963" s="401"/>
    </row>
    <row r="964" spans="2:13" ht="15.6">
      <c r="B964" s="396"/>
      <c r="C964" s="412" t="s">
        <v>43</v>
      </c>
      <c r="D964" s="596">
        <v>636219.62199999997</v>
      </c>
      <c r="E964" s="596">
        <v>636219.62199999997</v>
      </c>
      <c r="F964" s="527">
        <f t="shared" si="260"/>
        <v>0</v>
      </c>
      <c r="G964" s="522">
        <v>6.28</v>
      </c>
      <c r="H964" s="413">
        <f>G964*F964</f>
        <v>0</v>
      </c>
      <c r="I964" s="532">
        <f>F964</f>
        <v>0</v>
      </c>
      <c r="J964" s="414">
        <f>I964/I967</f>
        <v>0</v>
      </c>
      <c r="K964" s="186"/>
      <c r="L964" s="359"/>
      <c r="M964" s="401"/>
    </row>
    <row r="965" spans="2:13" ht="15.6">
      <c r="B965" s="396"/>
      <c r="C965" s="415" t="s">
        <v>44</v>
      </c>
      <c r="D965" s="597">
        <v>384989.64399999997</v>
      </c>
      <c r="E965" s="597">
        <v>385218.62300000002</v>
      </c>
      <c r="F965" s="528">
        <f t="shared" si="260"/>
        <v>228.97900000005029</v>
      </c>
      <c r="G965" s="523">
        <v>4.58</v>
      </c>
      <c r="H965" s="416">
        <f>G965*F965</f>
        <v>1048.7238200002303</v>
      </c>
      <c r="I965" s="533">
        <f>F965</f>
        <v>228.97900000005029</v>
      </c>
      <c r="J965" s="417">
        <f>I965/I967</f>
        <v>0.15150296119517398</v>
      </c>
      <c r="K965" s="186"/>
      <c r="L965" s="359"/>
      <c r="M965" s="401"/>
    </row>
    <row r="966" spans="2:13" ht="15.6">
      <c r="B966" s="397"/>
      <c r="C966" s="183" t="s">
        <v>139</v>
      </c>
      <c r="D966" s="597">
        <v>445858.984</v>
      </c>
      <c r="E966" s="597">
        <v>445997.14299999998</v>
      </c>
      <c r="F966" s="529">
        <f t="shared" si="260"/>
        <v>138.1589999999851</v>
      </c>
      <c r="G966" s="524">
        <v>6.28</v>
      </c>
      <c r="H966" s="418">
        <f>G966*F966</f>
        <v>867.63851999990641</v>
      </c>
      <c r="I966" s="534">
        <f>F966</f>
        <v>138.1589999999851</v>
      </c>
      <c r="J966" s="419">
        <f>I966/I967</f>
        <v>9.1412302507029849E-2</v>
      </c>
      <c r="K966" s="186"/>
      <c r="L966" s="359"/>
      <c r="M966" s="401"/>
    </row>
    <row r="967" spans="2:13" ht="16.2" thickBot="1">
      <c r="B967" s="397"/>
      <c r="C967" s="420" t="s">
        <v>45</v>
      </c>
      <c r="D967" s="597">
        <v>391191.842</v>
      </c>
      <c r="E967" s="597">
        <v>391427.43199999997</v>
      </c>
      <c r="F967" s="526">
        <f t="shared" si="260"/>
        <v>235.5899999999674</v>
      </c>
      <c r="G967" s="859">
        <v>6.28</v>
      </c>
      <c r="H967" s="421">
        <f>G967*F967</f>
        <v>1479.5051999997954</v>
      </c>
      <c r="I967" s="535">
        <f t="shared" ref="I967:J967" si="261">SUM(I963:I966)</f>
        <v>1511.3830000000307</v>
      </c>
      <c r="J967" s="422">
        <f t="shared" si="261"/>
        <v>0.99999999999999989</v>
      </c>
      <c r="K967" s="186"/>
      <c r="L967" s="359"/>
      <c r="M967" s="401"/>
    </row>
    <row r="968" spans="2:13" ht="15.6">
      <c r="B968" s="397"/>
      <c r="C968" s="420" t="s">
        <v>46</v>
      </c>
      <c r="D968" s="597">
        <v>346791.64199999999</v>
      </c>
      <c r="E968" s="597">
        <v>346791.64199999999</v>
      </c>
      <c r="F968" s="526">
        <f t="shared" si="260"/>
        <v>0</v>
      </c>
      <c r="G968" s="860"/>
      <c r="H968" s="423">
        <f>G967*F968</f>
        <v>0</v>
      </c>
      <c r="I968" s="424"/>
      <c r="J968" s="425"/>
      <c r="K968" s="186"/>
      <c r="L968" s="359"/>
      <c r="M968" s="401"/>
    </row>
    <row r="969" spans="2:13" ht="16.2" thickBot="1">
      <c r="B969" s="397"/>
      <c r="C969" s="426" t="s">
        <v>21</v>
      </c>
      <c r="D969" s="427"/>
      <c r="E969" s="427"/>
      <c r="F969" s="530">
        <f>F963+F964+F965+F966+F967+F968</f>
        <v>1511.3830000000307</v>
      </c>
      <c r="G969" s="525">
        <f>H969/F969</f>
        <v>6.0224449659682051</v>
      </c>
      <c r="H969" s="428">
        <f>SUM(H963:H968)</f>
        <v>9102.2209400001084</v>
      </c>
      <c r="I969" s="424"/>
      <c r="J969" s="425"/>
      <c r="K969" s="186"/>
      <c r="L969" s="359"/>
      <c r="M969" s="401"/>
    </row>
    <row r="970" spans="2:13" ht="16.2" thickBot="1">
      <c r="B970" s="397"/>
      <c r="C970" s="429"/>
      <c r="D970" s="425"/>
      <c r="E970" s="425"/>
      <c r="F970" s="430"/>
      <c r="G970" s="425"/>
      <c r="H970" s="425"/>
      <c r="I970" s="431"/>
      <c r="J970" s="431"/>
      <c r="K970" s="184"/>
      <c r="L970" s="188"/>
      <c r="M970" s="401"/>
    </row>
    <row r="971" spans="2:13" ht="15.6">
      <c r="B971" s="397"/>
      <c r="C971" s="432"/>
      <c r="D971" s="433"/>
      <c r="E971" s="433" t="s">
        <v>254</v>
      </c>
      <c r="F971" s="434" t="s">
        <v>1</v>
      </c>
      <c r="G971" s="554" t="s">
        <v>65</v>
      </c>
      <c r="H971" s="861" t="s">
        <v>243</v>
      </c>
      <c r="I971" s="862"/>
      <c r="J971" s="431"/>
      <c r="K971" s="184"/>
      <c r="L971" s="188"/>
      <c r="M971" s="401"/>
    </row>
    <row r="972" spans="2:13" ht="15.6">
      <c r="B972" s="397"/>
      <c r="C972" s="437" t="s">
        <v>80</v>
      </c>
      <c r="D972" s="438"/>
      <c r="E972" s="438">
        <v>1181</v>
      </c>
      <c r="F972" s="438">
        <f>D972+E972</f>
        <v>1181</v>
      </c>
      <c r="G972" s="439">
        <f>F972/F977</f>
        <v>0.27693620852991657</v>
      </c>
      <c r="H972" s="590">
        <v>7.0000000000000001E-3</v>
      </c>
      <c r="I972" s="586">
        <f>F972*H972</f>
        <v>8.2669999999999995</v>
      </c>
      <c r="J972" s="431"/>
      <c r="K972" s="184"/>
      <c r="L972" s="188"/>
      <c r="M972" s="401"/>
    </row>
    <row r="973" spans="2:13" ht="15.6">
      <c r="B973" s="397"/>
      <c r="C973" s="437" t="s">
        <v>81</v>
      </c>
      <c r="D973" s="438"/>
      <c r="E973" s="438">
        <v>749</v>
      </c>
      <c r="F973" s="438">
        <f t="shared" ref="F973:F976" si="262">D973+E973</f>
        <v>749</v>
      </c>
      <c r="G973" s="439">
        <f>F973/F977</f>
        <v>0.17563524148087004</v>
      </c>
      <c r="H973" s="590">
        <v>2.5000000000000001E-2</v>
      </c>
      <c r="I973" s="586">
        <f>F973*H973</f>
        <v>18.725000000000001</v>
      </c>
      <c r="J973" s="431"/>
      <c r="K973" s="184"/>
      <c r="L973" s="188"/>
      <c r="M973" s="401"/>
    </row>
    <row r="974" spans="2:13" ht="15.6">
      <c r="B974" s="397"/>
      <c r="C974" s="437" t="s">
        <v>58</v>
      </c>
      <c r="D974" s="438"/>
      <c r="E974" s="438">
        <v>1982</v>
      </c>
      <c r="F974" s="438">
        <f t="shared" si="262"/>
        <v>1982</v>
      </c>
      <c r="G974" s="439">
        <f>F974/F977</f>
        <v>0.46476508493335705</v>
      </c>
      <c r="H974" s="590"/>
      <c r="I974" s="586"/>
      <c r="J974" s="431"/>
      <c r="K974" s="184"/>
      <c r="L974" s="188"/>
      <c r="M974" s="401"/>
    </row>
    <row r="975" spans="2:13" ht="15.6">
      <c r="B975" s="397"/>
      <c r="C975" s="437" t="s">
        <v>275</v>
      </c>
      <c r="D975" s="438"/>
      <c r="E975" s="438">
        <v>352.52</v>
      </c>
      <c r="F975" s="438">
        <f t="shared" si="262"/>
        <v>352.52</v>
      </c>
      <c r="G975" s="439">
        <f>F975/F977</f>
        <v>8.2663465055856214E-2</v>
      </c>
      <c r="H975" s="590">
        <v>1.9E-2</v>
      </c>
      <c r="I975" s="586">
        <f>F975*H975</f>
        <v>6.6978799999999996</v>
      </c>
      <c r="J975" s="431"/>
      <c r="K975" s="184"/>
      <c r="L975" s="188"/>
      <c r="M975" s="401"/>
    </row>
    <row r="976" spans="2:13" ht="15.6">
      <c r="B976" s="397"/>
      <c r="C976" s="437" t="s">
        <v>276</v>
      </c>
      <c r="D976" s="438"/>
      <c r="E976" s="438"/>
      <c r="F976" s="438">
        <f t="shared" si="262"/>
        <v>0</v>
      </c>
      <c r="G976" s="439">
        <f>F976/F977</f>
        <v>0</v>
      </c>
      <c r="H976" s="584"/>
      <c r="I976" s="586"/>
      <c r="J976" s="431"/>
      <c r="K976" s="184"/>
      <c r="L976" s="188"/>
      <c r="M976" s="401"/>
    </row>
    <row r="977" spans="2:13" ht="16.2" thickBot="1">
      <c r="B977" s="397"/>
      <c r="C977" s="441" t="s">
        <v>1</v>
      </c>
      <c r="D977" s="442">
        <f>SUM(D972:D976)</f>
        <v>0</v>
      </c>
      <c r="E977" s="442">
        <f>SUM(E972:E976)</f>
        <v>4264.5200000000004</v>
      </c>
      <c r="F977" s="443">
        <f>D977+E977</f>
        <v>4264.5200000000004</v>
      </c>
      <c r="G977" s="444">
        <f>SUM(G972:G976)</f>
        <v>0.99999999999999978</v>
      </c>
      <c r="H977" s="585" t="s">
        <v>21</v>
      </c>
      <c r="I977" s="591">
        <f>SUM(I972:I976)</f>
        <v>33.689880000000002</v>
      </c>
      <c r="J977" s="431"/>
      <c r="K977" s="184"/>
      <c r="L977" s="188"/>
      <c r="M977" s="401"/>
    </row>
    <row r="978" spans="2:13" ht="15" thickBot="1">
      <c r="B978" s="397"/>
      <c r="C978" s="187"/>
      <c r="D978" s="186"/>
      <c r="E978" s="186"/>
      <c r="F978" s="185"/>
      <c r="G978" s="186"/>
      <c r="H978" s="186"/>
      <c r="I978" s="184"/>
      <c r="J978" s="184"/>
      <c r="K978" s="184"/>
      <c r="L978" s="188"/>
      <c r="M978" s="401"/>
    </row>
    <row r="979" spans="2:13" ht="26.4" thickBot="1">
      <c r="B979" s="397"/>
      <c r="C979" s="876" t="s">
        <v>194</v>
      </c>
      <c r="D979" s="877"/>
      <c r="E979" s="877"/>
      <c r="F979" s="877"/>
      <c r="G979" s="877"/>
      <c r="H979" s="877"/>
      <c r="I979" s="877"/>
      <c r="J979" s="877"/>
      <c r="K979" s="877"/>
      <c r="L979" s="878"/>
      <c r="M979" s="401"/>
    </row>
    <row r="980" spans="2:13" ht="15.6">
      <c r="B980" s="396"/>
      <c r="C980" s="446"/>
      <c r="D980" s="447" t="s">
        <v>260</v>
      </c>
      <c r="E980" s="447" t="s">
        <v>68</v>
      </c>
      <c r="F980" s="447" t="s">
        <v>268</v>
      </c>
      <c r="G980" s="448" t="s">
        <v>256</v>
      </c>
      <c r="H980" s="447" t="s">
        <v>130</v>
      </c>
      <c r="I980" s="448" t="s">
        <v>64</v>
      </c>
      <c r="J980" s="447" t="s">
        <v>269</v>
      </c>
      <c r="K980" s="448" t="s">
        <v>195</v>
      </c>
      <c r="L980" s="449" t="s">
        <v>65</v>
      </c>
      <c r="M980" s="401"/>
    </row>
    <row r="981" spans="2:13" ht="15.6">
      <c r="B981" s="396"/>
      <c r="C981" s="450" t="s">
        <v>58</v>
      </c>
      <c r="D981" s="438">
        <v>917</v>
      </c>
      <c r="E981" s="438"/>
      <c r="F981" s="438">
        <v>512.42999999999995</v>
      </c>
      <c r="G981" s="438">
        <v>458</v>
      </c>
      <c r="H981" s="438"/>
      <c r="I981" s="438">
        <v>65</v>
      </c>
      <c r="J981" s="438"/>
      <c r="K981" s="550">
        <f>D981+E981+F981+G981+H981+I981+J981</f>
        <v>1952.4299999999998</v>
      </c>
      <c r="L981" s="452">
        <f>K981/K985</f>
        <v>0.2155283089059159</v>
      </c>
      <c r="M981" s="401"/>
    </row>
    <row r="982" spans="2:13" ht="15.6">
      <c r="B982" s="396"/>
      <c r="C982" s="450" t="s">
        <v>148</v>
      </c>
      <c r="D982" s="438">
        <v>827</v>
      </c>
      <c r="E982" s="438"/>
      <c r="F982" s="438">
        <v>277.56</v>
      </c>
      <c r="G982" s="438">
        <v>296</v>
      </c>
      <c r="H982" s="438">
        <v>153</v>
      </c>
      <c r="I982" s="438">
        <v>410</v>
      </c>
      <c r="J982" s="438"/>
      <c r="K982" s="550">
        <f t="shared" ref="K982:K984" si="263">D982+E982+F982+G982+H982+I982+J982</f>
        <v>1963.56</v>
      </c>
      <c r="L982" s="452">
        <f>K982/K985</f>
        <v>0.21675694710453139</v>
      </c>
      <c r="M982" s="401"/>
    </row>
    <row r="983" spans="2:13" ht="15.6">
      <c r="B983" s="396"/>
      <c r="C983" s="450" t="s">
        <v>61</v>
      </c>
      <c r="D983" s="438">
        <v>513</v>
      </c>
      <c r="E983" s="438"/>
      <c r="F983" s="438">
        <v>18.84</v>
      </c>
      <c r="G983" s="438">
        <v>690.24</v>
      </c>
      <c r="H983" s="438">
        <v>303</v>
      </c>
      <c r="I983" s="438">
        <v>234</v>
      </c>
      <c r="J983" s="438"/>
      <c r="K983" s="550">
        <f t="shared" si="263"/>
        <v>1759.08</v>
      </c>
      <c r="L983" s="452">
        <f>K983/K985</f>
        <v>0.19418444585988667</v>
      </c>
      <c r="M983" s="401"/>
    </row>
    <row r="984" spans="2:13" ht="15.6">
      <c r="B984" s="396"/>
      <c r="C984" s="450" t="s">
        <v>62</v>
      </c>
      <c r="D984" s="438">
        <v>594.53</v>
      </c>
      <c r="E984" s="438"/>
      <c r="F984" s="438">
        <v>789.24</v>
      </c>
      <c r="G984" s="438">
        <v>984.5</v>
      </c>
      <c r="H984" s="438">
        <v>113.91</v>
      </c>
      <c r="I984" s="438">
        <v>381</v>
      </c>
      <c r="J984" s="438">
        <v>520.55999999999995</v>
      </c>
      <c r="K984" s="550">
        <f t="shared" si="263"/>
        <v>3383.74</v>
      </c>
      <c r="L984" s="452">
        <f>K984/K985</f>
        <v>0.37353029812966604</v>
      </c>
      <c r="M984" s="401"/>
    </row>
    <row r="985" spans="2:13" ht="15.6">
      <c r="B985" s="397"/>
      <c r="C985" s="450" t="s">
        <v>199</v>
      </c>
      <c r="D985" s="552">
        <f t="shared" ref="D985:J985" si="264">SUM(D981:D984)</f>
        <v>2851.5299999999997</v>
      </c>
      <c r="E985" s="552">
        <f t="shared" si="264"/>
        <v>0</v>
      </c>
      <c r="F985" s="552">
        <f t="shared" si="264"/>
        <v>1598.0700000000002</v>
      </c>
      <c r="G985" s="552">
        <f t="shared" si="264"/>
        <v>2428.7399999999998</v>
      </c>
      <c r="H985" s="552">
        <f t="shared" si="264"/>
        <v>569.91</v>
      </c>
      <c r="I985" s="552">
        <f t="shared" si="264"/>
        <v>1090</v>
      </c>
      <c r="J985" s="552">
        <f t="shared" si="264"/>
        <v>520.55999999999995</v>
      </c>
      <c r="K985" s="550">
        <f>D985+E985+F985+G985+H985+I985+J985</f>
        <v>9058.81</v>
      </c>
      <c r="L985" s="452">
        <f>SUM(L981:L984)</f>
        <v>1</v>
      </c>
      <c r="M985" s="401"/>
    </row>
    <row r="986" spans="2:13" ht="15.6">
      <c r="B986" s="397"/>
      <c r="C986" s="547" t="s">
        <v>193</v>
      </c>
      <c r="D986" s="553">
        <v>2851.53</v>
      </c>
      <c r="E986" s="553"/>
      <c r="F986" s="548">
        <v>1598.07</v>
      </c>
      <c r="G986" s="548">
        <v>2428.7399999999998</v>
      </c>
      <c r="H986" s="548">
        <v>569.91</v>
      </c>
      <c r="I986" s="548">
        <v>1128.54</v>
      </c>
      <c r="J986" s="548">
        <v>520.53</v>
      </c>
      <c r="K986" s="549">
        <f t="shared" ref="K986" si="265">D986+E986+F986+G986+H986+I986+J986</f>
        <v>9097.3200000000015</v>
      </c>
      <c r="L986" s="452"/>
      <c r="M986" s="401"/>
    </row>
    <row r="987" spans="2:13" ht="15.6">
      <c r="B987" s="397"/>
      <c r="C987" s="460" t="s">
        <v>147</v>
      </c>
      <c r="D987" s="461">
        <f t="shared" ref="D987:E987" si="266">D986-D985</f>
        <v>0</v>
      </c>
      <c r="E987" s="461">
        <f t="shared" si="266"/>
        <v>0</v>
      </c>
      <c r="F987" s="461">
        <f>F986-F985</f>
        <v>0</v>
      </c>
      <c r="G987" s="461">
        <f>G986-G985</f>
        <v>0</v>
      </c>
      <c r="H987" s="461">
        <f t="shared" ref="H987:J987" si="267">H986-H985</f>
        <v>0</v>
      </c>
      <c r="I987" s="461">
        <f t="shared" si="267"/>
        <v>38.539999999999964</v>
      </c>
      <c r="J987" s="461">
        <f t="shared" si="267"/>
        <v>-2.9999999999972715E-2</v>
      </c>
      <c r="K987" s="542">
        <f>D987+E987+F987+G987+H987+I987+J987</f>
        <v>38.509999999999991</v>
      </c>
      <c r="L987" s="452"/>
      <c r="M987" s="401"/>
    </row>
    <row r="988" spans="2:13" ht="15.6">
      <c r="B988" s="396"/>
      <c r="C988" s="402" t="s">
        <v>65</v>
      </c>
      <c r="D988" s="462">
        <f>D986/K986</f>
        <v>0.31344725699436754</v>
      </c>
      <c r="E988" s="462">
        <f>E986/K986</f>
        <v>0</v>
      </c>
      <c r="F988" s="462">
        <f>F986/K986</f>
        <v>0.17566382187281526</v>
      </c>
      <c r="G988" s="462">
        <f>G986/K986</f>
        <v>0.26697313054833727</v>
      </c>
      <c r="H988" s="462">
        <f>H986/K986</f>
        <v>6.2645922095738077E-2</v>
      </c>
      <c r="I988" s="462">
        <f>I986/K986</f>
        <v>0.12405191858701241</v>
      </c>
      <c r="J988" s="462">
        <f>J986/K986</f>
        <v>5.7217949901729286E-2</v>
      </c>
      <c r="K988" s="520">
        <f>D988+E988+F988+G988+H988+I988+J988</f>
        <v>0.99999999999999967</v>
      </c>
      <c r="L988" s="463"/>
      <c r="M988" s="401"/>
    </row>
    <row r="989" spans="2:13" ht="16.2" thickBot="1">
      <c r="B989" s="396"/>
      <c r="C989" s="394"/>
      <c r="D989" s="395"/>
      <c r="E989" s="464"/>
      <c r="F989" s="879"/>
      <c r="G989" s="879"/>
      <c r="H989" s="879"/>
      <c r="I989" s="879"/>
      <c r="J989" s="880" t="s">
        <v>196</v>
      </c>
      <c r="K989" s="880"/>
      <c r="L989" s="465">
        <f>H969-K986</f>
        <v>4.900940000106857</v>
      </c>
      <c r="M989" s="401"/>
    </row>
    <row r="990" spans="2:13" ht="15" thickBot="1">
      <c r="B990" s="397"/>
      <c r="C990" s="393"/>
      <c r="D990" s="367"/>
      <c r="E990" s="367"/>
      <c r="F990" s="367"/>
      <c r="G990" s="367"/>
      <c r="H990" s="367"/>
      <c r="I990" s="367"/>
      <c r="J990" s="367"/>
      <c r="K990" s="367"/>
      <c r="L990" s="368"/>
      <c r="M990" s="401"/>
    </row>
    <row r="991" spans="2:13" ht="15" thickBot="1">
      <c r="B991" s="398"/>
      <c r="C991" s="399"/>
      <c r="D991" s="399"/>
      <c r="E991" s="399"/>
      <c r="F991" s="399"/>
      <c r="G991" s="399"/>
      <c r="H991" s="399"/>
      <c r="I991" s="399"/>
      <c r="J991" s="399"/>
      <c r="K991" s="399"/>
      <c r="L991" s="399"/>
      <c r="M991" s="400"/>
    </row>
    <row r="992" spans="2:13" ht="15" thickBot="1"/>
    <row r="993" spans="2:13" ht="46.8" thickBot="1">
      <c r="B993" s="853" t="s">
        <v>237</v>
      </c>
      <c r="C993" s="854"/>
      <c r="D993" s="854"/>
      <c r="E993" s="854"/>
      <c r="F993" s="854"/>
      <c r="G993" s="854"/>
      <c r="H993" s="854"/>
      <c r="I993" s="854"/>
      <c r="J993" s="854"/>
      <c r="K993" s="854"/>
      <c r="L993" s="854"/>
      <c r="M993" s="855"/>
    </row>
    <row r="994" spans="2:13" ht="26.4" thickBot="1">
      <c r="B994" s="396"/>
      <c r="C994" s="856"/>
      <c r="D994" s="857"/>
      <c r="E994" s="857"/>
      <c r="F994" s="857"/>
      <c r="G994" s="857"/>
      <c r="H994" s="857"/>
      <c r="I994" s="857"/>
      <c r="J994" s="857"/>
      <c r="K994" s="857"/>
      <c r="L994" s="858"/>
      <c r="M994" s="401"/>
    </row>
    <row r="995" spans="2:13" ht="15.6">
      <c r="B995" s="396"/>
      <c r="C995" s="403"/>
      <c r="D995" s="404"/>
      <c r="E995" s="405"/>
      <c r="F995" s="406"/>
      <c r="G995" s="406"/>
      <c r="H995" s="407"/>
      <c r="I995" s="408"/>
      <c r="J995" s="407"/>
      <c r="K995" s="184"/>
      <c r="L995" s="188"/>
      <c r="M995" s="401"/>
    </row>
    <row r="996" spans="2:13" ht="15.6">
      <c r="B996" s="396"/>
      <c r="C996" s="409"/>
      <c r="D996" s="596"/>
      <c r="E996" s="596"/>
      <c r="F996" s="526"/>
      <c r="G996" s="521"/>
      <c r="H996" s="410"/>
      <c r="I996" s="531"/>
      <c r="J996" s="411"/>
      <c r="K996" s="186"/>
      <c r="L996" s="359"/>
      <c r="M996" s="401"/>
    </row>
    <row r="997" spans="2:13" ht="15.6">
      <c r="B997" s="396"/>
      <c r="C997" s="412"/>
      <c r="D997" s="596"/>
      <c r="E997" s="596"/>
      <c r="F997" s="527"/>
      <c r="G997" s="522"/>
      <c r="H997" s="413"/>
      <c r="I997" s="532"/>
      <c r="J997" s="414"/>
      <c r="K997" s="186"/>
      <c r="L997" s="359"/>
      <c r="M997" s="401"/>
    </row>
    <row r="998" spans="2:13" ht="15.6">
      <c r="B998" s="396"/>
      <c r="C998" s="415"/>
      <c r="D998" s="597"/>
      <c r="E998" s="597"/>
      <c r="F998" s="528"/>
      <c r="G998" s="523"/>
      <c r="H998" s="416"/>
      <c r="I998" s="533"/>
      <c r="J998" s="417"/>
      <c r="K998" s="186"/>
      <c r="L998" s="359"/>
      <c r="M998" s="401"/>
    </row>
    <row r="999" spans="2:13" ht="15.6">
      <c r="B999" s="397"/>
      <c r="C999" s="183"/>
      <c r="D999" s="597"/>
      <c r="E999" s="597"/>
      <c r="F999" s="529"/>
      <c r="G999" s="524"/>
      <c r="H999" s="418"/>
      <c r="I999" s="534"/>
      <c r="J999" s="419"/>
      <c r="K999" s="186"/>
      <c r="L999" s="359"/>
      <c r="M999" s="401"/>
    </row>
    <row r="1000" spans="2:13" ht="16.2" thickBot="1">
      <c r="B1000" s="397"/>
      <c r="C1000" s="420"/>
      <c r="D1000" s="597"/>
      <c r="E1000" s="597"/>
      <c r="F1000" s="526"/>
      <c r="G1000" s="859"/>
      <c r="H1000" s="421"/>
      <c r="I1000" s="535"/>
      <c r="J1000" s="422"/>
      <c r="K1000" s="186"/>
      <c r="L1000" s="359"/>
      <c r="M1000" s="401"/>
    </row>
    <row r="1001" spans="2:13" ht="15.6">
      <c r="B1001" s="397"/>
      <c r="C1001" s="420"/>
      <c r="D1001" s="597"/>
      <c r="E1001" s="597"/>
      <c r="F1001" s="526"/>
      <c r="G1001" s="860"/>
      <c r="H1001" s="423"/>
      <c r="I1001" s="424"/>
      <c r="J1001" s="425"/>
      <c r="K1001" s="186"/>
      <c r="L1001" s="359"/>
      <c r="M1001" s="401"/>
    </row>
    <row r="1002" spans="2:13" ht="16.2" thickBot="1">
      <c r="B1002" s="397"/>
      <c r="C1002" s="426"/>
      <c r="D1002" s="427"/>
      <c r="E1002" s="427"/>
      <c r="F1002" s="530"/>
      <c r="G1002" s="525"/>
      <c r="H1002" s="428"/>
      <c r="I1002" s="424"/>
      <c r="J1002" s="425"/>
      <c r="K1002" s="186"/>
      <c r="L1002" s="359"/>
      <c r="M1002" s="401"/>
    </row>
    <row r="1003" spans="2:13" ht="16.2" thickBot="1">
      <c r="B1003" s="397"/>
      <c r="C1003" s="429"/>
      <c r="D1003" s="425"/>
      <c r="E1003" s="425"/>
      <c r="F1003" s="430"/>
      <c r="G1003" s="425"/>
      <c r="H1003" s="425"/>
      <c r="I1003" s="431"/>
      <c r="J1003" s="431"/>
      <c r="K1003" s="184"/>
      <c r="L1003" s="188"/>
      <c r="M1003" s="401"/>
    </row>
    <row r="1004" spans="2:13" ht="15.6">
      <c r="B1004" s="397"/>
      <c r="C1004" s="432"/>
      <c r="D1004" s="433"/>
      <c r="E1004" s="433"/>
      <c r="F1004" s="434"/>
      <c r="G1004" s="554"/>
      <c r="H1004" s="861"/>
      <c r="I1004" s="862"/>
      <c r="J1004" s="431"/>
      <c r="K1004" s="184"/>
      <c r="L1004" s="188"/>
      <c r="M1004" s="401"/>
    </row>
    <row r="1005" spans="2:13" ht="15.6">
      <c r="B1005" s="397"/>
      <c r="C1005" s="437"/>
      <c r="D1005" s="438"/>
      <c r="E1005" s="438"/>
      <c r="F1005" s="438"/>
      <c r="G1005" s="439"/>
      <c r="H1005" s="590"/>
      <c r="I1005" s="586"/>
      <c r="J1005" s="431"/>
      <c r="K1005" s="184"/>
      <c r="L1005" s="188"/>
      <c r="M1005" s="401"/>
    </row>
    <row r="1006" spans="2:13" ht="15.6">
      <c r="B1006" s="397"/>
      <c r="C1006" s="437"/>
      <c r="D1006" s="438"/>
      <c r="E1006" s="438"/>
      <c r="F1006" s="438"/>
      <c r="G1006" s="439"/>
      <c r="H1006" s="590"/>
      <c r="I1006" s="586"/>
      <c r="J1006" s="431"/>
      <c r="K1006" s="184"/>
      <c r="L1006" s="188"/>
      <c r="M1006" s="401"/>
    </row>
    <row r="1007" spans="2:13" ht="15.6">
      <c r="B1007" s="397"/>
      <c r="C1007" s="437"/>
      <c r="D1007" s="438"/>
      <c r="E1007" s="438"/>
      <c r="F1007" s="438"/>
      <c r="G1007" s="439"/>
      <c r="H1007" s="590"/>
      <c r="I1007" s="586"/>
      <c r="J1007" s="431"/>
      <c r="K1007" s="184"/>
      <c r="L1007" s="188"/>
      <c r="M1007" s="401"/>
    </row>
    <row r="1008" spans="2:13" ht="15.6">
      <c r="B1008" s="397"/>
      <c r="C1008" s="437"/>
      <c r="D1008" s="438"/>
      <c r="E1008" s="438"/>
      <c r="F1008" s="438"/>
      <c r="G1008" s="439"/>
      <c r="H1008" s="590"/>
      <c r="I1008" s="586"/>
      <c r="J1008" s="431"/>
      <c r="K1008" s="184"/>
      <c r="L1008" s="188"/>
      <c r="M1008" s="401"/>
    </row>
    <row r="1009" spans="2:13" ht="15.6">
      <c r="B1009" s="397"/>
      <c r="C1009" s="437"/>
      <c r="D1009" s="438"/>
      <c r="E1009" s="438"/>
      <c r="F1009" s="438"/>
      <c r="G1009" s="439"/>
      <c r="H1009" s="584"/>
      <c r="I1009" s="586"/>
      <c r="J1009" s="431"/>
      <c r="K1009" s="184"/>
      <c r="L1009" s="188"/>
      <c r="M1009" s="401"/>
    </row>
    <row r="1010" spans="2:13" ht="16.2" thickBot="1">
      <c r="B1010" s="397"/>
      <c r="C1010" s="441"/>
      <c r="D1010" s="442"/>
      <c r="E1010" s="442"/>
      <c r="F1010" s="443"/>
      <c r="G1010" s="444"/>
      <c r="H1010" s="585"/>
      <c r="I1010" s="591"/>
      <c r="J1010" s="431"/>
      <c r="K1010" s="184"/>
      <c r="L1010" s="188"/>
      <c r="M1010" s="401"/>
    </row>
    <row r="1011" spans="2:13" ht="15" thickBot="1">
      <c r="B1011" s="397"/>
      <c r="C1011" s="187"/>
      <c r="D1011" s="186"/>
      <c r="E1011" s="186"/>
      <c r="F1011" s="185"/>
      <c r="G1011" s="186"/>
      <c r="H1011" s="186"/>
      <c r="I1011" s="184"/>
      <c r="J1011" s="184"/>
      <c r="K1011" s="184"/>
      <c r="L1011" s="188"/>
      <c r="M1011" s="401"/>
    </row>
    <row r="1012" spans="2:13" ht="26.4" thickBot="1">
      <c r="B1012" s="397"/>
      <c r="C1012" s="876"/>
      <c r="D1012" s="877"/>
      <c r="E1012" s="877"/>
      <c r="F1012" s="877"/>
      <c r="G1012" s="877"/>
      <c r="H1012" s="877"/>
      <c r="I1012" s="877"/>
      <c r="J1012" s="877"/>
      <c r="K1012" s="877"/>
      <c r="L1012" s="878"/>
      <c r="M1012" s="401"/>
    </row>
    <row r="1013" spans="2:13" ht="15.6">
      <c r="B1013" s="396"/>
      <c r="C1013" s="446"/>
      <c r="D1013" s="447"/>
      <c r="E1013" s="447"/>
      <c r="F1013" s="447"/>
      <c r="G1013" s="448"/>
      <c r="H1013" s="447"/>
      <c r="I1013" s="448"/>
      <c r="J1013" s="447"/>
      <c r="K1013" s="448"/>
      <c r="L1013" s="449"/>
      <c r="M1013" s="401"/>
    </row>
    <row r="1014" spans="2:13" ht="15.6">
      <c r="B1014" s="396"/>
      <c r="C1014" s="450"/>
      <c r="D1014" s="438"/>
      <c r="E1014" s="438"/>
      <c r="F1014" s="438"/>
      <c r="G1014" s="438"/>
      <c r="H1014" s="438"/>
      <c r="I1014" s="438"/>
      <c r="J1014" s="438"/>
      <c r="K1014" s="550"/>
      <c r="L1014" s="452"/>
      <c r="M1014" s="401"/>
    </row>
    <row r="1015" spans="2:13" ht="15.6">
      <c r="B1015" s="396"/>
      <c r="C1015" s="450"/>
      <c r="D1015" s="438"/>
      <c r="E1015" s="438"/>
      <c r="F1015" s="438"/>
      <c r="G1015" s="438"/>
      <c r="H1015" s="438"/>
      <c r="I1015" s="438"/>
      <c r="J1015" s="438"/>
      <c r="K1015" s="550"/>
      <c r="L1015" s="452"/>
      <c r="M1015" s="401"/>
    </row>
    <row r="1016" spans="2:13" ht="15.6">
      <c r="B1016" s="396"/>
      <c r="C1016" s="450"/>
      <c r="D1016" s="438"/>
      <c r="E1016" s="438"/>
      <c r="F1016" s="438"/>
      <c r="G1016" s="438"/>
      <c r="H1016" s="438"/>
      <c r="I1016" s="438"/>
      <c r="J1016" s="438"/>
      <c r="K1016" s="550"/>
      <c r="L1016" s="452"/>
      <c r="M1016" s="401"/>
    </row>
    <row r="1017" spans="2:13" ht="15.6">
      <c r="B1017" s="396"/>
      <c r="C1017" s="450"/>
      <c r="D1017" s="438"/>
      <c r="E1017" s="438"/>
      <c r="F1017" s="438"/>
      <c r="G1017" s="438"/>
      <c r="H1017" s="438"/>
      <c r="I1017" s="438"/>
      <c r="J1017" s="438"/>
      <c r="K1017" s="550"/>
      <c r="L1017" s="452"/>
      <c r="M1017" s="401"/>
    </row>
    <row r="1018" spans="2:13" ht="15.6">
      <c r="B1018" s="397"/>
      <c r="C1018" s="450"/>
      <c r="D1018" s="552"/>
      <c r="E1018" s="552"/>
      <c r="F1018" s="552"/>
      <c r="G1018" s="552"/>
      <c r="H1018" s="552"/>
      <c r="I1018" s="552"/>
      <c r="J1018" s="552"/>
      <c r="K1018" s="550"/>
      <c r="L1018" s="452"/>
      <c r="M1018" s="401"/>
    </row>
    <row r="1019" spans="2:13" ht="15.6">
      <c r="B1019" s="397"/>
      <c r="C1019" s="547"/>
      <c r="D1019" s="553"/>
      <c r="E1019" s="553"/>
      <c r="F1019" s="548"/>
      <c r="G1019" s="548"/>
      <c r="H1019" s="548"/>
      <c r="I1019" s="548"/>
      <c r="J1019" s="548"/>
      <c r="K1019" s="549"/>
      <c r="L1019" s="452"/>
      <c r="M1019" s="401"/>
    </row>
    <row r="1020" spans="2:13" ht="15.6">
      <c r="B1020" s="397"/>
      <c r="C1020" s="460"/>
      <c r="D1020" s="461"/>
      <c r="E1020" s="461"/>
      <c r="F1020" s="461"/>
      <c r="G1020" s="461"/>
      <c r="H1020" s="461"/>
      <c r="I1020" s="461"/>
      <c r="J1020" s="461"/>
      <c r="K1020" s="542"/>
      <c r="L1020" s="452"/>
      <c r="M1020" s="401"/>
    </row>
    <row r="1021" spans="2:13" ht="15.6">
      <c r="B1021" s="396"/>
      <c r="C1021" s="402"/>
      <c r="D1021" s="462"/>
      <c r="E1021" s="462"/>
      <c r="F1021" s="462"/>
      <c r="G1021" s="462"/>
      <c r="H1021" s="462"/>
      <c r="I1021" s="462"/>
      <c r="J1021" s="462"/>
      <c r="K1021" s="520"/>
      <c r="L1021" s="463"/>
      <c r="M1021" s="401"/>
    </row>
    <row r="1022" spans="2:13" ht="16.2" thickBot="1">
      <c r="B1022" s="396"/>
      <c r="C1022" s="394"/>
      <c r="D1022" s="395"/>
      <c r="E1022" s="464"/>
      <c r="F1022" s="879"/>
      <c r="G1022" s="879"/>
      <c r="H1022" s="879"/>
      <c r="I1022" s="879"/>
      <c r="J1022" s="880"/>
      <c r="K1022" s="880"/>
      <c r="L1022" s="465"/>
      <c r="M1022" s="401"/>
    </row>
    <row r="1023" spans="2:13" ht="15" thickBot="1">
      <c r="B1023" s="397"/>
      <c r="C1023" s="393"/>
      <c r="D1023" s="367"/>
      <c r="E1023" s="367"/>
      <c r="F1023" s="367"/>
      <c r="G1023" s="367"/>
      <c r="H1023" s="367"/>
      <c r="I1023" s="367"/>
      <c r="J1023" s="367"/>
      <c r="K1023" s="367"/>
      <c r="L1023" s="368"/>
      <c r="M1023" s="401"/>
    </row>
    <row r="1024" spans="2:13" ht="15" thickBot="1">
      <c r="B1024" s="398"/>
      <c r="C1024" s="399"/>
      <c r="D1024" s="399"/>
      <c r="E1024" s="399"/>
      <c r="F1024" s="399"/>
      <c r="G1024" s="399"/>
      <c r="H1024" s="399"/>
      <c r="I1024" s="399"/>
      <c r="J1024" s="399"/>
      <c r="K1024" s="399"/>
      <c r="L1024" s="399"/>
      <c r="M1024" s="400"/>
    </row>
    <row r="1026" spans="2:13" ht="15" thickBot="1"/>
    <row r="1027" spans="2:13" ht="46.8" thickBot="1">
      <c r="B1027" s="872" t="s">
        <v>262</v>
      </c>
      <c r="C1027" s="873"/>
      <c r="D1027" s="873"/>
      <c r="E1027" s="873"/>
      <c r="F1027" s="873"/>
      <c r="G1027" s="873"/>
      <c r="H1027" s="873"/>
      <c r="I1027" s="873"/>
      <c r="J1027" s="873"/>
      <c r="K1027" s="873"/>
      <c r="L1027" s="873"/>
      <c r="M1027" s="874"/>
    </row>
    <row r="1028" spans="2:13" ht="26.4" thickBot="1">
      <c r="B1028" s="555"/>
      <c r="C1028" s="856" t="s">
        <v>193</v>
      </c>
      <c r="D1028" s="857"/>
      <c r="E1028" s="857"/>
      <c r="F1028" s="857"/>
      <c r="G1028" s="857"/>
      <c r="H1028" s="857"/>
      <c r="I1028" s="857"/>
      <c r="J1028" s="857"/>
      <c r="K1028" s="857"/>
      <c r="L1028" s="858"/>
      <c r="M1028" s="560"/>
    </row>
    <row r="1029" spans="2:13" ht="15.6">
      <c r="B1029" s="555"/>
      <c r="C1029" s="403" t="s">
        <v>7</v>
      </c>
      <c r="D1029" s="404" t="s">
        <v>38</v>
      </c>
      <c r="E1029" s="405" t="s">
        <v>39</v>
      </c>
      <c r="F1029" s="406" t="s">
        <v>40</v>
      </c>
      <c r="G1029" s="406" t="s">
        <v>8</v>
      </c>
      <c r="H1029" s="407" t="s">
        <v>60</v>
      </c>
      <c r="I1029" s="408" t="s">
        <v>40</v>
      </c>
      <c r="J1029" s="407" t="s">
        <v>65</v>
      </c>
      <c r="K1029" s="184"/>
      <c r="L1029" s="188"/>
      <c r="M1029" s="560"/>
    </row>
    <row r="1030" spans="2:13" ht="15.6">
      <c r="B1030" s="555"/>
      <c r="C1030" s="409" t="s">
        <v>42</v>
      </c>
      <c r="D1030" s="596">
        <v>1628513.412</v>
      </c>
      <c r="E1030" s="596">
        <v>1648387.453</v>
      </c>
      <c r="F1030" s="526">
        <f t="shared" ref="F1030:F1035" si="268">E1030-D1030</f>
        <v>19874.040999999968</v>
      </c>
      <c r="G1030" s="592">
        <v>6.38</v>
      </c>
      <c r="H1030" s="410">
        <f>F1030*G1030</f>
        <v>126796.3815799998</v>
      </c>
      <c r="I1030" s="531">
        <f>F1030+F1034+F1035</f>
        <v>26205.619999999937</v>
      </c>
      <c r="J1030" s="411">
        <f>I1030/I1034</f>
        <v>0.59255902312404263</v>
      </c>
      <c r="K1030" s="186"/>
      <c r="L1030" s="359"/>
      <c r="M1030" s="560"/>
    </row>
    <row r="1031" spans="2:13" ht="15.6">
      <c r="B1031" s="555"/>
      <c r="C1031" s="412" t="s">
        <v>43</v>
      </c>
      <c r="D1031" s="596">
        <v>631180.34199999995</v>
      </c>
      <c r="E1031" s="596">
        <v>636219.62199999997</v>
      </c>
      <c r="F1031" s="527">
        <f t="shared" si="268"/>
        <v>5039.2800000000279</v>
      </c>
      <c r="G1031" s="593">
        <v>6.38</v>
      </c>
      <c r="H1031" s="413">
        <f>G1031*F1031</f>
        <v>32150.606400000179</v>
      </c>
      <c r="I1031" s="532">
        <f>F1031</f>
        <v>5039.2800000000279</v>
      </c>
      <c r="J1031" s="414">
        <f>I1031/I1034</f>
        <v>0.1139477270161343</v>
      </c>
      <c r="K1031" s="186"/>
      <c r="L1031" s="359"/>
      <c r="M1031" s="560"/>
    </row>
    <row r="1032" spans="2:13" ht="15.6">
      <c r="B1032" s="555"/>
      <c r="C1032" s="415" t="s">
        <v>44</v>
      </c>
      <c r="D1032" s="597">
        <v>379846.43300000002</v>
      </c>
      <c r="E1032" s="597">
        <v>385218.62300000002</v>
      </c>
      <c r="F1032" s="528">
        <f t="shared" si="268"/>
        <v>5372.1900000000023</v>
      </c>
      <c r="G1032" s="594">
        <v>4.58</v>
      </c>
      <c r="H1032" s="416">
        <f>G1032*F1032</f>
        <v>24604.630200000011</v>
      </c>
      <c r="I1032" s="533">
        <f>F1032</f>
        <v>5372.1900000000023</v>
      </c>
      <c r="J1032" s="417">
        <f>I1032/I1034</f>
        <v>0.12147545673167663</v>
      </c>
      <c r="K1032" s="186"/>
      <c r="L1032" s="359"/>
      <c r="M1032" s="560"/>
    </row>
    <row r="1033" spans="2:13" ht="15.6">
      <c r="B1033" s="556"/>
      <c r="C1033" s="183" t="s">
        <v>139</v>
      </c>
      <c r="D1033" s="597">
        <v>438389.74400000001</v>
      </c>
      <c r="E1033" s="597">
        <v>445997.14299999998</v>
      </c>
      <c r="F1033" s="529">
        <f t="shared" si="268"/>
        <v>7607.3989999999758</v>
      </c>
      <c r="G1033" s="595">
        <v>6.28</v>
      </c>
      <c r="H1033" s="418">
        <f>G1033*F1033</f>
        <v>47774.465719999847</v>
      </c>
      <c r="I1033" s="534">
        <f>F1033</f>
        <v>7607.3989999999758</v>
      </c>
      <c r="J1033" s="419">
        <f>I1033/I1034</f>
        <v>0.17201779312814638</v>
      </c>
      <c r="K1033" s="186"/>
      <c r="L1033" s="359"/>
      <c r="M1033" s="560"/>
    </row>
    <row r="1034" spans="2:13" ht="16.2" thickBot="1">
      <c r="B1034" s="556"/>
      <c r="C1034" s="420" t="s">
        <v>45</v>
      </c>
      <c r="D1034" s="597">
        <v>386307.842</v>
      </c>
      <c r="E1034" s="597">
        <v>391427.43199999997</v>
      </c>
      <c r="F1034" s="526">
        <f t="shared" si="268"/>
        <v>5119.5899999999674</v>
      </c>
      <c r="G1034" s="884">
        <v>6.38</v>
      </c>
      <c r="H1034" s="421">
        <f>G1034*F1034</f>
        <v>32662.984199999792</v>
      </c>
      <c r="I1034" s="535">
        <f t="shared" ref="I1034" si="269">SUM(I1030:I1033)</f>
        <v>44224.488999999943</v>
      </c>
      <c r="J1034" s="422">
        <f t="shared" ref="J1034" si="270">SUM(J1030:J1033)</f>
        <v>0.99999999999999989</v>
      </c>
      <c r="K1034" s="186"/>
      <c r="L1034" s="359"/>
      <c r="M1034" s="560"/>
    </row>
    <row r="1035" spans="2:13" ht="15.6">
      <c r="B1035" s="556"/>
      <c r="C1035" s="420" t="s">
        <v>46</v>
      </c>
      <c r="D1035" s="597">
        <v>345579.65299999999</v>
      </c>
      <c r="E1035" s="597">
        <v>346791.64199999999</v>
      </c>
      <c r="F1035" s="526">
        <f t="shared" si="268"/>
        <v>1211.9890000000014</v>
      </c>
      <c r="G1035" s="885"/>
      <c r="H1035" s="423">
        <f>G1034*F1035</f>
        <v>7732.4898200000089</v>
      </c>
      <c r="I1035" s="424"/>
      <c r="J1035" s="425"/>
      <c r="K1035" s="186"/>
      <c r="L1035" s="359"/>
      <c r="M1035" s="560"/>
    </row>
    <row r="1036" spans="2:13" ht="16.2" thickBot="1">
      <c r="B1036" s="556"/>
      <c r="C1036" s="426" t="s">
        <v>21</v>
      </c>
      <c r="D1036" s="427"/>
      <c r="E1036" s="427"/>
      <c r="F1036" s="530">
        <f>F1030+F1031+F1032+F1033+F1034+F1035</f>
        <v>44224.488999999943</v>
      </c>
      <c r="G1036" s="525">
        <f>H1036/F1036</f>
        <v>6.1441423985701675</v>
      </c>
      <c r="H1036" s="428">
        <f>SUM(H1030:H1035)</f>
        <v>271721.55791999964</v>
      </c>
      <c r="I1036" s="424"/>
      <c r="J1036" s="425"/>
      <c r="K1036" s="186"/>
      <c r="L1036" s="359"/>
      <c r="M1036" s="560"/>
    </row>
    <row r="1037" spans="2:13" ht="16.2" thickBot="1">
      <c r="B1037" s="556"/>
      <c r="C1037" s="429"/>
      <c r="D1037" s="425"/>
      <c r="E1037" s="425"/>
      <c r="F1037" s="430"/>
      <c r="G1037" s="425"/>
      <c r="H1037" s="425"/>
      <c r="I1037" s="431"/>
      <c r="J1037" s="184"/>
      <c r="K1037" s="184"/>
      <c r="L1037" s="188"/>
      <c r="M1037" s="560"/>
    </row>
    <row r="1038" spans="2:13" ht="15.6">
      <c r="B1038" s="556"/>
      <c r="C1038" s="432"/>
      <c r="D1038" s="433"/>
      <c r="E1038" s="433" t="s">
        <v>254</v>
      </c>
      <c r="F1038" s="434" t="s">
        <v>1</v>
      </c>
      <c r="G1038" s="554" t="s">
        <v>65</v>
      </c>
      <c r="H1038" s="861" t="s">
        <v>243</v>
      </c>
      <c r="I1038" s="862"/>
      <c r="J1038" s="431"/>
      <c r="K1038" s="184"/>
      <c r="L1038" s="188"/>
      <c r="M1038" s="560"/>
    </row>
    <row r="1039" spans="2:13" ht="15.6">
      <c r="B1039" s="556"/>
      <c r="C1039" s="437" t="s">
        <v>80</v>
      </c>
      <c r="D1039" s="438"/>
      <c r="E1039" s="438">
        <f>E14+E47+E80+E113+E146+E179+E212+E245+E278+E311+E344+E377+E410+E443+E476+E510+E543++E576+E609+E642+E675+E708+E741+E774+E807+E840+E873+E906+E939+E972+E1005</f>
        <v>32374</v>
      </c>
      <c r="F1039" s="438">
        <f>D1039+E1039</f>
        <v>32374</v>
      </c>
      <c r="G1039" s="439">
        <f>F1039/F1044</f>
        <v>0.31349641073045903</v>
      </c>
      <c r="H1039" s="590">
        <v>7.0000000000000001E-3</v>
      </c>
      <c r="I1039" s="586">
        <f>F1039*H1039</f>
        <v>226.61799999999999</v>
      </c>
      <c r="J1039" s="425"/>
      <c r="K1039" s="186"/>
      <c r="L1039" s="188"/>
      <c r="M1039" s="560"/>
    </row>
    <row r="1040" spans="2:13" ht="15.6">
      <c r="B1040" s="556"/>
      <c r="C1040" s="437" t="s">
        <v>81</v>
      </c>
      <c r="D1040" s="438"/>
      <c r="E1040" s="438">
        <f t="shared" ref="E1040:E1043" si="271">E15+E48+E81+E114+E147+E180+E213+E246+E279+E312+E345+E378+E411+E444+E477+E511+E544++E577+E610+E643+E676+E709+E742+E775+E808+E841+E874+E907+E940+E973+E1006</f>
        <v>29980</v>
      </c>
      <c r="F1040" s="438">
        <f t="shared" ref="F1040:F1043" si="272">D1040+E1040</f>
        <v>29980</v>
      </c>
      <c r="G1040" s="439">
        <f>F1040/F1044</f>
        <v>0.2903139060264151</v>
      </c>
      <c r="H1040" s="590">
        <v>2.5000000000000001E-2</v>
      </c>
      <c r="I1040" s="586">
        <f>F1040*H1040</f>
        <v>749.5</v>
      </c>
      <c r="J1040" s="425"/>
      <c r="K1040" s="186"/>
      <c r="L1040" s="188"/>
      <c r="M1040" s="560"/>
    </row>
    <row r="1041" spans="2:13" ht="15.6">
      <c r="B1041" s="556"/>
      <c r="C1041" s="437" t="s">
        <v>58</v>
      </c>
      <c r="D1041" s="438"/>
      <c r="E1041" s="438">
        <f t="shared" si="271"/>
        <v>36354</v>
      </c>
      <c r="F1041" s="438">
        <f t="shared" si="272"/>
        <v>36354</v>
      </c>
      <c r="G1041" s="439">
        <f>F1041/F1044</f>
        <v>0.35203708271128398</v>
      </c>
      <c r="H1041" s="590"/>
      <c r="I1041" s="586"/>
      <c r="J1041" s="425"/>
      <c r="K1041" s="186"/>
      <c r="L1041" s="188"/>
      <c r="M1041" s="560"/>
    </row>
    <row r="1042" spans="2:13" ht="15.6">
      <c r="B1042" s="556"/>
      <c r="C1042" s="437" t="s">
        <v>275</v>
      </c>
      <c r="D1042" s="438"/>
      <c r="E1042" s="438">
        <f t="shared" si="271"/>
        <v>4559.5300000000007</v>
      </c>
      <c r="F1042" s="438">
        <f t="shared" si="272"/>
        <v>4559.5300000000007</v>
      </c>
      <c r="G1042" s="439">
        <f>F1042/F1044</f>
        <v>4.4152600531841911E-2</v>
      </c>
      <c r="H1042" s="590">
        <v>1.9E-2</v>
      </c>
      <c r="I1042" s="586">
        <f>F1042*H1042</f>
        <v>86.631070000000008</v>
      </c>
      <c r="J1042" s="425"/>
      <c r="K1042" s="186"/>
      <c r="L1042" s="188"/>
      <c r="M1042" s="560"/>
    </row>
    <row r="1043" spans="2:13" ht="15.6">
      <c r="B1043" s="556"/>
      <c r="C1043" s="437" t="s">
        <v>276</v>
      </c>
      <c r="D1043" s="438"/>
      <c r="E1043" s="438">
        <f t="shared" si="271"/>
        <v>0</v>
      </c>
      <c r="F1043" s="438">
        <f t="shared" si="272"/>
        <v>0</v>
      </c>
      <c r="G1043" s="439">
        <f>F1043/F1044</f>
        <v>0</v>
      </c>
      <c r="H1043" s="584"/>
      <c r="I1043" s="586"/>
      <c r="J1043" s="425"/>
      <c r="K1043" s="186"/>
      <c r="L1043" s="188"/>
      <c r="M1043" s="560"/>
    </row>
    <row r="1044" spans="2:13" ht="16.2" thickBot="1">
      <c r="B1044" s="556"/>
      <c r="C1044" s="441" t="s">
        <v>1</v>
      </c>
      <c r="D1044" s="442">
        <f>SUM(D1039:D1043)</f>
        <v>0</v>
      </c>
      <c r="E1044" s="442">
        <f>SUM(E1039:E1043)</f>
        <v>103267.53</v>
      </c>
      <c r="F1044" s="443">
        <f>D1044+E1044</f>
        <v>103267.53</v>
      </c>
      <c r="G1044" s="444">
        <f>SUM(G1039:G1043)</f>
        <v>1</v>
      </c>
      <c r="H1044" s="585" t="s">
        <v>21</v>
      </c>
      <c r="I1044" s="591">
        <f>SUM(I1039:I1043)</f>
        <v>1062.7490699999998</v>
      </c>
      <c r="J1044" s="184"/>
      <c r="K1044" s="184"/>
      <c r="L1044" s="188"/>
      <c r="M1044" s="560"/>
    </row>
    <row r="1045" spans="2:13" ht="15" thickBot="1">
      <c r="B1045" s="556"/>
      <c r="C1045" s="187"/>
      <c r="D1045" s="186"/>
      <c r="E1045" s="186"/>
      <c r="F1045" s="185"/>
      <c r="G1045" s="186"/>
      <c r="H1045" s="186"/>
      <c r="I1045" s="184"/>
      <c r="J1045" s="184"/>
      <c r="K1045" s="184"/>
      <c r="L1045" s="188"/>
      <c r="M1045" s="560"/>
    </row>
    <row r="1046" spans="2:13" ht="26.4" thickBot="1">
      <c r="B1046" s="556"/>
      <c r="C1046" s="869" t="s">
        <v>194</v>
      </c>
      <c r="D1046" s="870"/>
      <c r="E1046" s="870"/>
      <c r="F1046" s="870"/>
      <c r="G1046" s="870"/>
      <c r="H1046" s="870"/>
      <c r="I1046" s="870"/>
      <c r="J1046" s="870"/>
      <c r="K1046" s="870"/>
      <c r="L1046" s="871"/>
      <c r="M1046" s="560"/>
    </row>
    <row r="1047" spans="2:13" ht="15.6">
      <c r="B1047" s="555"/>
      <c r="C1047" s="446"/>
      <c r="D1047" s="447" t="s">
        <v>260</v>
      </c>
      <c r="E1047" s="447" t="s">
        <v>68</v>
      </c>
      <c r="F1047" s="447" t="s">
        <v>268</v>
      </c>
      <c r="G1047" s="448" t="s">
        <v>256</v>
      </c>
      <c r="H1047" s="447" t="s">
        <v>130</v>
      </c>
      <c r="I1047" s="448" t="s">
        <v>64</v>
      </c>
      <c r="J1047" s="447" t="s">
        <v>270</v>
      </c>
      <c r="K1047" s="448" t="s">
        <v>195</v>
      </c>
      <c r="L1047" s="449" t="s">
        <v>65</v>
      </c>
      <c r="M1047" s="560"/>
    </row>
    <row r="1048" spans="2:13" ht="15.6">
      <c r="B1048" s="555"/>
      <c r="C1048" s="450" t="s">
        <v>58</v>
      </c>
      <c r="D1048" s="438">
        <f>D23+D56+D89+D122+D155+D188+D221+D254+D287+D320+D353+D386+D419+D452+D485+D519+D552+D585+D618+D651+D684+D717+D750+D783+D816+D849+D882+D915+D948+D981+D1014</f>
        <v>8963.39</v>
      </c>
      <c r="E1048" s="438">
        <f t="shared" ref="E1048:J1048" si="273">E23+E56+E89+E122+E155+E188+E221+E254+E287+E320+E353+E386+E419+E452+E485+E519+E552+E585+E618+E651+E684+E717+E750+E783+E816+E849+E882+E915+E948+E981+E1014</f>
        <v>10390.51</v>
      </c>
      <c r="F1048" s="438">
        <f t="shared" si="273"/>
        <v>4418.4800000000005</v>
      </c>
      <c r="G1048" s="438">
        <f t="shared" si="273"/>
        <v>7812.34</v>
      </c>
      <c r="H1048" s="438">
        <f t="shared" si="273"/>
        <v>265.10000000000002</v>
      </c>
      <c r="I1048" s="438">
        <f t="shared" si="273"/>
        <v>2882</v>
      </c>
      <c r="J1048" s="438">
        <f t="shared" si="273"/>
        <v>0</v>
      </c>
      <c r="K1048" s="451">
        <f>D1048+E1048+F1048+G1048+H1048+I1048+J1048</f>
        <v>34731.82</v>
      </c>
      <c r="L1048" s="452">
        <f>K1048/K1052</f>
        <v>0.12868615284690688</v>
      </c>
      <c r="M1048" s="560"/>
    </row>
    <row r="1049" spans="2:13" ht="15.6">
      <c r="B1049" s="555"/>
      <c r="C1049" s="450" t="s">
        <v>148</v>
      </c>
      <c r="D1049" s="438">
        <f t="shared" ref="D1049:J1049" si="274">D24+D57+D90+D123+D156+D189+D222+D255+D288+D321+D354+D387+D420+D453+D486+D520+D553+D586+D619+D652+D685+D718+D751+D784+D817+D850+D883+D916+D949+D982+D1015</f>
        <v>18474.629999999994</v>
      </c>
      <c r="E1049" s="438">
        <f t="shared" si="274"/>
        <v>17781.59</v>
      </c>
      <c r="F1049" s="438">
        <f t="shared" si="274"/>
        <v>6408.8400000000011</v>
      </c>
      <c r="G1049" s="438">
        <f t="shared" si="274"/>
        <v>11537.86</v>
      </c>
      <c r="H1049" s="438">
        <f t="shared" si="274"/>
        <v>4960.1000000000004</v>
      </c>
      <c r="I1049" s="438">
        <f t="shared" si="274"/>
        <v>8655.5</v>
      </c>
      <c r="J1049" s="438">
        <f t="shared" si="274"/>
        <v>0</v>
      </c>
      <c r="K1049" s="451">
        <f t="shared" ref="K1049:K1051" si="275">D1049+E1049+F1049+G1049+H1049+I1049+J1049</f>
        <v>67818.51999999999</v>
      </c>
      <c r="L1049" s="452">
        <f>K1049/K1052</f>
        <v>0.25127691064191304</v>
      </c>
      <c r="M1049" s="560"/>
    </row>
    <row r="1050" spans="2:13" ht="15.6">
      <c r="B1050" s="555"/>
      <c r="C1050" s="450" t="s">
        <v>61</v>
      </c>
      <c r="D1050" s="438">
        <f t="shared" ref="D1050:J1050" si="276">D25+D58+D91+D124+D157+D190+D223+D256+D289+D322+D355+D388+D421+D454+D487+D521+D554+D587+D620+D653+D686+D719+D752+D785+D818+D851+D884+D917+D950+D983+D1016</f>
        <v>36100.229999999996</v>
      </c>
      <c r="E1050" s="438">
        <f t="shared" si="276"/>
        <v>21023.15</v>
      </c>
      <c r="F1050" s="438">
        <f t="shared" si="276"/>
        <v>3332.71</v>
      </c>
      <c r="G1050" s="438">
        <f t="shared" si="276"/>
        <v>14737.53</v>
      </c>
      <c r="H1050" s="438">
        <f t="shared" si="276"/>
        <v>1607.1699999999998</v>
      </c>
      <c r="I1050" s="438">
        <f t="shared" si="276"/>
        <v>4414</v>
      </c>
      <c r="J1050" s="438">
        <f t="shared" si="276"/>
        <v>0</v>
      </c>
      <c r="K1050" s="451">
        <f t="shared" si="275"/>
        <v>81214.789999999994</v>
      </c>
      <c r="L1050" s="452">
        <f>K1050/K1052</f>
        <v>0.3009119268546665</v>
      </c>
      <c r="M1050" s="560"/>
    </row>
    <row r="1051" spans="2:13" ht="15.6">
      <c r="B1051" s="555"/>
      <c r="C1051" s="450" t="s">
        <v>62</v>
      </c>
      <c r="D1051" s="438">
        <f t="shared" ref="D1051:J1051" si="277">D26+D59+D92+D125+D158+D191+D224+D257+D290+D323+D356+D389+D422+D455+D488+D522+D555+D588+D621+D654+D687+D720+D753+D786+D819+D852+D885+D918+D951+D984+D1017</f>
        <v>23435.18</v>
      </c>
      <c r="E1051" s="438">
        <f t="shared" si="277"/>
        <v>20551.589999999997</v>
      </c>
      <c r="F1051" s="438">
        <f t="shared" si="277"/>
        <v>9820.93</v>
      </c>
      <c r="G1051" s="438">
        <f t="shared" si="277"/>
        <v>15799.330000000002</v>
      </c>
      <c r="H1051" s="438">
        <f t="shared" si="277"/>
        <v>2692.3000000000006</v>
      </c>
      <c r="I1051" s="438">
        <f t="shared" si="277"/>
        <v>11831.700000000003</v>
      </c>
      <c r="J1051" s="438">
        <f t="shared" si="277"/>
        <v>1999.39</v>
      </c>
      <c r="K1051" s="451">
        <f t="shared" si="275"/>
        <v>86130.42</v>
      </c>
      <c r="L1051" s="452">
        <f>K1051/K1052</f>
        <v>0.31912500965651336</v>
      </c>
      <c r="M1051" s="560"/>
    </row>
    <row r="1052" spans="2:13" ht="15.6">
      <c r="B1052" s="556"/>
      <c r="C1052" s="546" t="s">
        <v>199</v>
      </c>
      <c r="D1052" s="561">
        <f t="shared" ref="D1052:J1052" si="278">D27+D60+D93+D126+D159+D192+D225+D258+D291+D324+D357+D390+D423+D456+D489+D523+D556+D589+D622+D655+D688+D721+D754+D787+D820+D853+D886+D919+D952+D985+D1018</f>
        <v>86973.430000000008</v>
      </c>
      <c r="E1052" s="561">
        <f t="shared" si="278"/>
        <v>69746.840000000011</v>
      </c>
      <c r="F1052" s="561">
        <f t="shared" si="278"/>
        <v>23980.960000000003</v>
      </c>
      <c r="G1052" s="561">
        <f t="shared" si="278"/>
        <v>49887.06</v>
      </c>
      <c r="H1052" s="561">
        <f t="shared" si="278"/>
        <v>9524.6699999999983</v>
      </c>
      <c r="I1052" s="561">
        <f t="shared" si="278"/>
        <v>27783.199999999997</v>
      </c>
      <c r="J1052" s="561">
        <f t="shared" si="278"/>
        <v>1999.39</v>
      </c>
      <c r="K1052" s="550">
        <f>D1052+E1052+F1052+G1052+H1052+I1052+J1052</f>
        <v>269895.55000000005</v>
      </c>
      <c r="L1052" s="452">
        <f>SUM(L1048:L1051)</f>
        <v>0.99999999999999978</v>
      </c>
      <c r="M1052" s="560"/>
    </row>
    <row r="1053" spans="2:13" ht="15.6">
      <c r="B1053" s="556"/>
      <c r="C1053" s="547" t="s">
        <v>193</v>
      </c>
      <c r="D1053" s="548">
        <f t="shared" ref="D1053:J1053" si="279">D28+D61+D94+D127+D160+D193+D226+D259+D292+D325+D358+D391+D424+D457+D490+D524+D557+D590+D623+D656+D689+D722+D755+D788+D821+D854+D887+D920+D953+D986+D1019</f>
        <v>87014.080000000016</v>
      </c>
      <c r="E1053" s="548">
        <f t="shared" si="279"/>
        <v>69779.37000000001</v>
      </c>
      <c r="F1053" s="548">
        <f t="shared" si="279"/>
        <v>24000.395550000005</v>
      </c>
      <c r="G1053" s="548">
        <f t="shared" si="279"/>
        <v>49892.04</v>
      </c>
      <c r="H1053" s="548">
        <f t="shared" si="279"/>
        <v>9524.6699999999983</v>
      </c>
      <c r="I1053" s="548">
        <f t="shared" si="279"/>
        <v>27847.15</v>
      </c>
      <c r="J1053" s="548">
        <f t="shared" si="279"/>
        <v>1999.3600000000001</v>
      </c>
      <c r="K1053" s="549">
        <f t="shared" ref="K1053" si="280">D1053+E1053+F1053+G1053+H1053+I1053+J1053</f>
        <v>270057.06555000006</v>
      </c>
      <c r="L1053" s="452"/>
      <c r="M1053" s="560"/>
    </row>
    <row r="1054" spans="2:13" ht="15.6">
      <c r="B1054" s="556"/>
      <c r="C1054" s="460" t="s">
        <v>147</v>
      </c>
      <c r="D1054" s="461">
        <f>D1053-D1052</f>
        <v>40.650000000008731</v>
      </c>
      <c r="E1054" s="461">
        <f>E1053-E1052</f>
        <v>32.529999999998836</v>
      </c>
      <c r="F1054" s="461">
        <f t="shared" ref="F1054:H1054" si="281">F1053-F1052</f>
        <v>19.435550000001967</v>
      </c>
      <c r="G1054" s="461">
        <f t="shared" si="281"/>
        <v>4.9800000000032014</v>
      </c>
      <c r="H1054" s="461">
        <f t="shared" si="281"/>
        <v>0</v>
      </c>
      <c r="I1054" s="461">
        <f>I1053-I1052</f>
        <v>63.950000000004366</v>
      </c>
      <c r="J1054" s="461">
        <f t="shared" ref="J1054" si="282">J1053-J1052</f>
        <v>-2.9999999999972715E-2</v>
      </c>
      <c r="K1054" s="542">
        <f>D1054+E1054+F1054+G1054+H1054+I1054+J1054</f>
        <v>161.51555000001713</v>
      </c>
      <c r="L1054" s="452"/>
      <c r="M1054" s="560"/>
    </row>
    <row r="1055" spans="2:13" ht="15.6">
      <c r="B1055" s="555"/>
      <c r="C1055" s="450" t="s">
        <v>65</v>
      </c>
      <c r="D1055" s="570">
        <f>D1053/K1053</f>
        <v>0.32220627082200776</v>
      </c>
      <c r="E1055" s="570">
        <f>E1053/K1053</f>
        <v>0.25838749990816523</v>
      </c>
      <c r="F1055" s="570">
        <f>F1053/K1053</f>
        <v>8.887157053684426E-2</v>
      </c>
      <c r="G1055" s="570">
        <f>G1053/K1053</f>
        <v>0.18474628648722644</v>
      </c>
      <c r="H1055" s="570">
        <f>H1053/K1053</f>
        <v>3.5269101293839471E-2</v>
      </c>
      <c r="I1055" s="570">
        <f>I1053/K1053</f>
        <v>0.10311579866753831</v>
      </c>
      <c r="J1055" s="570">
        <f>J1053/K1053</f>
        <v>7.4034722843784517E-3</v>
      </c>
      <c r="K1055" s="571">
        <f>D1055+E1055+F1055+G1055+H1055+I1055+J1055</f>
        <v>0.99999999999999978</v>
      </c>
      <c r="L1055" s="452"/>
      <c r="M1055" s="560"/>
    </row>
    <row r="1056" spans="2:13" ht="15.6">
      <c r="B1056" s="555"/>
      <c r="C1056" s="572" t="s">
        <v>267</v>
      </c>
      <c r="D1056" s="565">
        <v>100000</v>
      </c>
      <c r="E1056" s="565">
        <v>100000</v>
      </c>
      <c r="F1056" s="565">
        <v>100000</v>
      </c>
      <c r="G1056" s="565">
        <v>100000</v>
      </c>
      <c r="H1056" s="565">
        <v>100000</v>
      </c>
      <c r="I1056" s="565">
        <v>100000</v>
      </c>
      <c r="J1056" s="565">
        <v>100000</v>
      </c>
      <c r="K1056" s="615" t="s">
        <v>196</v>
      </c>
      <c r="L1056" s="573">
        <f>H1036-K1053</f>
        <v>1664.4923699995852</v>
      </c>
      <c r="M1056" s="560"/>
    </row>
    <row r="1057" spans="2:13" ht="15.6">
      <c r="B1057" s="555"/>
      <c r="C1057" s="577" t="s">
        <v>239</v>
      </c>
      <c r="D1057" s="563">
        <f>D1052/G1036</f>
        <v>14155.503625736279</v>
      </c>
      <c r="E1057" s="563">
        <f>E1052/G1036</f>
        <v>11351.761641499574</v>
      </c>
      <c r="F1057" s="563">
        <f>F1052/G1036</f>
        <v>3903.0605810146467</v>
      </c>
      <c r="G1057" s="563">
        <f>G1052/G1036</f>
        <v>8119.4504885839642</v>
      </c>
      <c r="H1057" s="563">
        <f>H1052/G1036</f>
        <v>1550.2033289815238</v>
      </c>
      <c r="I1057" s="563">
        <f>G1036</f>
        <v>6.1441423985701675</v>
      </c>
      <c r="J1057" s="563">
        <f>J1052/G1036</f>
        <v>325.41400740732956</v>
      </c>
      <c r="K1057" s="563">
        <f>K1052/G1036</f>
        <v>43927.294078146486</v>
      </c>
      <c r="L1057" s="574"/>
      <c r="M1057" s="560"/>
    </row>
    <row r="1058" spans="2:13" ht="15.6">
      <c r="B1058" s="555"/>
      <c r="C1058" s="578" t="s">
        <v>169</v>
      </c>
      <c r="D1058" s="568">
        <f>D1057*0.003</f>
        <v>42.46651087720884</v>
      </c>
      <c r="E1058" s="568">
        <f>E1057*0.003</f>
        <v>34.055284924498721</v>
      </c>
      <c r="F1058" s="568">
        <f t="shared" ref="F1058:I1058" si="283">F1057*0.003</f>
        <v>11.70918174304394</v>
      </c>
      <c r="G1058" s="568">
        <f>G1057*0.003</f>
        <v>24.358351465751895</v>
      </c>
      <c r="H1058" s="568">
        <f>H1057*0.003</f>
        <v>4.6506099869445716</v>
      </c>
      <c r="I1058" s="568">
        <f t="shared" si="283"/>
        <v>1.8432427195710505E-2</v>
      </c>
      <c r="J1058" s="568">
        <f>J1057*0.003</f>
        <v>0.97624202222198875</v>
      </c>
      <c r="K1058" s="564">
        <f>D1058+E1058+F1058+G1058+H1058+I1058+J1058</f>
        <v>118.23461344686567</v>
      </c>
      <c r="L1058" s="608"/>
      <c r="M1058" s="560"/>
    </row>
    <row r="1059" spans="2:13" ht="15.6">
      <c r="B1059" s="555"/>
      <c r="C1059" s="609" t="s">
        <v>240</v>
      </c>
      <c r="D1059" s="610">
        <f>D1058-D1054</f>
        <v>1.8165108772001091</v>
      </c>
      <c r="E1059" s="610">
        <f t="shared" ref="E1059:I1059" si="284">E1058-E1054</f>
        <v>1.5252849244998856</v>
      </c>
      <c r="F1059" s="610">
        <f t="shared" si="284"/>
        <v>-7.7263682569580272</v>
      </c>
      <c r="G1059" s="610">
        <f>G1058-G1054</f>
        <v>19.378351465748693</v>
      </c>
      <c r="H1059" s="610">
        <f>H1058-H1054</f>
        <v>4.6506099869445716</v>
      </c>
      <c r="I1059" s="610">
        <f t="shared" si="284"/>
        <v>-63.931567572808653</v>
      </c>
      <c r="J1059" s="610">
        <f>J1058-J1054</f>
        <v>1.0062420222219615</v>
      </c>
      <c r="K1059" s="564">
        <f>D1059+E1059+F1059+G1059+H1059+I1059+J1059</f>
        <v>-43.280936553151456</v>
      </c>
      <c r="L1059" s="575"/>
      <c r="M1059" s="560"/>
    </row>
    <row r="1060" spans="2:13" ht="15.6">
      <c r="B1060" s="555"/>
      <c r="C1060" s="577" t="s">
        <v>242</v>
      </c>
      <c r="D1060" s="568">
        <f>1550+D1059</f>
        <v>1551.8165108772</v>
      </c>
      <c r="E1060" s="569">
        <f>1500+E1059</f>
        <v>1501.5252849244998</v>
      </c>
      <c r="F1060" s="569">
        <f t="shared" ref="F1060" si="285">1500+F1059</f>
        <v>1492.273631743042</v>
      </c>
      <c r="G1060" s="569">
        <f>1500+G1059</f>
        <v>1519.3783514657487</v>
      </c>
      <c r="H1060" s="569">
        <f>1600+H1059</f>
        <v>1604.6506099869446</v>
      </c>
      <c r="I1060" s="569">
        <f>1500+I1059</f>
        <v>1436.0684324271913</v>
      </c>
      <c r="J1060" s="569">
        <f>1500+J1059</f>
        <v>1501.0062420222221</v>
      </c>
      <c r="K1060" s="583">
        <f>D1060+E1060+F1060+G1060+H1060+I1060</f>
        <v>9105.7128214246259</v>
      </c>
      <c r="L1060" s="576"/>
      <c r="M1060" s="560"/>
    </row>
    <row r="1061" spans="2:13" ht="15" thickBot="1">
      <c r="B1061" s="556"/>
      <c r="C1061" s="579"/>
      <c r="D1061" s="580">
        <f>D1057/K1057</f>
        <v>0.32224847723498956</v>
      </c>
      <c r="E1061" s="580">
        <f>E1057/K1057</f>
        <v>0.25842160050434326</v>
      </c>
      <c r="F1061" s="580">
        <f>F1057/K1057</f>
        <v>8.8852743218626601E-2</v>
      </c>
      <c r="G1061" s="580">
        <f>G1057/K1057</f>
        <v>0.18483839396388707</v>
      </c>
      <c r="H1061" s="580">
        <f>H1057/K1057</f>
        <v>3.5290207637732433E-2</v>
      </c>
      <c r="I1061" s="580">
        <f>I1057/K1057</f>
        <v>1.3987072337394064E-4</v>
      </c>
      <c r="J1061" s="580">
        <f>I1057/K1057</f>
        <v>1.3987072337394064E-4</v>
      </c>
      <c r="K1061" s="581">
        <f>J1061+I1061+H1061+G1061+F1061+E1061+D1061</f>
        <v>0.88993116400632677</v>
      </c>
      <c r="L1061" s="582"/>
      <c r="M1061" s="560"/>
    </row>
    <row r="1062" spans="2:13" ht="15" thickBot="1">
      <c r="B1062" s="557"/>
      <c r="C1062" s="558"/>
      <c r="D1062" s="558"/>
      <c r="E1062" s="558"/>
      <c r="F1062" s="558"/>
      <c r="G1062" s="558"/>
      <c r="H1062" s="558"/>
      <c r="I1062" s="558"/>
      <c r="J1062" s="558"/>
      <c r="K1062" s="558"/>
      <c r="L1062" s="558"/>
      <c r="M1062" s="559"/>
    </row>
  </sheetData>
  <mergeCells count="253">
    <mergeCell ref="B2:M2"/>
    <mergeCell ref="C3:L3"/>
    <mergeCell ref="G9:G10"/>
    <mergeCell ref="H13:I13"/>
    <mergeCell ref="C21:L21"/>
    <mergeCell ref="F31:G31"/>
    <mergeCell ref="H31:I31"/>
    <mergeCell ref="J31:K31"/>
    <mergeCell ref="B68:M68"/>
    <mergeCell ref="C69:L69"/>
    <mergeCell ref="G75:G76"/>
    <mergeCell ref="H79:I79"/>
    <mergeCell ref="C87:L87"/>
    <mergeCell ref="F97:G97"/>
    <mergeCell ref="H97:I97"/>
    <mergeCell ref="J97:K97"/>
    <mergeCell ref="B35:M35"/>
    <mergeCell ref="C36:L36"/>
    <mergeCell ref="G42:G43"/>
    <mergeCell ref="H46:I46"/>
    <mergeCell ref="C54:L54"/>
    <mergeCell ref="F64:G64"/>
    <mergeCell ref="H64:I64"/>
    <mergeCell ref="J64:K64"/>
    <mergeCell ref="B134:M134"/>
    <mergeCell ref="C135:L135"/>
    <mergeCell ref="G141:G142"/>
    <mergeCell ref="H145:I145"/>
    <mergeCell ref="C153:L153"/>
    <mergeCell ref="F163:G163"/>
    <mergeCell ref="H163:I163"/>
    <mergeCell ref="J163:K163"/>
    <mergeCell ref="B101:M101"/>
    <mergeCell ref="C102:L102"/>
    <mergeCell ref="G108:G109"/>
    <mergeCell ref="H112:I112"/>
    <mergeCell ref="C120:L120"/>
    <mergeCell ref="F130:G130"/>
    <mergeCell ref="H130:I130"/>
    <mergeCell ref="J130:K130"/>
    <mergeCell ref="B200:M200"/>
    <mergeCell ref="C201:L201"/>
    <mergeCell ref="G207:G208"/>
    <mergeCell ref="H211:I211"/>
    <mergeCell ref="C219:L219"/>
    <mergeCell ref="F229:G229"/>
    <mergeCell ref="H229:I229"/>
    <mergeCell ref="J229:K229"/>
    <mergeCell ref="B167:M167"/>
    <mergeCell ref="C168:L168"/>
    <mergeCell ref="G174:G175"/>
    <mergeCell ref="H178:I178"/>
    <mergeCell ref="C186:L186"/>
    <mergeCell ref="F196:G196"/>
    <mergeCell ref="H196:I196"/>
    <mergeCell ref="J196:K196"/>
    <mergeCell ref="B266:M266"/>
    <mergeCell ref="C267:L267"/>
    <mergeCell ref="G273:G274"/>
    <mergeCell ref="H277:I277"/>
    <mergeCell ref="C285:L285"/>
    <mergeCell ref="F295:G295"/>
    <mergeCell ref="H295:I295"/>
    <mergeCell ref="J295:K295"/>
    <mergeCell ref="B233:M233"/>
    <mergeCell ref="C234:L234"/>
    <mergeCell ref="G240:G241"/>
    <mergeCell ref="H244:I244"/>
    <mergeCell ref="C252:L252"/>
    <mergeCell ref="F262:G262"/>
    <mergeCell ref="H262:I262"/>
    <mergeCell ref="J262:K262"/>
    <mergeCell ref="B332:M332"/>
    <mergeCell ref="C333:L333"/>
    <mergeCell ref="G339:G340"/>
    <mergeCell ref="H343:I343"/>
    <mergeCell ref="C351:L351"/>
    <mergeCell ref="F361:G361"/>
    <mergeCell ref="H361:I361"/>
    <mergeCell ref="J361:K361"/>
    <mergeCell ref="B299:M299"/>
    <mergeCell ref="C300:L300"/>
    <mergeCell ref="G306:G307"/>
    <mergeCell ref="H310:I310"/>
    <mergeCell ref="C318:L318"/>
    <mergeCell ref="F328:G328"/>
    <mergeCell ref="H328:I328"/>
    <mergeCell ref="J328:K328"/>
    <mergeCell ref="B398:M398"/>
    <mergeCell ref="C399:L399"/>
    <mergeCell ref="G405:G406"/>
    <mergeCell ref="H409:I409"/>
    <mergeCell ref="C417:L417"/>
    <mergeCell ref="F427:G427"/>
    <mergeCell ref="H427:I427"/>
    <mergeCell ref="J427:K427"/>
    <mergeCell ref="B365:M365"/>
    <mergeCell ref="C366:L366"/>
    <mergeCell ref="G372:G373"/>
    <mergeCell ref="H376:I376"/>
    <mergeCell ref="C384:L384"/>
    <mergeCell ref="F394:G394"/>
    <mergeCell ref="H394:I394"/>
    <mergeCell ref="J394:K394"/>
    <mergeCell ref="B464:M464"/>
    <mergeCell ref="C465:L465"/>
    <mergeCell ref="G471:G472"/>
    <mergeCell ref="H475:I475"/>
    <mergeCell ref="C483:L483"/>
    <mergeCell ref="B431:M431"/>
    <mergeCell ref="C432:L432"/>
    <mergeCell ref="G438:G439"/>
    <mergeCell ref="H442:I442"/>
    <mergeCell ref="C450:L450"/>
    <mergeCell ref="F460:G460"/>
    <mergeCell ref="H460:I460"/>
    <mergeCell ref="J460:K460"/>
    <mergeCell ref="C517:L517"/>
    <mergeCell ref="F527:G527"/>
    <mergeCell ref="H527:I527"/>
    <mergeCell ref="J527:K527"/>
    <mergeCell ref="B531:M531"/>
    <mergeCell ref="C532:L532"/>
    <mergeCell ref="B498:M498"/>
    <mergeCell ref="C499:L499"/>
    <mergeCell ref="G505:G506"/>
    <mergeCell ref="H509:I509"/>
    <mergeCell ref="B564:M564"/>
    <mergeCell ref="C565:L565"/>
    <mergeCell ref="G571:G572"/>
    <mergeCell ref="H575:I575"/>
    <mergeCell ref="C583:L583"/>
    <mergeCell ref="F593:G593"/>
    <mergeCell ref="H593:I593"/>
    <mergeCell ref="J593:K593"/>
    <mergeCell ref="G538:G539"/>
    <mergeCell ref="H542:I542"/>
    <mergeCell ref="C550:L550"/>
    <mergeCell ref="F560:G560"/>
    <mergeCell ref="H560:I560"/>
    <mergeCell ref="J560:K560"/>
    <mergeCell ref="B630:M630"/>
    <mergeCell ref="C631:L631"/>
    <mergeCell ref="G637:G638"/>
    <mergeCell ref="H641:I641"/>
    <mergeCell ref="C649:L649"/>
    <mergeCell ref="F659:G659"/>
    <mergeCell ref="H659:I659"/>
    <mergeCell ref="J659:K659"/>
    <mergeCell ref="B597:M597"/>
    <mergeCell ref="C598:L598"/>
    <mergeCell ref="G604:G605"/>
    <mergeCell ref="H608:I608"/>
    <mergeCell ref="C616:L616"/>
    <mergeCell ref="F626:G626"/>
    <mergeCell ref="H626:I626"/>
    <mergeCell ref="J626:K626"/>
    <mergeCell ref="B696:M696"/>
    <mergeCell ref="C697:L697"/>
    <mergeCell ref="G703:G704"/>
    <mergeCell ref="H707:I707"/>
    <mergeCell ref="C715:L715"/>
    <mergeCell ref="F725:G725"/>
    <mergeCell ref="H725:I725"/>
    <mergeCell ref="J725:K725"/>
    <mergeCell ref="B663:M663"/>
    <mergeCell ref="C664:L664"/>
    <mergeCell ref="G670:G671"/>
    <mergeCell ref="H674:I674"/>
    <mergeCell ref="C682:L682"/>
    <mergeCell ref="F692:G692"/>
    <mergeCell ref="H692:I692"/>
    <mergeCell ref="J692:K692"/>
    <mergeCell ref="B762:M762"/>
    <mergeCell ref="C763:L763"/>
    <mergeCell ref="G769:G770"/>
    <mergeCell ref="H773:I773"/>
    <mergeCell ref="C781:L781"/>
    <mergeCell ref="F791:G791"/>
    <mergeCell ref="H791:I791"/>
    <mergeCell ref="J791:K791"/>
    <mergeCell ref="B729:M729"/>
    <mergeCell ref="C730:L730"/>
    <mergeCell ref="G736:G737"/>
    <mergeCell ref="H740:I740"/>
    <mergeCell ref="C748:L748"/>
    <mergeCell ref="F758:G758"/>
    <mergeCell ref="H758:I758"/>
    <mergeCell ref="J758:K758"/>
    <mergeCell ref="B828:M828"/>
    <mergeCell ref="C829:L829"/>
    <mergeCell ref="G835:G836"/>
    <mergeCell ref="H839:I839"/>
    <mergeCell ref="C847:L847"/>
    <mergeCell ref="F857:G857"/>
    <mergeCell ref="H857:I857"/>
    <mergeCell ref="J857:K857"/>
    <mergeCell ref="B795:M795"/>
    <mergeCell ref="C796:L796"/>
    <mergeCell ref="G802:G803"/>
    <mergeCell ref="H806:I806"/>
    <mergeCell ref="C814:L814"/>
    <mergeCell ref="F824:G824"/>
    <mergeCell ref="H824:I824"/>
    <mergeCell ref="J824:K824"/>
    <mergeCell ref="F923:G923"/>
    <mergeCell ref="H923:I923"/>
    <mergeCell ref="J923:K923"/>
    <mergeCell ref="B861:M861"/>
    <mergeCell ref="C862:L862"/>
    <mergeCell ref="G868:G869"/>
    <mergeCell ref="H872:I872"/>
    <mergeCell ref="C880:L880"/>
    <mergeCell ref="F890:G890"/>
    <mergeCell ref="H890:I890"/>
    <mergeCell ref="J890:K890"/>
    <mergeCell ref="F493:G493"/>
    <mergeCell ref="H493:I493"/>
    <mergeCell ref="J493:K493"/>
    <mergeCell ref="F989:G989"/>
    <mergeCell ref="H989:I989"/>
    <mergeCell ref="J989:K989"/>
    <mergeCell ref="B960:M960"/>
    <mergeCell ref="C961:L961"/>
    <mergeCell ref="G967:G968"/>
    <mergeCell ref="H971:I971"/>
    <mergeCell ref="C979:L979"/>
    <mergeCell ref="B927:M927"/>
    <mergeCell ref="C928:L928"/>
    <mergeCell ref="G934:G935"/>
    <mergeCell ref="H938:I938"/>
    <mergeCell ref="C946:L946"/>
    <mergeCell ref="F956:G956"/>
    <mergeCell ref="H956:I956"/>
    <mergeCell ref="J956:K956"/>
    <mergeCell ref="B894:M894"/>
    <mergeCell ref="C895:L895"/>
    <mergeCell ref="G901:G902"/>
    <mergeCell ref="H905:I905"/>
    <mergeCell ref="C913:L913"/>
    <mergeCell ref="B1027:M1027"/>
    <mergeCell ref="C1028:L1028"/>
    <mergeCell ref="G1034:G1035"/>
    <mergeCell ref="H1038:I1038"/>
    <mergeCell ref="C1046:L1046"/>
    <mergeCell ref="B993:M993"/>
    <mergeCell ref="C994:L994"/>
    <mergeCell ref="G1000:G1001"/>
    <mergeCell ref="H1004:I1004"/>
    <mergeCell ref="C1012:L1012"/>
    <mergeCell ref="F1022:G1022"/>
    <mergeCell ref="H1022:I1022"/>
    <mergeCell ref="J1022:K1022"/>
  </mergeCells>
  <pageMargins left="0.511811024" right="0.511811024" top="0.78740157499999996" bottom="0.78740157499999996" header="0.31496062000000002" footer="0.31496062000000002"/>
  <ignoredErrors>
    <ignoredError sqref="F845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M1063"/>
  <sheetViews>
    <sheetView topLeftCell="A1042" zoomScaleNormal="100" workbookViewId="0">
      <selection activeCell="D1061" sqref="D1061"/>
    </sheetView>
  </sheetViews>
  <sheetFormatPr defaultRowHeight="14.4"/>
  <cols>
    <col min="1" max="1" width="3.33203125" customWidth="1"/>
    <col min="2" max="2" width="4.44140625" customWidth="1"/>
    <col min="3" max="3" width="21.33203125" customWidth="1"/>
    <col min="4" max="4" width="21.77734375" customWidth="1"/>
    <col min="5" max="5" width="19.88671875" customWidth="1"/>
    <col min="6" max="6" width="14.88671875" customWidth="1"/>
    <col min="7" max="7" width="17.21875" customWidth="1"/>
    <col min="8" max="8" width="17.44140625" customWidth="1"/>
    <col min="9" max="9" width="19.5546875" customWidth="1"/>
    <col min="10" max="10" width="21.6640625" customWidth="1"/>
    <col min="11" max="11" width="21.44140625" customWidth="1"/>
    <col min="12" max="12" width="17.33203125" customWidth="1"/>
    <col min="13" max="13" width="4.88671875" customWidth="1"/>
    <col min="14" max="14" width="16.44140625" customWidth="1"/>
    <col min="15" max="15" width="15.6640625" customWidth="1"/>
    <col min="16" max="16" width="17.6640625" customWidth="1"/>
  </cols>
  <sheetData>
    <row r="2" spans="2:13" ht="15" thickBot="1"/>
    <row r="3" spans="2:13" ht="46.8" thickBot="1">
      <c r="B3" s="853" t="s">
        <v>200</v>
      </c>
      <c r="C3" s="854"/>
      <c r="D3" s="854"/>
      <c r="E3" s="854"/>
      <c r="F3" s="854"/>
      <c r="G3" s="854"/>
      <c r="H3" s="854"/>
      <c r="I3" s="854"/>
      <c r="J3" s="854"/>
      <c r="K3" s="854"/>
      <c r="L3" s="854"/>
      <c r="M3" s="855"/>
    </row>
    <row r="4" spans="2:13" ht="26.4" thickBot="1">
      <c r="B4" s="396"/>
      <c r="C4" s="856" t="s">
        <v>193</v>
      </c>
      <c r="D4" s="857"/>
      <c r="E4" s="857"/>
      <c r="F4" s="857"/>
      <c r="G4" s="857"/>
      <c r="H4" s="857"/>
      <c r="I4" s="857"/>
      <c r="J4" s="857"/>
      <c r="K4" s="857"/>
      <c r="L4" s="858"/>
      <c r="M4" s="401"/>
    </row>
    <row r="5" spans="2:13" ht="15.6">
      <c r="B5" s="396"/>
      <c r="C5" s="403" t="s">
        <v>7</v>
      </c>
      <c r="D5" s="404" t="s">
        <v>38</v>
      </c>
      <c r="E5" s="405" t="s">
        <v>39</v>
      </c>
      <c r="F5" s="406" t="s">
        <v>40</v>
      </c>
      <c r="G5" s="406" t="s">
        <v>8</v>
      </c>
      <c r="H5" s="407" t="s">
        <v>60</v>
      </c>
      <c r="I5" s="408" t="s">
        <v>40</v>
      </c>
      <c r="J5" s="407" t="s">
        <v>65</v>
      </c>
      <c r="K5" s="184"/>
      <c r="L5" s="188"/>
      <c r="M5" s="401"/>
    </row>
    <row r="6" spans="2:13" ht="15.6">
      <c r="B6" s="396"/>
      <c r="C6" s="409" t="s">
        <v>42</v>
      </c>
      <c r="D6" s="596">
        <v>1648387.453</v>
      </c>
      <c r="E6" s="596">
        <v>1649075.5730000001</v>
      </c>
      <c r="F6" s="526">
        <f t="shared" ref="F6:F11" si="0">E6-D6</f>
        <v>688.12000000011176</v>
      </c>
      <c r="G6" s="521">
        <v>6.28</v>
      </c>
      <c r="H6" s="410">
        <f>F6*G6</f>
        <v>4321.3936000007025</v>
      </c>
      <c r="I6" s="531">
        <f>F6+F10+F11</f>
        <v>848.52100000012433</v>
      </c>
      <c r="J6" s="411">
        <f>I6/I10</f>
        <v>0.67418862989354045</v>
      </c>
      <c r="K6" s="186"/>
      <c r="L6" s="359"/>
      <c r="M6" s="401"/>
    </row>
    <row r="7" spans="2:13" ht="15.6">
      <c r="B7" s="396"/>
      <c r="C7" s="412" t="s">
        <v>43</v>
      </c>
      <c r="D7" s="596">
        <v>636219.62199999997</v>
      </c>
      <c r="E7" s="596">
        <v>636219.62199999997</v>
      </c>
      <c r="F7" s="527">
        <f t="shared" si="0"/>
        <v>0</v>
      </c>
      <c r="G7" s="522">
        <v>6.28</v>
      </c>
      <c r="H7" s="413">
        <f>G7*F7</f>
        <v>0</v>
      </c>
      <c r="I7" s="532">
        <f>F7</f>
        <v>0</v>
      </c>
      <c r="J7" s="414">
        <f>I7/I10</f>
        <v>0</v>
      </c>
      <c r="K7" s="186"/>
      <c r="L7" s="359"/>
      <c r="M7" s="401"/>
    </row>
    <row r="8" spans="2:13" ht="15.6">
      <c r="B8" s="396"/>
      <c r="C8" s="415" t="s">
        <v>44</v>
      </c>
      <c r="D8" s="597">
        <v>385218.62300000002</v>
      </c>
      <c r="E8" s="597">
        <v>385393.48300000001</v>
      </c>
      <c r="F8" s="528">
        <f t="shared" si="0"/>
        <v>174.85999999998603</v>
      </c>
      <c r="G8" s="523">
        <v>4.58</v>
      </c>
      <c r="H8" s="416">
        <f>G8*F8</f>
        <v>800.85879999993608</v>
      </c>
      <c r="I8" s="533">
        <f>F8</f>
        <v>174.85999999998603</v>
      </c>
      <c r="J8" s="417">
        <f>I8/I10</f>
        <v>0.13893424420038844</v>
      </c>
      <c r="K8" s="186"/>
      <c r="L8" s="359"/>
      <c r="M8" s="401"/>
    </row>
    <row r="9" spans="2:13" ht="15.6">
      <c r="B9" s="397"/>
      <c r="C9" s="183" t="s">
        <v>139</v>
      </c>
      <c r="D9" s="597">
        <v>445997.14299999998</v>
      </c>
      <c r="E9" s="597">
        <v>446232.34299999999</v>
      </c>
      <c r="F9" s="529">
        <f t="shared" si="0"/>
        <v>235.20000000001164</v>
      </c>
      <c r="G9" s="524">
        <v>6.28</v>
      </c>
      <c r="H9" s="418">
        <f>G9*F9</f>
        <v>1477.0560000000733</v>
      </c>
      <c r="I9" s="534">
        <f>F9</f>
        <v>235.20000000001164</v>
      </c>
      <c r="J9" s="419">
        <f>I9/I10</f>
        <v>0.18687712590607108</v>
      </c>
      <c r="K9" s="186"/>
      <c r="L9" s="359"/>
      <c r="M9" s="401"/>
    </row>
    <row r="10" spans="2:13" ht="16.2" thickBot="1">
      <c r="B10" s="397"/>
      <c r="C10" s="420" t="s">
        <v>45</v>
      </c>
      <c r="D10" s="597">
        <v>391427.43199999997</v>
      </c>
      <c r="E10" s="597">
        <v>391587.83299999998</v>
      </c>
      <c r="F10" s="526">
        <f t="shared" si="0"/>
        <v>160.40100000001257</v>
      </c>
      <c r="G10" s="859">
        <v>6.28</v>
      </c>
      <c r="H10" s="421">
        <f>G10*F10</f>
        <v>1007.318280000079</v>
      </c>
      <c r="I10" s="535">
        <f t="shared" ref="I10:J10" si="1">SUM(I6:I9)</f>
        <v>1258.581000000122</v>
      </c>
      <c r="J10" s="422">
        <f t="shared" si="1"/>
        <v>1</v>
      </c>
      <c r="K10" s="186"/>
      <c r="L10" s="359"/>
      <c r="M10" s="401"/>
    </row>
    <row r="11" spans="2:13" ht="15.6">
      <c r="B11" s="397"/>
      <c r="C11" s="420" t="s">
        <v>46</v>
      </c>
      <c r="D11" s="597">
        <v>346791.64199999999</v>
      </c>
      <c r="E11" s="597">
        <v>346791.64199999999</v>
      </c>
      <c r="F11" s="526">
        <f t="shared" si="0"/>
        <v>0</v>
      </c>
      <c r="G11" s="860"/>
      <c r="H11" s="423">
        <f>G10*F11</f>
        <v>0</v>
      </c>
      <c r="I11" s="424"/>
      <c r="J11" s="425"/>
      <c r="K11" s="186"/>
      <c r="L11" s="359"/>
      <c r="M11" s="401"/>
    </row>
    <row r="12" spans="2:13" ht="16.2" thickBot="1">
      <c r="B12" s="397"/>
      <c r="C12" s="426" t="s">
        <v>21</v>
      </c>
      <c r="D12" s="427"/>
      <c r="E12" s="427"/>
      <c r="F12" s="530">
        <f>F6+F7+F8+F9+F10+F11</f>
        <v>1258.581000000122</v>
      </c>
      <c r="G12" s="525">
        <f>H12/F12</f>
        <v>6.04381178485934</v>
      </c>
      <c r="H12" s="428">
        <f>SUM(H6:H11)</f>
        <v>7606.6266800007907</v>
      </c>
      <c r="I12" s="424"/>
      <c r="J12" s="425"/>
      <c r="K12" s="186"/>
      <c r="L12" s="359"/>
      <c r="M12" s="401"/>
    </row>
    <row r="13" spans="2:13" ht="16.2" thickBot="1">
      <c r="B13" s="397"/>
      <c r="C13" s="429"/>
      <c r="D13" s="425"/>
      <c r="E13" s="425"/>
      <c r="F13" s="430"/>
      <c r="G13" s="425"/>
      <c r="H13" s="425"/>
      <c r="I13" s="431"/>
      <c r="J13" s="431"/>
      <c r="K13" s="184"/>
      <c r="L13" s="188"/>
      <c r="M13" s="401"/>
    </row>
    <row r="14" spans="2:13" ht="15.6">
      <c r="B14" s="397"/>
      <c r="C14" s="432"/>
      <c r="D14" s="433"/>
      <c r="E14" s="433" t="s">
        <v>254</v>
      </c>
      <c r="F14" s="434" t="s">
        <v>1</v>
      </c>
      <c r="G14" s="554" t="s">
        <v>65</v>
      </c>
      <c r="H14" s="861" t="s">
        <v>243</v>
      </c>
      <c r="I14" s="862"/>
      <c r="J14" s="431"/>
      <c r="K14" s="184"/>
      <c r="L14" s="188"/>
      <c r="M14" s="401"/>
    </row>
    <row r="15" spans="2:13" ht="15.6">
      <c r="B15" s="397"/>
      <c r="C15" s="437" t="s">
        <v>80</v>
      </c>
      <c r="D15" s="438"/>
      <c r="E15" s="438">
        <v>912</v>
      </c>
      <c r="F15" s="438">
        <f>D15+E15</f>
        <v>912</v>
      </c>
      <c r="G15" s="439">
        <f>F15/F20</f>
        <v>0.3207969271031193</v>
      </c>
      <c r="H15" s="590">
        <v>7.0000000000000001E-3</v>
      </c>
      <c r="I15" s="586">
        <f>F15*H15</f>
        <v>6.3840000000000003</v>
      </c>
      <c r="J15" s="431"/>
      <c r="K15" s="184"/>
      <c r="L15" s="188"/>
      <c r="M15" s="401"/>
    </row>
    <row r="16" spans="2:13" ht="15.6">
      <c r="B16" s="397"/>
      <c r="C16" s="437" t="s">
        <v>81</v>
      </c>
      <c r="D16" s="438"/>
      <c r="E16" s="438">
        <v>755</v>
      </c>
      <c r="F16" s="438">
        <f t="shared" ref="F16:F19" si="2">D16+E16</f>
        <v>755</v>
      </c>
      <c r="G16" s="439">
        <f>F16/F20</f>
        <v>0.26557201750313059</v>
      </c>
      <c r="H16" s="590">
        <v>2.5000000000000001E-2</v>
      </c>
      <c r="I16" s="586">
        <f>F16*H16</f>
        <v>18.875</v>
      </c>
      <c r="J16" s="431"/>
      <c r="K16" s="184"/>
      <c r="L16" s="188"/>
      <c r="M16" s="401"/>
    </row>
    <row r="17" spans="2:13" ht="15.6">
      <c r="B17" s="397"/>
      <c r="C17" s="437" t="s">
        <v>58</v>
      </c>
      <c r="D17" s="438"/>
      <c r="E17" s="438">
        <v>965</v>
      </c>
      <c r="F17" s="438">
        <f t="shared" si="2"/>
        <v>965</v>
      </c>
      <c r="G17" s="439">
        <f>F17/F20</f>
        <v>0.33943973098082253</v>
      </c>
      <c r="H17" s="590"/>
      <c r="I17" s="586"/>
      <c r="J17" s="431"/>
      <c r="K17" s="184"/>
      <c r="L17" s="188"/>
      <c r="M17" s="401"/>
    </row>
    <row r="18" spans="2:13" ht="15.6">
      <c r="B18" s="397"/>
      <c r="C18" s="437" t="s">
        <v>275</v>
      </c>
      <c r="D18" s="438"/>
      <c r="E18" s="438">
        <v>210.92</v>
      </c>
      <c r="F18" s="438">
        <f t="shared" si="2"/>
        <v>210.92</v>
      </c>
      <c r="G18" s="439">
        <f>F18/F20</f>
        <v>7.4191324412927542E-2</v>
      </c>
      <c r="H18" s="590">
        <v>1.9E-2</v>
      </c>
      <c r="I18" s="586">
        <f>F18*H18</f>
        <v>4.0074799999999993</v>
      </c>
      <c r="J18" s="431"/>
      <c r="K18" s="184"/>
      <c r="L18" s="188"/>
      <c r="M18" s="401"/>
    </row>
    <row r="19" spans="2:13" ht="15.6">
      <c r="B19" s="397"/>
      <c r="C19" s="437" t="s">
        <v>276</v>
      </c>
      <c r="D19" s="438"/>
      <c r="E19" s="438"/>
      <c r="F19" s="438">
        <f t="shared" si="2"/>
        <v>0</v>
      </c>
      <c r="G19" s="439">
        <f>F19/F20</f>
        <v>0</v>
      </c>
      <c r="H19" s="584"/>
      <c r="I19" s="586"/>
      <c r="J19" s="431"/>
      <c r="K19" s="184"/>
      <c r="L19" s="188"/>
      <c r="M19" s="401"/>
    </row>
    <row r="20" spans="2:13" ht="16.2" thickBot="1">
      <c r="B20" s="397"/>
      <c r="C20" s="441" t="s">
        <v>1</v>
      </c>
      <c r="D20" s="442">
        <f>SUM(D15:D19)</f>
        <v>0</v>
      </c>
      <c r="E20" s="442">
        <f>SUM(E15:E19)</f>
        <v>2842.92</v>
      </c>
      <c r="F20" s="443">
        <f>D20+E20</f>
        <v>2842.92</v>
      </c>
      <c r="G20" s="444">
        <f>SUM(G15:G19)</f>
        <v>1</v>
      </c>
      <c r="H20" s="585" t="s">
        <v>21</v>
      </c>
      <c r="I20" s="591">
        <f>SUM(I15:I19)</f>
        <v>29.266480000000001</v>
      </c>
      <c r="J20" s="431"/>
      <c r="K20" s="184"/>
      <c r="L20" s="188"/>
      <c r="M20" s="401"/>
    </row>
    <row r="21" spans="2:13" ht="15" thickBot="1">
      <c r="B21" s="397"/>
      <c r="C21" s="187"/>
      <c r="D21" s="186"/>
      <c r="E21" s="186"/>
      <c r="F21" s="185"/>
      <c r="G21" s="186"/>
      <c r="H21" s="186"/>
      <c r="I21" s="184"/>
      <c r="J21" s="184"/>
      <c r="K21" s="184"/>
      <c r="L21" s="188"/>
      <c r="M21" s="401"/>
    </row>
    <row r="22" spans="2:13" ht="26.4" thickBot="1">
      <c r="B22" s="397"/>
      <c r="C22" s="876" t="s">
        <v>194</v>
      </c>
      <c r="D22" s="877"/>
      <c r="E22" s="877"/>
      <c r="F22" s="877"/>
      <c r="G22" s="877"/>
      <c r="H22" s="877"/>
      <c r="I22" s="877"/>
      <c r="J22" s="877"/>
      <c r="K22" s="877"/>
      <c r="L22" s="878"/>
      <c r="M22" s="401"/>
    </row>
    <row r="23" spans="2:13" ht="15.6">
      <c r="B23" s="396"/>
      <c r="C23" s="446"/>
      <c r="D23" s="447" t="s">
        <v>260</v>
      </c>
      <c r="E23" s="447" t="s">
        <v>68</v>
      </c>
      <c r="F23" s="447" t="s">
        <v>268</v>
      </c>
      <c r="G23" s="448" t="s">
        <v>256</v>
      </c>
      <c r="H23" s="447" t="s">
        <v>130</v>
      </c>
      <c r="I23" s="448" t="s">
        <v>64</v>
      </c>
      <c r="J23" s="447" t="s">
        <v>269</v>
      </c>
      <c r="K23" s="448" t="s">
        <v>195</v>
      </c>
      <c r="L23" s="449" t="s">
        <v>65</v>
      </c>
      <c r="M23" s="401"/>
    </row>
    <row r="24" spans="2:13" ht="15.6">
      <c r="B24" s="396"/>
      <c r="C24" s="450" t="s">
        <v>58</v>
      </c>
      <c r="D24" s="438">
        <v>335.56</v>
      </c>
      <c r="E24" s="438">
        <v>245</v>
      </c>
      <c r="F24" s="438">
        <v>240</v>
      </c>
      <c r="G24" s="438"/>
      <c r="H24" s="438"/>
      <c r="I24" s="438">
        <v>115</v>
      </c>
      <c r="J24" s="438"/>
      <c r="K24" s="550">
        <f>D24+E24+F24+G24+H24+I24+J24</f>
        <v>935.56</v>
      </c>
      <c r="L24" s="452">
        <f>K24/K28</f>
        <v>0.12325487948672345</v>
      </c>
      <c r="M24" s="401"/>
    </row>
    <row r="25" spans="2:13" ht="15.6">
      <c r="B25" s="396"/>
      <c r="C25" s="450" t="s">
        <v>148</v>
      </c>
      <c r="D25" s="438">
        <v>529</v>
      </c>
      <c r="E25" s="438">
        <v>146</v>
      </c>
      <c r="F25" s="438">
        <v>602</v>
      </c>
      <c r="G25" s="438"/>
      <c r="H25" s="438">
        <v>60</v>
      </c>
      <c r="I25" s="438">
        <v>300</v>
      </c>
      <c r="J25" s="438"/>
      <c r="K25" s="550">
        <f t="shared" ref="K25:K27" si="3">D25+E25+F25+G25+H25+I25+J25</f>
        <v>1637</v>
      </c>
      <c r="L25" s="452">
        <f>K25/K28</f>
        <v>0.21566573786797885</v>
      </c>
      <c r="M25" s="401"/>
    </row>
    <row r="26" spans="2:13" ht="15.6">
      <c r="B26" s="396"/>
      <c r="C26" s="450" t="s">
        <v>61</v>
      </c>
      <c r="D26" s="438">
        <v>298.83999999999997</v>
      </c>
      <c r="E26" s="438">
        <v>429.84</v>
      </c>
      <c r="F26" s="438">
        <v>97</v>
      </c>
      <c r="G26" s="438"/>
      <c r="H26" s="438">
        <v>314</v>
      </c>
      <c r="I26" s="438"/>
      <c r="J26" s="438"/>
      <c r="K26" s="550">
        <f t="shared" si="3"/>
        <v>1139.6799999999998</v>
      </c>
      <c r="L26" s="452">
        <f>K26/K28</f>
        <v>0.15014656575038368</v>
      </c>
      <c r="M26" s="401"/>
    </row>
    <row r="27" spans="2:13" ht="15.6">
      <c r="B27" s="396"/>
      <c r="C27" s="450" t="s">
        <v>62</v>
      </c>
      <c r="D27" s="438">
        <v>1190.0999999999999</v>
      </c>
      <c r="E27" s="438">
        <v>1036.95</v>
      </c>
      <c r="F27" s="438">
        <v>759</v>
      </c>
      <c r="G27" s="438"/>
      <c r="H27" s="438">
        <v>77.22</v>
      </c>
      <c r="I27" s="438">
        <v>312.54000000000002</v>
      </c>
      <c r="J27" s="438">
        <v>502.4</v>
      </c>
      <c r="K27" s="550">
        <f t="shared" si="3"/>
        <v>3878.21</v>
      </c>
      <c r="L27" s="452">
        <f>K27/K28</f>
        <v>0.51093281689491399</v>
      </c>
      <c r="M27" s="401"/>
    </row>
    <row r="28" spans="2:13" ht="15.6">
      <c r="B28" s="397"/>
      <c r="C28" s="450" t="s">
        <v>199</v>
      </c>
      <c r="D28" s="552">
        <f t="shared" ref="D28:J28" si="4">SUM(D24:D27)</f>
        <v>2353.5</v>
      </c>
      <c r="E28" s="552">
        <f t="shared" si="4"/>
        <v>1857.79</v>
      </c>
      <c r="F28" s="552">
        <f t="shared" si="4"/>
        <v>1698</v>
      </c>
      <c r="G28" s="552">
        <f t="shared" si="4"/>
        <v>0</v>
      </c>
      <c r="H28" s="552">
        <f t="shared" si="4"/>
        <v>451.22</v>
      </c>
      <c r="I28" s="552">
        <f t="shared" si="4"/>
        <v>727.54</v>
      </c>
      <c r="J28" s="552">
        <f t="shared" si="4"/>
        <v>502.4</v>
      </c>
      <c r="K28" s="550">
        <f>D28+E28+F28+G28+H28+I28+J28</f>
        <v>7590.45</v>
      </c>
      <c r="L28" s="452">
        <f>SUM(L24:L27)</f>
        <v>1</v>
      </c>
      <c r="M28" s="401"/>
    </row>
    <row r="29" spans="2:13" ht="15.6">
      <c r="B29" s="397"/>
      <c r="C29" s="547" t="s">
        <v>193</v>
      </c>
      <c r="D29" s="553">
        <v>2356.9499999999998</v>
      </c>
      <c r="E29" s="553">
        <v>1857.79</v>
      </c>
      <c r="F29" s="548">
        <v>1706.48</v>
      </c>
      <c r="G29" s="548"/>
      <c r="H29" s="548">
        <v>451.22</v>
      </c>
      <c r="I29" s="548">
        <v>727.54</v>
      </c>
      <c r="J29" s="548">
        <v>502.4</v>
      </c>
      <c r="K29" s="549">
        <f t="shared" ref="K29" si="5">D29+E29+F29+G29+H29+I29+J29</f>
        <v>7602.3799999999992</v>
      </c>
      <c r="L29" s="452"/>
      <c r="M29" s="401"/>
    </row>
    <row r="30" spans="2:13" ht="15.6">
      <c r="B30" s="397"/>
      <c r="C30" s="460" t="s">
        <v>147</v>
      </c>
      <c r="D30" s="461">
        <f t="shared" ref="D30:E30" si="6">D29-D28</f>
        <v>3.4499999999998181</v>
      </c>
      <c r="E30" s="461">
        <f t="shared" si="6"/>
        <v>0</v>
      </c>
      <c r="F30" s="461">
        <f>F29-F28</f>
        <v>8.4800000000000182</v>
      </c>
      <c r="G30" s="461">
        <f>G29-G28</f>
        <v>0</v>
      </c>
      <c r="H30" s="461">
        <f t="shared" ref="H30:J30" si="7">H29-H28</f>
        <v>0</v>
      </c>
      <c r="I30" s="461">
        <f t="shared" si="7"/>
        <v>0</v>
      </c>
      <c r="J30" s="461">
        <f t="shared" si="7"/>
        <v>0</v>
      </c>
      <c r="K30" s="542">
        <f>D30+E30+F30+G30+H30+I30+J30</f>
        <v>11.929999999999836</v>
      </c>
      <c r="L30" s="452"/>
      <c r="M30" s="401"/>
    </row>
    <row r="31" spans="2:13" ht="15.6">
      <c r="B31" s="396"/>
      <c r="C31" s="402" t="s">
        <v>65</v>
      </c>
      <c r="D31" s="462">
        <f>D29/K29</f>
        <v>0.31002791231167082</v>
      </c>
      <c r="E31" s="462">
        <f>E29/K29</f>
        <v>0.24436952638515835</v>
      </c>
      <c r="F31" s="462">
        <f>F29/K29</f>
        <v>0.22446654863345428</v>
      </c>
      <c r="G31" s="462">
        <f>G29/K29</f>
        <v>0</v>
      </c>
      <c r="H31" s="462">
        <f>H29/K29</f>
        <v>5.9352465938298279E-2</v>
      </c>
      <c r="I31" s="462">
        <f>I29/K29</f>
        <v>9.569897847779249E-2</v>
      </c>
      <c r="J31" s="462">
        <f>J29/K29</f>
        <v>6.6084568253625839E-2</v>
      </c>
      <c r="K31" s="520">
        <f>D31+E31+F31+G31+H31+I31+J31</f>
        <v>1</v>
      </c>
      <c r="L31" s="463"/>
      <c r="M31" s="401"/>
    </row>
    <row r="32" spans="2:13" ht="16.2" thickBot="1">
      <c r="B32" s="396"/>
      <c r="C32" s="394"/>
      <c r="D32" s="395"/>
      <c r="E32" s="464"/>
      <c r="F32" s="879"/>
      <c r="G32" s="879"/>
      <c r="H32" s="879"/>
      <c r="I32" s="879"/>
      <c r="J32" s="880" t="s">
        <v>196</v>
      </c>
      <c r="K32" s="880"/>
      <c r="L32" s="465">
        <f>H12-K29</f>
        <v>4.2466800007914571</v>
      </c>
      <c r="M32" s="401"/>
    </row>
    <row r="33" spans="2:13" ht="15" thickBot="1">
      <c r="B33" s="397"/>
      <c r="C33" s="393"/>
      <c r="D33" s="367"/>
      <c r="E33" s="367"/>
      <c r="F33" s="367"/>
      <c r="G33" s="367"/>
      <c r="H33" s="367"/>
      <c r="I33" s="367"/>
      <c r="J33" s="367"/>
      <c r="K33" s="367"/>
      <c r="L33" s="368"/>
      <c r="M33" s="401"/>
    </row>
    <row r="34" spans="2:13" ht="15" thickBot="1">
      <c r="B34" s="398"/>
      <c r="C34" s="399"/>
      <c r="D34" s="399"/>
      <c r="E34" s="399"/>
      <c r="F34" s="399"/>
      <c r="G34" s="399"/>
      <c r="H34" s="399"/>
      <c r="I34" s="399"/>
      <c r="J34" s="399"/>
      <c r="K34" s="399"/>
      <c r="L34" s="399"/>
      <c r="M34" s="400"/>
    </row>
    <row r="35" spans="2:13" ht="15" thickBot="1"/>
    <row r="36" spans="2:13" ht="46.8" thickBot="1">
      <c r="B36" s="853" t="s">
        <v>203</v>
      </c>
      <c r="C36" s="854"/>
      <c r="D36" s="854"/>
      <c r="E36" s="854"/>
      <c r="F36" s="854"/>
      <c r="G36" s="854"/>
      <c r="H36" s="854"/>
      <c r="I36" s="854"/>
      <c r="J36" s="854"/>
      <c r="K36" s="854"/>
      <c r="L36" s="854"/>
      <c r="M36" s="855"/>
    </row>
    <row r="37" spans="2:13" ht="26.4" thickBot="1">
      <c r="B37" s="396"/>
      <c r="C37" s="856" t="s">
        <v>193</v>
      </c>
      <c r="D37" s="857"/>
      <c r="E37" s="857"/>
      <c r="F37" s="857"/>
      <c r="G37" s="857"/>
      <c r="H37" s="857"/>
      <c r="I37" s="857"/>
      <c r="J37" s="857"/>
      <c r="K37" s="857"/>
      <c r="L37" s="858"/>
      <c r="M37" s="401"/>
    </row>
    <row r="38" spans="2:13" ht="15.6">
      <c r="B38" s="396"/>
      <c r="C38" s="403" t="s">
        <v>7</v>
      </c>
      <c r="D38" s="404" t="s">
        <v>38</v>
      </c>
      <c r="E38" s="405" t="s">
        <v>39</v>
      </c>
      <c r="F38" s="406" t="s">
        <v>40</v>
      </c>
      <c r="G38" s="406" t="s">
        <v>8</v>
      </c>
      <c r="H38" s="407" t="s">
        <v>60</v>
      </c>
      <c r="I38" s="408" t="s">
        <v>40</v>
      </c>
      <c r="J38" s="407" t="s">
        <v>65</v>
      </c>
      <c r="K38" s="184"/>
      <c r="L38" s="188"/>
      <c r="M38" s="401"/>
    </row>
    <row r="39" spans="2:13" ht="15.6">
      <c r="B39" s="396"/>
      <c r="C39" s="409" t="s">
        <v>42</v>
      </c>
      <c r="D39" s="596">
        <v>1649075.5730000001</v>
      </c>
      <c r="E39" s="596">
        <v>1649735.66</v>
      </c>
      <c r="F39" s="526">
        <f t="shared" ref="F39:F44" si="8">E39-D39</f>
        <v>660.08699999982491</v>
      </c>
      <c r="G39" s="521">
        <v>6.28</v>
      </c>
      <c r="H39" s="410">
        <f>F39*G39</f>
        <v>4145.3463599989009</v>
      </c>
      <c r="I39" s="531">
        <f>F39+F43+F44</f>
        <v>939.40599999984261</v>
      </c>
      <c r="J39" s="411">
        <f>I39/I43</f>
        <v>0.47663977699444199</v>
      </c>
      <c r="K39" s="186"/>
      <c r="L39" s="359"/>
      <c r="M39" s="401"/>
    </row>
    <row r="40" spans="2:13" ht="15.6">
      <c r="B40" s="396"/>
      <c r="C40" s="412" t="s">
        <v>43</v>
      </c>
      <c r="D40" s="596">
        <v>636219.62199999997</v>
      </c>
      <c r="E40" s="596">
        <v>636429.15</v>
      </c>
      <c r="F40" s="527">
        <f t="shared" si="8"/>
        <v>209.52800000004936</v>
      </c>
      <c r="G40" s="522">
        <v>6.28</v>
      </c>
      <c r="H40" s="413">
        <f>G40*F40</f>
        <v>1315.8358400003101</v>
      </c>
      <c r="I40" s="532">
        <f>F40</f>
        <v>209.52800000004936</v>
      </c>
      <c r="J40" s="414">
        <f>I40/I43</f>
        <v>0.10631120004995891</v>
      </c>
      <c r="K40" s="186"/>
      <c r="L40" s="359"/>
      <c r="M40" s="401"/>
    </row>
    <row r="41" spans="2:13" ht="15.6">
      <c r="B41" s="396"/>
      <c r="C41" s="415" t="s">
        <v>44</v>
      </c>
      <c r="D41" s="597">
        <v>385393.48300000001</v>
      </c>
      <c r="E41" s="597">
        <v>385523.01199999999</v>
      </c>
      <c r="F41" s="528">
        <f t="shared" si="8"/>
        <v>129.52899999998044</v>
      </c>
      <c r="G41" s="523">
        <v>4.58</v>
      </c>
      <c r="H41" s="416">
        <f>G41*F41</f>
        <v>593.24281999991047</v>
      </c>
      <c r="I41" s="533">
        <f>F41</f>
        <v>129.52899999998044</v>
      </c>
      <c r="J41" s="417">
        <f>I41/I43</f>
        <v>6.5720970138911289E-2</v>
      </c>
      <c r="K41" s="186"/>
      <c r="L41" s="359"/>
      <c r="M41" s="401"/>
    </row>
    <row r="42" spans="2:13" ht="15.6">
      <c r="B42" s="397"/>
      <c r="C42" s="183" t="s">
        <v>139</v>
      </c>
      <c r="D42" s="597">
        <v>446232.34299999999</v>
      </c>
      <c r="E42" s="597">
        <v>446924.77299999999</v>
      </c>
      <c r="F42" s="529">
        <f t="shared" si="8"/>
        <v>692.42999999999302</v>
      </c>
      <c r="G42" s="524">
        <v>6.28</v>
      </c>
      <c r="H42" s="418">
        <f>G42*F42</f>
        <v>4348.4603999999563</v>
      </c>
      <c r="I42" s="534">
        <f>F42</f>
        <v>692.42999999999302</v>
      </c>
      <c r="J42" s="419">
        <f>I42/I43</f>
        <v>0.35132805281668783</v>
      </c>
      <c r="K42" s="186"/>
      <c r="L42" s="359"/>
      <c r="M42" s="401"/>
    </row>
    <row r="43" spans="2:13" ht="16.2" thickBot="1">
      <c r="B43" s="397"/>
      <c r="C43" s="420" t="s">
        <v>45</v>
      </c>
      <c r="D43" s="597">
        <v>391587.83299999998</v>
      </c>
      <c r="E43" s="597">
        <v>391867.152</v>
      </c>
      <c r="F43" s="526">
        <f t="shared" si="8"/>
        <v>279.3190000000177</v>
      </c>
      <c r="G43" s="859">
        <v>6.28</v>
      </c>
      <c r="H43" s="421">
        <f>G43*F43</f>
        <v>1754.1233200001111</v>
      </c>
      <c r="I43" s="535">
        <f t="shared" ref="I43:J43" si="9">SUM(I39:I42)</f>
        <v>1970.8929999998654</v>
      </c>
      <c r="J43" s="422">
        <f t="shared" si="9"/>
        <v>1</v>
      </c>
      <c r="K43" s="186"/>
      <c r="L43" s="359"/>
      <c r="M43" s="401"/>
    </row>
    <row r="44" spans="2:13" ht="15.6">
      <c r="B44" s="397"/>
      <c r="C44" s="420" t="s">
        <v>46</v>
      </c>
      <c r="D44" s="597">
        <v>346791.64199999999</v>
      </c>
      <c r="E44" s="597">
        <v>346791.64199999999</v>
      </c>
      <c r="F44" s="526">
        <f t="shared" si="8"/>
        <v>0</v>
      </c>
      <c r="G44" s="860"/>
      <c r="H44" s="423">
        <f>G43*F44</f>
        <v>0</v>
      </c>
      <c r="I44" s="424"/>
      <c r="J44" s="425"/>
      <c r="K44" s="186"/>
      <c r="L44" s="359"/>
      <c r="M44" s="401"/>
    </row>
    <row r="45" spans="2:13" ht="16.2" thickBot="1">
      <c r="B45" s="397"/>
      <c r="C45" s="426" t="s">
        <v>21</v>
      </c>
      <c r="D45" s="427"/>
      <c r="E45" s="427"/>
      <c r="F45" s="530">
        <f>F39+F40+F41+F42+F43+F44</f>
        <v>1970.8929999998654</v>
      </c>
      <c r="G45" s="525">
        <f>H45/F45</f>
        <v>6.168274350763852</v>
      </c>
      <c r="H45" s="428">
        <f>SUM(H39:H44)</f>
        <v>12157.00873999919</v>
      </c>
      <c r="I45" s="424"/>
      <c r="J45" s="425"/>
      <c r="K45" s="186"/>
      <c r="L45" s="359"/>
      <c r="M45" s="401"/>
    </row>
    <row r="46" spans="2:13" ht="16.2" thickBot="1">
      <c r="B46" s="397"/>
      <c r="C46" s="429"/>
      <c r="D46" s="425"/>
      <c r="E46" s="425"/>
      <c r="F46" s="430"/>
      <c r="G46" s="425"/>
      <c r="H46" s="425"/>
      <c r="I46" s="431"/>
      <c r="J46" s="431"/>
      <c r="K46" s="184"/>
      <c r="L46" s="188"/>
      <c r="M46" s="401"/>
    </row>
    <row r="47" spans="2:13" ht="15.6">
      <c r="B47" s="397"/>
      <c r="C47" s="432"/>
      <c r="D47" s="433"/>
      <c r="E47" s="433" t="s">
        <v>254</v>
      </c>
      <c r="F47" s="434" t="s">
        <v>1</v>
      </c>
      <c r="G47" s="554" t="s">
        <v>65</v>
      </c>
      <c r="H47" s="861" t="s">
        <v>243</v>
      </c>
      <c r="I47" s="862"/>
      <c r="J47" s="431"/>
      <c r="K47" s="184"/>
      <c r="L47" s="188"/>
      <c r="M47" s="401"/>
    </row>
    <row r="48" spans="2:13" ht="15.6">
      <c r="B48" s="397"/>
      <c r="C48" s="437" t="s">
        <v>80</v>
      </c>
      <c r="D48" s="438"/>
      <c r="E48" s="438">
        <v>732</v>
      </c>
      <c r="F48" s="438">
        <f>D48+E48</f>
        <v>732</v>
      </c>
      <c r="G48" s="439">
        <f>F48/F53</f>
        <v>0.19291384235881975</v>
      </c>
      <c r="H48" s="590">
        <v>7.0000000000000001E-3</v>
      </c>
      <c r="I48" s="586">
        <f>F48*H48</f>
        <v>5.1239999999999997</v>
      </c>
      <c r="J48" s="431"/>
      <c r="K48" s="184"/>
      <c r="L48" s="188"/>
      <c r="M48" s="401"/>
    </row>
    <row r="49" spans="2:13" ht="15.6">
      <c r="B49" s="397"/>
      <c r="C49" s="437" t="s">
        <v>81</v>
      </c>
      <c r="D49" s="438"/>
      <c r="E49" s="438">
        <v>1288</v>
      </c>
      <c r="F49" s="438">
        <f t="shared" ref="F49:F52" si="10">D49+E49</f>
        <v>1288</v>
      </c>
      <c r="G49" s="439">
        <f>F49/F53</f>
        <v>0.33944402863136591</v>
      </c>
      <c r="H49" s="590">
        <v>2.5000000000000001E-2</v>
      </c>
      <c r="I49" s="586">
        <f>F49*H49</f>
        <v>32.200000000000003</v>
      </c>
      <c r="J49" s="431"/>
      <c r="K49" s="184"/>
      <c r="L49" s="188"/>
      <c r="M49" s="401"/>
    </row>
    <row r="50" spans="2:13" ht="15.6">
      <c r="B50" s="397"/>
      <c r="C50" s="437" t="s">
        <v>58</v>
      </c>
      <c r="D50" s="438"/>
      <c r="E50" s="438">
        <v>1316</v>
      </c>
      <c r="F50" s="438">
        <f t="shared" si="10"/>
        <v>1316</v>
      </c>
      <c r="G50" s="439">
        <f>F50/F53</f>
        <v>0.34682324664509123</v>
      </c>
      <c r="H50" s="590"/>
      <c r="I50" s="586"/>
      <c r="J50" s="431"/>
      <c r="K50" s="184"/>
      <c r="L50" s="188"/>
      <c r="M50" s="401"/>
    </row>
    <row r="51" spans="2:13" ht="15.6">
      <c r="B51" s="397"/>
      <c r="C51" s="437" t="s">
        <v>275</v>
      </c>
      <c r="D51" s="438"/>
      <c r="E51" s="438">
        <v>458.44</v>
      </c>
      <c r="F51" s="438">
        <f t="shared" si="10"/>
        <v>458.44</v>
      </c>
      <c r="G51" s="439">
        <f>F51/F53</f>
        <v>0.12081888236472312</v>
      </c>
      <c r="H51" s="590">
        <v>1.9E-2</v>
      </c>
      <c r="I51" s="586">
        <f>F51*H51</f>
        <v>8.7103599999999997</v>
      </c>
      <c r="J51" s="431"/>
      <c r="K51" s="184"/>
      <c r="L51" s="188"/>
      <c r="M51" s="401"/>
    </row>
    <row r="52" spans="2:13" ht="15.6">
      <c r="B52" s="397"/>
      <c r="C52" s="437" t="s">
        <v>276</v>
      </c>
      <c r="D52" s="438"/>
      <c r="E52" s="438"/>
      <c r="F52" s="438">
        <f t="shared" si="10"/>
        <v>0</v>
      </c>
      <c r="G52" s="439">
        <f>F52/F53</f>
        <v>0</v>
      </c>
      <c r="H52" s="584"/>
      <c r="I52" s="586"/>
      <c r="J52" s="431"/>
      <c r="K52" s="184"/>
      <c r="L52" s="188"/>
      <c r="M52" s="401"/>
    </row>
    <row r="53" spans="2:13" ht="16.2" thickBot="1">
      <c r="B53" s="397"/>
      <c r="C53" s="441" t="s">
        <v>1</v>
      </c>
      <c r="D53" s="442">
        <f>SUM(D48:D52)</f>
        <v>0</v>
      </c>
      <c r="E53" s="442">
        <f>SUM(E48:E52)</f>
        <v>3794.44</v>
      </c>
      <c r="F53" s="443">
        <f>D53+E53</f>
        <v>3794.44</v>
      </c>
      <c r="G53" s="444">
        <f>SUM(G48:G52)</f>
        <v>1</v>
      </c>
      <c r="H53" s="585" t="s">
        <v>21</v>
      </c>
      <c r="I53" s="591">
        <f>SUM(I48:I52)</f>
        <v>46.034360000000007</v>
      </c>
      <c r="J53" s="431"/>
      <c r="K53" s="184"/>
      <c r="L53" s="188"/>
      <c r="M53" s="401"/>
    </row>
    <row r="54" spans="2:13" ht="15" thickBot="1">
      <c r="B54" s="397"/>
      <c r="C54" s="187"/>
      <c r="D54" s="186"/>
      <c r="E54" s="186"/>
      <c r="F54" s="185"/>
      <c r="G54" s="186"/>
      <c r="H54" s="186"/>
      <c r="I54" s="184"/>
      <c r="J54" s="184"/>
      <c r="K54" s="184"/>
      <c r="L54" s="188"/>
      <c r="M54" s="401"/>
    </row>
    <row r="55" spans="2:13" ht="26.4" thickBot="1">
      <c r="B55" s="397"/>
      <c r="C55" s="876" t="s">
        <v>194</v>
      </c>
      <c r="D55" s="877"/>
      <c r="E55" s="877"/>
      <c r="F55" s="877"/>
      <c r="G55" s="877"/>
      <c r="H55" s="877"/>
      <c r="I55" s="877"/>
      <c r="J55" s="877"/>
      <c r="K55" s="877"/>
      <c r="L55" s="878"/>
      <c r="M55" s="401"/>
    </row>
    <row r="56" spans="2:13" ht="15.6">
      <c r="B56" s="396"/>
      <c r="C56" s="446"/>
      <c r="D56" s="447" t="s">
        <v>260</v>
      </c>
      <c r="E56" s="447" t="s">
        <v>68</v>
      </c>
      <c r="F56" s="447" t="s">
        <v>268</v>
      </c>
      <c r="G56" s="448" t="s">
        <v>256</v>
      </c>
      <c r="H56" s="447" t="s">
        <v>130</v>
      </c>
      <c r="I56" s="448" t="s">
        <v>64</v>
      </c>
      <c r="J56" s="447" t="s">
        <v>269</v>
      </c>
      <c r="K56" s="448" t="s">
        <v>195</v>
      </c>
      <c r="L56" s="449" t="s">
        <v>65</v>
      </c>
      <c r="M56" s="401"/>
    </row>
    <row r="57" spans="2:13" ht="15.6">
      <c r="B57" s="396"/>
      <c r="C57" s="450" t="s">
        <v>58</v>
      </c>
      <c r="D57" s="438">
        <v>574</v>
      </c>
      <c r="E57" s="438">
        <v>414</v>
      </c>
      <c r="F57" s="438"/>
      <c r="G57" s="438">
        <v>207</v>
      </c>
      <c r="H57" s="438"/>
      <c r="I57" s="438">
        <v>328</v>
      </c>
      <c r="J57" s="438"/>
      <c r="K57" s="550">
        <f>D57+E57+F57+G57+H57+I57+J57</f>
        <v>1523</v>
      </c>
      <c r="L57" s="452">
        <f>K57/K61</f>
        <v>0.12409374088444695</v>
      </c>
      <c r="M57" s="401"/>
    </row>
    <row r="58" spans="2:13" ht="15.6">
      <c r="B58" s="396"/>
      <c r="C58" s="450" t="s">
        <v>148</v>
      </c>
      <c r="D58" s="438">
        <v>653.77</v>
      </c>
      <c r="E58" s="438">
        <v>493</v>
      </c>
      <c r="F58" s="438"/>
      <c r="G58" s="438">
        <v>163</v>
      </c>
      <c r="H58" s="438"/>
      <c r="I58" s="438">
        <v>765.07</v>
      </c>
      <c r="J58" s="438"/>
      <c r="K58" s="550">
        <f t="shared" ref="K58:K60" si="11">D58+E58+F58+G58+H58+I58+J58</f>
        <v>2074.84</v>
      </c>
      <c r="L58" s="452">
        <f>K58/K61</f>
        <v>0.16905755570366773</v>
      </c>
      <c r="M58" s="401"/>
    </row>
    <row r="59" spans="2:13" ht="15.6">
      <c r="B59" s="396"/>
      <c r="C59" s="450" t="s">
        <v>61</v>
      </c>
      <c r="D59" s="438">
        <v>4142.49</v>
      </c>
      <c r="E59" s="438">
        <v>31.4</v>
      </c>
      <c r="F59" s="438"/>
      <c r="G59" s="438">
        <v>998.84</v>
      </c>
      <c r="H59" s="438"/>
      <c r="I59" s="438">
        <v>766</v>
      </c>
      <c r="J59" s="438"/>
      <c r="K59" s="550">
        <f t="shared" si="11"/>
        <v>5938.73</v>
      </c>
      <c r="L59" s="452">
        <f>K59/K61</f>
        <v>0.48388655403985004</v>
      </c>
      <c r="M59" s="401"/>
    </row>
    <row r="60" spans="2:13" ht="15.6">
      <c r="B60" s="396"/>
      <c r="C60" s="450" t="s">
        <v>62</v>
      </c>
      <c r="D60" s="438">
        <v>1054.43</v>
      </c>
      <c r="E60" s="438">
        <v>979.95</v>
      </c>
      <c r="F60" s="438"/>
      <c r="G60" s="438">
        <v>682</v>
      </c>
      <c r="H60" s="438"/>
      <c r="I60" s="438"/>
      <c r="J60" s="438">
        <v>20.03</v>
      </c>
      <c r="K60" s="550">
        <f t="shared" si="11"/>
        <v>2736.4100000000003</v>
      </c>
      <c r="L60" s="452">
        <f>K60/K61</f>
        <v>0.22296214937203515</v>
      </c>
      <c r="M60" s="401"/>
    </row>
    <row r="61" spans="2:13" ht="15.6">
      <c r="B61" s="397"/>
      <c r="C61" s="450" t="s">
        <v>199</v>
      </c>
      <c r="D61" s="552">
        <f t="shared" ref="D61:J61" si="12">SUM(D57:D60)</f>
        <v>6424.6900000000005</v>
      </c>
      <c r="E61" s="552">
        <f t="shared" si="12"/>
        <v>1918.35</v>
      </c>
      <c r="F61" s="552">
        <f t="shared" si="12"/>
        <v>0</v>
      </c>
      <c r="G61" s="552">
        <f t="shared" si="12"/>
        <v>2050.84</v>
      </c>
      <c r="H61" s="552">
        <f t="shared" si="12"/>
        <v>0</v>
      </c>
      <c r="I61" s="552">
        <f t="shared" si="12"/>
        <v>1859.0700000000002</v>
      </c>
      <c r="J61" s="552">
        <f t="shared" si="12"/>
        <v>20.03</v>
      </c>
      <c r="K61" s="550">
        <f>D61+E61+F61+G61+H61+I61+J61</f>
        <v>12272.980000000001</v>
      </c>
      <c r="L61" s="452">
        <f>SUM(L57:L60)</f>
        <v>0.99999999999999989</v>
      </c>
      <c r="M61" s="401"/>
    </row>
    <row r="62" spans="2:13" ht="15.6">
      <c r="B62" s="397"/>
      <c r="C62" s="547" t="s">
        <v>193</v>
      </c>
      <c r="D62" s="553">
        <v>6424.69</v>
      </c>
      <c r="E62" s="553">
        <v>1918.35</v>
      </c>
      <c r="F62" s="548"/>
      <c r="G62" s="548">
        <v>2073.11</v>
      </c>
      <c r="H62" s="548"/>
      <c r="I62" s="548">
        <v>1859.07</v>
      </c>
      <c r="J62" s="548">
        <v>20.03</v>
      </c>
      <c r="K62" s="549">
        <f t="shared" ref="K62" si="13">D62+E62+F62+G62+H62+I62+J62</f>
        <v>12295.25</v>
      </c>
      <c r="L62" s="452"/>
      <c r="M62" s="401"/>
    </row>
    <row r="63" spans="2:13" ht="15.6">
      <c r="B63" s="397"/>
      <c r="C63" s="460" t="s">
        <v>147</v>
      </c>
      <c r="D63" s="461">
        <f t="shared" ref="D63:E63" si="14">D62-D61</f>
        <v>0</v>
      </c>
      <c r="E63" s="461">
        <f t="shared" si="14"/>
        <v>0</v>
      </c>
      <c r="F63" s="461">
        <f>F62-F61</f>
        <v>0</v>
      </c>
      <c r="G63" s="461">
        <f>G62-G61</f>
        <v>22.269999999999982</v>
      </c>
      <c r="H63" s="461">
        <f t="shared" ref="H63:J63" si="15">H62-H61</f>
        <v>0</v>
      </c>
      <c r="I63" s="461">
        <f t="shared" si="15"/>
        <v>0</v>
      </c>
      <c r="J63" s="461">
        <f t="shared" si="15"/>
        <v>0</v>
      </c>
      <c r="K63" s="542">
        <f>D63+E63+F63+G63+H63+I63+J63</f>
        <v>22.269999999999982</v>
      </c>
      <c r="L63" s="452"/>
      <c r="M63" s="401"/>
    </row>
    <row r="64" spans="2:13" ht="15.6">
      <c r="B64" s="396"/>
      <c r="C64" s="402" t="s">
        <v>65</v>
      </c>
      <c r="D64" s="462">
        <f>D62/K62</f>
        <v>0.52253431203106893</v>
      </c>
      <c r="E64" s="462">
        <f>E62/K62</f>
        <v>0.15602366767654174</v>
      </c>
      <c r="F64" s="462">
        <f>F62/K62</f>
        <v>0</v>
      </c>
      <c r="G64" s="462">
        <f>G62/K62</f>
        <v>0.16861064232122161</v>
      </c>
      <c r="H64" s="462">
        <f>H62/K62</f>
        <v>0</v>
      </c>
      <c r="I64" s="462">
        <f>I62/K62</f>
        <v>0.15120229356865456</v>
      </c>
      <c r="J64" s="462">
        <f>J62/K62</f>
        <v>1.6290844025131656E-3</v>
      </c>
      <c r="K64" s="520">
        <f>D64+E64+F64+G64+H64+I64+J64</f>
        <v>1</v>
      </c>
      <c r="L64" s="463"/>
      <c r="M64" s="401"/>
    </row>
    <row r="65" spans="2:13" ht="16.2" thickBot="1">
      <c r="B65" s="396"/>
      <c r="C65" s="394"/>
      <c r="D65" s="395"/>
      <c r="E65" s="464"/>
      <c r="F65" s="879"/>
      <c r="G65" s="879"/>
      <c r="H65" s="879"/>
      <c r="I65" s="879"/>
      <c r="J65" s="880" t="s">
        <v>196</v>
      </c>
      <c r="K65" s="880"/>
      <c r="L65" s="465">
        <f>H45-K62</f>
        <v>-138.24126000081014</v>
      </c>
      <c r="M65" s="401"/>
    </row>
    <row r="66" spans="2:13" ht="15" thickBot="1">
      <c r="B66" s="397"/>
      <c r="C66" s="393"/>
      <c r="D66" s="367"/>
      <c r="E66" s="367"/>
      <c r="F66" s="367"/>
      <c r="G66" s="367"/>
      <c r="H66" s="367"/>
      <c r="I66" s="367"/>
      <c r="J66" s="367"/>
      <c r="K66" s="367"/>
      <c r="L66" s="368"/>
      <c r="M66" s="401"/>
    </row>
    <row r="67" spans="2:13" ht="15" thickBot="1">
      <c r="B67" s="398"/>
      <c r="C67" s="399"/>
      <c r="D67" s="399"/>
      <c r="E67" s="399"/>
      <c r="F67" s="399"/>
      <c r="G67" s="399"/>
      <c r="H67" s="399"/>
      <c r="I67" s="399"/>
      <c r="J67" s="399"/>
      <c r="K67" s="399"/>
      <c r="L67" s="399"/>
      <c r="M67" s="400"/>
    </row>
    <row r="68" spans="2:13" ht="15" thickBot="1"/>
    <row r="69" spans="2:13" ht="46.8" thickBot="1">
      <c r="B69" s="853" t="s">
        <v>205</v>
      </c>
      <c r="C69" s="854"/>
      <c r="D69" s="854"/>
      <c r="E69" s="854"/>
      <c r="F69" s="854"/>
      <c r="G69" s="854"/>
      <c r="H69" s="854"/>
      <c r="I69" s="854"/>
      <c r="J69" s="854"/>
      <c r="K69" s="854"/>
      <c r="L69" s="854"/>
      <c r="M69" s="855"/>
    </row>
    <row r="70" spans="2:13" ht="26.4" thickBot="1">
      <c r="B70" s="396"/>
      <c r="C70" s="856" t="s">
        <v>193</v>
      </c>
      <c r="D70" s="857"/>
      <c r="E70" s="857"/>
      <c r="F70" s="857"/>
      <c r="G70" s="857"/>
      <c r="H70" s="857"/>
      <c r="I70" s="857"/>
      <c r="J70" s="857"/>
      <c r="K70" s="857"/>
      <c r="L70" s="858"/>
      <c r="M70" s="401"/>
    </row>
    <row r="71" spans="2:13" ht="15.6">
      <c r="B71" s="396"/>
      <c r="C71" s="403" t="s">
        <v>7</v>
      </c>
      <c r="D71" s="404" t="s">
        <v>38</v>
      </c>
      <c r="E71" s="405" t="s">
        <v>39</v>
      </c>
      <c r="F71" s="406" t="s">
        <v>40</v>
      </c>
      <c r="G71" s="406" t="s">
        <v>8</v>
      </c>
      <c r="H71" s="407" t="s">
        <v>60</v>
      </c>
      <c r="I71" s="408" t="s">
        <v>40</v>
      </c>
      <c r="J71" s="407" t="s">
        <v>65</v>
      </c>
      <c r="K71" s="184"/>
      <c r="L71" s="188"/>
      <c r="M71" s="401"/>
    </row>
    <row r="72" spans="2:13" ht="15.6">
      <c r="B72" s="396"/>
      <c r="C72" s="409" t="s">
        <v>42</v>
      </c>
      <c r="D72" s="596">
        <v>1649735.66</v>
      </c>
      <c r="E72" s="596">
        <v>1650476.773</v>
      </c>
      <c r="F72" s="526">
        <f t="shared" ref="F72:F77" si="16">E72-D72</f>
        <v>741.11300000012852</v>
      </c>
      <c r="G72" s="521">
        <v>6.28</v>
      </c>
      <c r="H72" s="410">
        <f>F72*G72</f>
        <v>4654.1896400008072</v>
      </c>
      <c r="I72" s="531">
        <f>F72+F76+F77</f>
        <v>940.38300000014715</v>
      </c>
      <c r="J72" s="411">
        <f>I72/I76</f>
        <v>0.5993793214220593</v>
      </c>
      <c r="K72" s="186"/>
      <c r="L72" s="359"/>
      <c r="M72" s="401"/>
    </row>
    <row r="73" spans="2:13" ht="15.6">
      <c r="B73" s="396"/>
      <c r="C73" s="412" t="s">
        <v>43</v>
      </c>
      <c r="D73" s="596">
        <v>636429.15</v>
      </c>
      <c r="E73" s="596">
        <v>636780.473</v>
      </c>
      <c r="F73" s="527">
        <f t="shared" si="16"/>
        <v>351.32299999997485</v>
      </c>
      <c r="G73" s="522">
        <v>6.28</v>
      </c>
      <c r="H73" s="413">
        <f>G73*F73</f>
        <v>2206.308439999842</v>
      </c>
      <c r="I73" s="532">
        <f>F73</f>
        <v>351.32299999997485</v>
      </c>
      <c r="J73" s="414">
        <f>I73/I76</f>
        <v>0.22392550837256112</v>
      </c>
      <c r="K73" s="186"/>
      <c r="L73" s="359"/>
      <c r="M73" s="401"/>
    </row>
    <row r="74" spans="2:13" ht="15.6">
      <c r="B74" s="396"/>
      <c r="C74" s="415" t="s">
        <v>44</v>
      </c>
      <c r="D74" s="597">
        <v>385523.01199999999</v>
      </c>
      <c r="E74" s="597">
        <v>385752.413</v>
      </c>
      <c r="F74" s="528">
        <f t="shared" si="16"/>
        <v>229.40100000001257</v>
      </c>
      <c r="G74" s="523">
        <v>4.58</v>
      </c>
      <c r="H74" s="416">
        <f>G74*F74</f>
        <v>1050.6565800000576</v>
      </c>
      <c r="I74" s="533">
        <f>F74</f>
        <v>229.40100000001257</v>
      </c>
      <c r="J74" s="417">
        <f>I74/I76</f>
        <v>0.14621512268248985</v>
      </c>
      <c r="K74" s="186"/>
      <c r="L74" s="359"/>
      <c r="M74" s="401"/>
    </row>
    <row r="75" spans="2:13" ht="15.6">
      <c r="B75" s="397"/>
      <c r="C75" s="183" t="s">
        <v>139</v>
      </c>
      <c r="D75" s="597">
        <v>446924.77299999999</v>
      </c>
      <c r="E75" s="597">
        <v>446972.59399999998</v>
      </c>
      <c r="F75" s="529">
        <f t="shared" si="16"/>
        <v>47.820999999996275</v>
      </c>
      <c r="G75" s="524">
        <v>6.28</v>
      </c>
      <c r="H75" s="418">
        <f>G75*F75</f>
        <v>300.31587999997663</v>
      </c>
      <c r="I75" s="534">
        <f>F75</f>
        <v>47.820999999996275</v>
      </c>
      <c r="J75" s="419">
        <f>I75/I76</f>
        <v>3.0480047522889697E-2</v>
      </c>
      <c r="K75" s="186"/>
      <c r="L75" s="359"/>
      <c r="M75" s="401"/>
    </row>
    <row r="76" spans="2:13" ht="16.2" thickBot="1">
      <c r="B76" s="397"/>
      <c r="C76" s="420" t="s">
        <v>45</v>
      </c>
      <c r="D76" s="597">
        <v>391867.152</v>
      </c>
      <c r="E76" s="597">
        <v>392066.42200000002</v>
      </c>
      <c r="F76" s="526">
        <f t="shared" si="16"/>
        <v>199.27000000001863</v>
      </c>
      <c r="G76" s="859">
        <v>6.28</v>
      </c>
      <c r="H76" s="421">
        <f>G76*F76</f>
        <v>1251.4156000001169</v>
      </c>
      <c r="I76" s="535">
        <f t="shared" ref="I76:J76" si="17">SUM(I72:I75)</f>
        <v>1568.9280000001309</v>
      </c>
      <c r="J76" s="422">
        <f t="shared" si="17"/>
        <v>0.99999999999999989</v>
      </c>
      <c r="K76" s="186"/>
      <c r="L76" s="359"/>
      <c r="M76" s="401"/>
    </row>
    <row r="77" spans="2:13" ht="15.6">
      <c r="B77" s="397"/>
      <c r="C77" s="420" t="s">
        <v>46</v>
      </c>
      <c r="D77" s="597">
        <v>346791.64199999999</v>
      </c>
      <c r="E77" s="597">
        <v>346791.64199999999</v>
      </c>
      <c r="F77" s="526">
        <f t="shared" si="16"/>
        <v>0</v>
      </c>
      <c r="G77" s="860"/>
      <c r="H77" s="423">
        <f>G76*F77</f>
        <v>0</v>
      </c>
      <c r="I77" s="424"/>
      <c r="J77" s="425"/>
      <c r="K77" s="186"/>
      <c r="L77" s="359"/>
      <c r="M77" s="401"/>
    </row>
    <row r="78" spans="2:13" ht="16.2" thickBot="1">
      <c r="B78" s="397"/>
      <c r="C78" s="426" t="s">
        <v>21</v>
      </c>
      <c r="D78" s="427"/>
      <c r="E78" s="427"/>
      <c r="F78" s="530">
        <f>F72+F73+F74+F75+F76+F77</f>
        <v>1568.9280000001309</v>
      </c>
      <c r="G78" s="525">
        <f>H78/F78</f>
        <v>6.0314342914397665</v>
      </c>
      <c r="H78" s="428">
        <f>SUM(H72:H77)</f>
        <v>9462.8861400007991</v>
      </c>
      <c r="I78" s="424"/>
      <c r="J78" s="425"/>
      <c r="K78" s="186"/>
      <c r="L78" s="359"/>
      <c r="M78" s="401"/>
    </row>
    <row r="79" spans="2:13" ht="16.2" thickBot="1">
      <c r="B79" s="397"/>
      <c r="C79" s="429"/>
      <c r="D79" s="425"/>
      <c r="E79" s="425"/>
      <c r="F79" s="430"/>
      <c r="G79" s="425"/>
      <c r="H79" s="425"/>
      <c r="I79" s="431"/>
      <c r="J79" s="431"/>
      <c r="K79" s="184"/>
      <c r="L79" s="188"/>
      <c r="M79" s="401"/>
    </row>
    <row r="80" spans="2:13" ht="15.6">
      <c r="B80" s="397"/>
      <c r="C80" s="432"/>
      <c r="D80" s="433"/>
      <c r="E80" s="433" t="s">
        <v>254</v>
      </c>
      <c r="F80" s="434" t="s">
        <v>1</v>
      </c>
      <c r="G80" s="554" t="s">
        <v>65</v>
      </c>
      <c r="H80" s="861" t="s">
        <v>243</v>
      </c>
      <c r="I80" s="862"/>
      <c r="J80" s="431"/>
      <c r="K80" s="184"/>
      <c r="L80" s="188"/>
      <c r="M80" s="401"/>
    </row>
    <row r="81" spans="2:13" ht="15.6">
      <c r="B81" s="397"/>
      <c r="C81" s="437" t="s">
        <v>80</v>
      </c>
      <c r="D81" s="438"/>
      <c r="E81" s="438">
        <v>2447</v>
      </c>
      <c r="F81" s="438">
        <f>D81+E81</f>
        <v>2447</v>
      </c>
      <c r="G81" s="439">
        <f>F81/F86</f>
        <v>0.41197436229836909</v>
      </c>
      <c r="H81" s="590">
        <v>7.0000000000000001E-3</v>
      </c>
      <c r="I81" s="586">
        <f>F81*H81</f>
        <v>17.129000000000001</v>
      </c>
      <c r="J81" s="431"/>
      <c r="K81" s="184"/>
      <c r="L81" s="188"/>
      <c r="M81" s="401"/>
    </row>
    <row r="82" spans="2:13" ht="15.6">
      <c r="B82" s="397"/>
      <c r="C82" s="437" t="s">
        <v>81</v>
      </c>
      <c r="D82" s="438"/>
      <c r="E82" s="438">
        <v>1849</v>
      </c>
      <c r="F82" s="438">
        <f t="shared" ref="F82:F85" si="18">D82+E82</f>
        <v>1849</v>
      </c>
      <c r="G82" s="439">
        <f>F82/F86</f>
        <v>0.31129570735173046</v>
      </c>
      <c r="H82" s="590">
        <v>2.5000000000000001E-2</v>
      </c>
      <c r="I82" s="586">
        <f>F82*H82</f>
        <v>46.225000000000001</v>
      </c>
      <c r="J82" s="431"/>
      <c r="K82" s="184"/>
      <c r="L82" s="188"/>
      <c r="M82" s="401"/>
    </row>
    <row r="83" spans="2:13" ht="15.6">
      <c r="B83" s="397"/>
      <c r="C83" s="437" t="s">
        <v>58</v>
      </c>
      <c r="D83" s="438"/>
      <c r="E83" s="438">
        <v>1013</v>
      </c>
      <c r="F83" s="438">
        <f t="shared" si="18"/>
        <v>1013</v>
      </c>
      <c r="G83" s="439">
        <f>F83/F86</f>
        <v>0.17054762117214869</v>
      </c>
      <c r="H83" s="590"/>
      <c r="I83" s="586"/>
      <c r="J83" s="431"/>
      <c r="K83" s="184"/>
      <c r="L83" s="188"/>
      <c r="M83" s="401"/>
    </row>
    <row r="84" spans="2:13" ht="15.6">
      <c r="B84" s="397"/>
      <c r="C84" s="437" t="s">
        <v>275</v>
      </c>
      <c r="D84" s="438"/>
      <c r="E84" s="438">
        <v>630.69000000000005</v>
      </c>
      <c r="F84" s="438">
        <f t="shared" si="18"/>
        <v>630.69000000000005</v>
      </c>
      <c r="G84" s="439">
        <f>F84/F86</f>
        <v>0.1061823091777517</v>
      </c>
      <c r="H84" s="590">
        <v>1.9E-2</v>
      </c>
      <c r="I84" s="586">
        <f>F84*H84</f>
        <v>11.98311</v>
      </c>
      <c r="J84" s="431"/>
      <c r="K84" s="184"/>
      <c r="L84" s="188"/>
      <c r="M84" s="401"/>
    </row>
    <row r="85" spans="2:13" ht="15.6">
      <c r="B85" s="397"/>
      <c r="C85" s="437" t="s">
        <v>276</v>
      </c>
      <c r="D85" s="438"/>
      <c r="E85" s="438"/>
      <c r="F85" s="438">
        <f t="shared" si="18"/>
        <v>0</v>
      </c>
      <c r="G85" s="439">
        <f>F85/F86</f>
        <v>0</v>
      </c>
      <c r="H85" s="584"/>
      <c r="I85" s="586"/>
      <c r="J85" s="431"/>
      <c r="K85" s="184"/>
      <c r="L85" s="188"/>
      <c r="M85" s="401"/>
    </row>
    <row r="86" spans="2:13" ht="16.2" thickBot="1">
      <c r="B86" s="397"/>
      <c r="C86" s="441" t="s">
        <v>1</v>
      </c>
      <c r="D86" s="442">
        <f>SUM(D81:D85)</f>
        <v>0</v>
      </c>
      <c r="E86" s="442">
        <f>SUM(E81:E85)</f>
        <v>5939.6900000000005</v>
      </c>
      <c r="F86" s="443">
        <f>D86+E86</f>
        <v>5939.6900000000005</v>
      </c>
      <c r="G86" s="444">
        <f>SUM(G81:G85)</f>
        <v>1</v>
      </c>
      <c r="H86" s="585" t="s">
        <v>21</v>
      </c>
      <c r="I86" s="591">
        <f>SUM(I81:I85)</f>
        <v>75.337109999999996</v>
      </c>
      <c r="J86" s="431"/>
      <c r="K86" s="184"/>
      <c r="L86" s="188"/>
      <c r="M86" s="401"/>
    </row>
    <row r="87" spans="2:13" ht="15" thickBot="1">
      <c r="B87" s="397"/>
      <c r="C87" s="187"/>
      <c r="D87" s="186"/>
      <c r="E87" s="186"/>
      <c r="F87" s="185"/>
      <c r="G87" s="186"/>
      <c r="H87" s="186"/>
      <c r="I87" s="184"/>
      <c r="J87" s="184"/>
      <c r="K87" s="184"/>
      <c r="L87" s="188"/>
      <c r="M87" s="401"/>
    </row>
    <row r="88" spans="2:13" ht="26.4" thickBot="1">
      <c r="B88" s="397"/>
      <c r="C88" s="876" t="s">
        <v>194</v>
      </c>
      <c r="D88" s="877"/>
      <c r="E88" s="877"/>
      <c r="F88" s="877"/>
      <c r="G88" s="877"/>
      <c r="H88" s="877"/>
      <c r="I88" s="877"/>
      <c r="J88" s="877"/>
      <c r="K88" s="877"/>
      <c r="L88" s="878"/>
      <c r="M88" s="401"/>
    </row>
    <row r="89" spans="2:13" ht="15.6">
      <c r="B89" s="396"/>
      <c r="C89" s="446"/>
      <c r="D89" s="447" t="s">
        <v>260</v>
      </c>
      <c r="E89" s="447" t="s">
        <v>68</v>
      </c>
      <c r="F89" s="447" t="s">
        <v>268</v>
      </c>
      <c r="G89" s="448" t="s">
        <v>256</v>
      </c>
      <c r="H89" s="447" t="s">
        <v>130</v>
      </c>
      <c r="I89" s="448" t="s">
        <v>64</v>
      </c>
      <c r="J89" s="447" t="s">
        <v>269</v>
      </c>
      <c r="K89" s="448" t="s">
        <v>195</v>
      </c>
      <c r="L89" s="449" t="s">
        <v>65</v>
      </c>
      <c r="M89" s="401"/>
    </row>
    <row r="90" spans="2:13" ht="15.6">
      <c r="B90" s="396"/>
      <c r="C90" s="450" t="s">
        <v>58</v>
      </c>
      <c r="D90" s="438">
        <v>255.44</v>
      </c>
      <c r="E90" s="438">
        <v>459</v>
      </c>
      <c r="F90" s="438"/>
      <c r="G90" s="438">
        <v>78.28</v>
      </c>
      <c r="H90" s="438"/>
      <c r="I90" s="438">
        <v>129</v>
      </c>
      <c r="J90" s="438"/>
      <c r="K90" s="550">
        <f>D90+E90+F90+G90+H90+I90+J90</f>
        <v>921.72</v>
      </c>
      <c r="L90" s="452">
        <f>K90/K94</f>
        <v>9.8972924507535281E-2</v>
      </c>
      <c r="M90" s="401"/>
    </row>
    <row r="91" spans="2:13" ht="15.6">
      <c r="B91" s="396"/>
      <c r="C91" s="450" t="s">
        <v>148</v>
      </c>
      <c r="D91" s="438">
        <v>1114.6199999999999</v>
      </c>
      <c r="E91" s="438">
        <v>1334</v>
      </c>
      <c r="F91" s="438"/>
      <c r="G91" s="438">
        <v>227</v>
      </c>
      <c r="H91" s="438">
        <v>343.43</v>
      </c>
      <c r="I91" s="438">
        <v>377</v>
      </c>
      <c r="J91" s="438"/>
      <c r="K91" s="550">
        <f t="shared" ref="K91:K93" si="19">D91+E91+F91+G91+H91+I91+J91</f>
        <v>3396.0499999999997</v>
      </c>
      <c r="L91" s="452">
        <f>K91/K94</f>
        <v>0.36466280461942363</v>
      </c>
      <c r="M91" s="401"/>
    </row>
    <row r="92" spans="2:13" ht="15.6">
      <c r="B92" s="396"/>
      <c r="C92" s="450" t="s">
        <v>61</v>
      </c>
      <c r="D92" s="438">
        <v>1109.3</v>
      </c>
      <c r="E92" s="438">
        <v>715</v>
      </c>
      <c r="F92" s="438"/>
      <c r="G92" s="438">
        <v>120</v>
      </c>
      <c r="H92" s="438">
        <v>120</v>
      </c>
      <c r="I92" s="438">
        <v>235</v>
      </c>
      <c r="J92" s="438"/>
      <c r="K92" s="550">
        <f t="shared" si="19"/>
        <v>2299.3000000000002</v>
      </c>
      <c r="L92" s="452">
        <f>K92/K94</f>
        <v>0.24689541869567319</v>
      </c>
      <c r="M92" s="401"/>
    </row>
    <row r="93" spans="2:13" ht="15.6">
      <c r="B93" s="396"/>
      <c r="C93" s="450" t="s">
        <v>62</v>
      </c>
      <c r="D93" s="438">
        <v>164.9</v>
      </c>
      <c r="E93" s="438">
        <v>931</v>
      </c>
      <c r="F93" s="438"/>
      <c r="G93" s="438">
        <v>673.83</v>
      </c>
      <c r="H93" s="438">
        <v>212.84</v>
      </c>
      <c r="I93" s="438">
        <v>663.16</v>
      </c>
      <c r="J93" s="438">
        <v>50.05</v>
      </c>
      <c r="K93" s="550">
        <f t="shared" si="19"/>
        <v>2695.78</v>
      </c>
      <c r="L93" s="452">
        <f>K93/K94</f>
        <v>0.28946885217736784</v>
      </c>
      <c r="M93" s="401"/>
    </row>
    <row r="94" spans="2:13" ht="15.6">
      <c r="B94" s="397"/>
      <c r="C94" s="450" t="s">
        <v>199</v>
      </c>
      <c r="D94" s="552">
        <f t="shared" ref="D94:J94" si="20">SUM(D90:D93)</f>
        <v>2644.2599999999998</v>
      </c>
      <c r="E94" s="552">
        <f t="shared" si="20"/>
        <v>3439</v>
      </c>
      <c r="F94" s="552">
        <f t="shared" si="20"/>
        <v>0</v>
      </c>
      <c r="G94" s="552">
        <f t="shared" si="20"/>
        <v>1099.1100000000001</v>
      </c>
      <c r="H94" s="552">
        <f t="shared" si="20"/>
        <v>676.27</v>
      </c>
      <c r="I94" s="552">
        <f t="shared" si="20"/>
        <v>1404.1599999999999</v>
      </c>
      <c r="J94" s="552">
        <f t="shared" si="20"/>
        <v>50.05</v>
      </c>
      <c r="K94" s="550">
        <f>D94+E94+F94+G94+H94+I94+J94</f>
        <v>9312.85</v>
      </c>
      <c r="L94" s="452">
        <f>SUM(L90:L93)</f>
        <v>1</v>
      </c>
      <c r="M94" s="401"/>
    </row>
    <row r="95" spans="2:13" ht="15.6">
      <c r="B95" s="397"/>
      <c r="C95" s="547" t="s">
        <v>193</v>
      </c>
      <c r="D95" s="553">
        <v>2644.26</v>
      </c>
      <c r="E95" s="553">
        <v>3442.53</v>
      </c>
      <c r="F95" s="548"/>
      <c r="G95" s="548">
        <v>1099.1099999999999</v>
      </c>
      <c r="H95" s="548">
        <v>676.27</v>
      </c>
      <c r="I95" s="548">
        <v>1404.16</v>
      </c>
      <c r="J95" s="548">
        <v>50.05</v>
      </c>
      <c r="K95" s="549">
        <f t="shared" ref="K95" si="21">D95+E95+F95+G95+H95+I95+J95</f>
        <v>9316.3799999999992</v>
      </c>
      <c r="L95" s="452"/>
      <c r="M95" s="401"/>
    </row>
    <row r="96" spans="2:13" ht="15.6">
      <c r="B96" s="397"/>
      <c r="C96" s="460" t="s">
        <v>147</v>
      </c>
      <c r="D96" s="461">
        <f t="shared" ref="D96:E96" si="22">D95-D94</f>
        <v>0</v>
      </c>
      <c r="E96" s="461">
        <f t="shared" si="22"/>
        <v>3.5300000000002001</v>
      </c>
      <c r="F96" s="461">
        <f>F95-F94</f>
        <v>0</v>
      </c>
      <c r="G96" s="461">
        <f>G95-G94</f>
        <v>0</v>
      </c>
      <c r="H96" s="461">
        <f t="shared" ref="H96:J96" si="23">H95-H94</f>
        <v>0</v>
      </c>
      <c r="I96" s="461">
        <f t="shared" si="23"/>
        <v>0</v>
      </c>
      <c r="J96" s="461">
        <f t="shared" si="23"/>
        <v>0</v>
      </c>
      <c r="K96" s="542">
        <f>D96+E96+F96+G96+H96+I96+J96</f>
        <v>3.5300000000002001</v>
      </c>
      <c r="L96" s="452"/>
      <c r="M96" s="401"/>
    </row>
    <row r="97" spans="2:13" ht="15.6">
      <c r="B97" s="396"/>
      <c r="C97" s="402" t="s">
        <v>65</v>
      </c>
      <c r="D97" s="462">
        <f>D95/K95</f>
        <v>0.28382912676382893</v>
      </c>
      <c r="E97" s="462">
        <f>E95/K95</f>
        <v>0.36951369523355643</v>
      </c>
      <c r="F97" s="462">
        <f>F95/K95</f>
        <v>0</v>
      </c>
      <c r="G97" s="462">
        <f>G95/K95</f>
        <v>0.11797608083826551</v>
      </c>
      <c r="H97" s="462">
        <f>H95/K95</f>
        <v>7.2589353375452706E-2</v>
      </c>
      <c r="I97" s="462">
        <f>I95/K95</f>
        <v>0.15071948546538463</v>
      </c>
      <c r="J97" s="462">
        <f>J95/K95</f>
        <v>5.3722583235119225E-3</v>
      </c>
      <c r="K97" s="520">
        <f>D97+E97+F97+G97+H97+I97+J97</f>
        <v>1</v>
      </c>
      <c r="L97" s="463"/>
      <c r="M97" s="401"/>
    </row>
    <row r="98" spans="2:13" ht="16.2" thickBot="1">
      <c r="B98" s="396"/>
      <c r="C98" s="394"/>
      <c r="D98" s="395"/>
      <c r="E98" s="464"/>
      <c r="F98" s="879"/>
      <c r="G98" s="879"/>
      <c r="H98" s="879"/>
      <c r="I98" s="879"/>
      <c r="J98" s="880" t="s">
        <v>196</v>
      </c>
      <c r="K98" s="880"/>
      <c r="L98" s="465">
        <f>H78-K95</f>
        <v>146.50614000079986</v>
      </c>
      <c r="M98" s="401"/>
    </row>
    <row r="99" spans="2:13" ht="15" thickBot="1">
      <c r="B99" s="397"/>
      <c r="C99" s="393"/>
      <c r="D99" s="367"/>
      <c r="E99" s="367"/>
      <c r="F99" s="367"/>
      <c r="G99" s="367"/>
      <c r="H99" s="367"/>
      <c r="I99" s="367"/>
      <c r="J99" s="367"/>
      <c r="K99" s="367"/>
      <c r="L99" s="368"/>
      <c r="M99" s="401"/>
    </row>
    <row r="100" spans="2:13" ht="15" thickBot="1">
      <c r="B100" s="398"/>
      <c r="C100" s="399"/>
      <c r="D100" s="399"/>
      <c r="E100" s="399"/>
      <c r="F100" s="399"/>
      <c r="G100" s="399"/>
      <c r="H100" s="399"/>
      <c r="I100" s="399"/>
      <c r="J100" s="399"/>
      <c r="K100" s="399"/>
      <c r="L100" s="399"/>
      <c r="M100" s="400"/>
    </row>
    <row r="101" spans="2:13" ht="15" thickBot="1"/>
    <row r="102" spans="2:13" ht="46.8" thickBot="1">
      <c r="B102" s="853" t="s">
        <v>206</v>
      </c>
      <c r="C102" s="854"/>
      <c r="D102" s="854"/>
      <c r="E102" s="854"/>
      <c r="F102" s="854"/>
      <c r="G102" s="854"/>
      <c r="H102" s="854"/>
      <c r="I102" s="854"/>
      <c r="J102" s="854"/>
      <c r="K102" s="854"/>
      <c r="L102" s="854"/>
      <c r="M102" s="855"/>
    </row>
    <row r="103" spans="2:13" ht="26.4" thickBot="1">
      <c r="B103" s="396"/>
      <c r="C103" s="856" t="s">
        <v>193</v>
      </c>
      <c r="D103" s="857"/>
      <c r="E103" s="857"/>
      <c r="F103" s="857"/>
      <c r="G103" s="857"/>
      <c r="H103" s="857"/>
      <c r="I103" s="857"/>
      <c r="J103" s="857"/>
      <c r="K103" s="857"/>
      <c r="L103" s="858"/>
      <c r="M103" s="401"/>
    </row>
    <row r="104" spans="2:13" ht="15.6">
      <c r="B104" s="396"/>
      <c r="C104" s="403" t="s">
        <v>7</v>
      </c>
      <c r="D104" s="404" t="s">
        <v>38</v>
      </c>
      <c r="E104" s="405" t="s">
        <v>39</v>
      </c>
      <c r="F104" s="406" t="s">
        <v>40</v>
      </c>
      <c r="G104" s="406" t="s">
        <v>8</v>
      </c>
      <c r="H104" s="407" t="s">
        <v>60</v>
      </c>
      <c r="I104" s="408" t="s">
        <v>40</v>
      </c>
      <c r="J104" s="407" t="s">
        <v>65</v>
      </c>
      <c r="K104" s="184"/>
      <c r="L104" s="188"/>
      <c r="M104" s="401"/>
    </row>
    <row r="105" spans="2:13" ht="15.6">
      <c r="B105" s="396"/>
      <c r="C105" s="409" t="s">
        <v>42</v>
      </c>
      <c r="D105" s="596">
        <v>1650476.773</v>
      </c>
      <c r="E105" s="596">
        <v>1651381.622</v>
      </c>
      <c r="F105" s="526">
        <f t="shared" ref="F105:F110" si="24">E105-D105</f>
        <v>904.84899999992922</v>
      </c>
      <c r="G105" s="521">
        <v>6.28</v>
      </c>
      <c r="H105" s="410">
        <f>F105*G105</f>
        <v>5682.4517199995553</v>
      </c>
      <c r="I105" s="531">
        <f>F105+F109+F110</f>
        <v>1280.0889999999199</v>
      </c>
      <c r="J105" s="411">
        <f>I105/I109</f>
        <v>0.53353759177871918</v>
      </c>
      <c r="K105" s="186"/>
      <c r="L105" s="359"/>
      <c r="M105" s="401"/>
    </row>
    <row r="106" spans="2:13" ht="15.6">
      <c r="B106" s="396"/>
      <c r="C106" s="412" t="s">
        <v>43</v>
      </c>
      <c r="D106" s="596">
        <v>636780.473</v>
      </c>
      <c r="E106" s="596">
        <v>637232.45200000005</v>
      </c>
      <c r="F106" s="527">
        <f t="shared" si="24"/>
        <v>451.97900000005029</v>
      </c>
      <c r="G106" s="522">
        <v>6.28</v>
      </c>
      <c r="H106" s="413">
        <f>G106*F106</f>
        <v>2838.4281200003161</v>
      </c>
      <c r="I106" s="532">
        <f>F106</f>
        <v>451.97900000005029</v>
      </c>
      <c r="J106" s="414">
        <f>I106/I109</f>
        <v>0.18838361019788127</v>
      </c>
      <c r="K106" s="186"/>
      <c r="L106" s="359"/>
      <c r="M106" s="401"/>
    </row>
    <row r="107" spans="2:13" ht="15.6">
      <c r="B107" s="396"/>
      <c r="C107" s="415" t="s">
        <v>44</v>
      </c>
      <c r="D107" s="597">
        <v>385752.413</v>
      </c>
      <c r="E107" s="597">
        <v>385963.76400000002</v>
      </c>
      <c r="F107" s="528">
        <f t="shared" si="24"/>
        <v>211.35100000002421</v>
      </c>
      <c r="G107" s="523">
        <v>4.58</v>
      </c>
      <c r="H107" s="416">
        <f>G107*F107</f>
        <v>967.98758000011094</v>
      </c>
      <c r="I107" s="533">
        <f>F107</f>
        <v>211.35100000002421</v>
      </c>
      <c r="J107" s="417">
        <f>I107/I109</f>
        <v>8.8090518362429537E-2</v>
      </c>
      <c r="K107" s="186"/>
      <c r="L107" s="359"/>
      <c r="M107" s="401"/>
    </row>
    <row r="108" spans="2:13" ht="15.6">
      <c r="B108" s="397"/>
      <c r="C108" s="183" t="s">
        <v>139</v>
      </c>
      <c r="D108" s="597">
        <v>446972.59399999998</v>
      </c>
      <c r="E108" s="597">
        <v>447428.42300000001</v>
      </c>
      <c r="F108" s="529">
        <f t="shared" si="24"/>
        <v>455.82900000002701</v>
      </c>
      <c r="G108" s="524">
        <v>6.28</v>
      </c>
      <c r="H108" s="418">
        <f>G108*F108</f>
        <v>2862.6061200001695</v>
      </c>
      <c r="I108" s="534">
        <f>F108</f>
        <v>455.82900000002701</v>
      </c>
      <c r="J108" s="419">
        <f>I108/I109</f>
        <v>0.18998827966096998</v>
      </c>
      <c r="K108" s="186"/>
      <c r="L108" s="359"/>
      <c r="M108" s="401"/>
    </row>
    <row r="109" spans="2:13" ht="16.2" thickBot="1">
      <c r="B109" s="397"/>
      <c r="C109" s="420" t="s">
        <v>45</v>
      </c>
      <c r="D109" s="597">
        <v>392066.42200000002</v>
      </c>
      <c r="E109" s="597">
        <v>392378.07199999999</v>
      </c>
      <c r="F109" s="526">
        <f t="shared" si="24"/>
        <v>311.64999999996508</v>
      </c>
      <c r="G109" s="859">
        <v>6.28</v>
      </c>
      <c r="H109" s="421">
        <f>G109*F109</f>
        <v>1957.1619999997808</v>
      </c>
      <c r="I109" s="535">
        <f t="shared" ref="I109:J109" si="25">SUM(I105:I108)</f>
        <v>2399.2480000000214</v>
      </c>
      <c r="J109" s="422">
        <f t="shared" si="25"/>
        <v>1</v>
      </c>
      <c r="K109" s="186"/>
      <c r="L109" s="359"/>
      <c r="M109" s="401"/>
    </row>
    <row r="110" spans="2:13" ht="15.6">
      <c r="B110" s="397"/>
      <c r="C110" s="420" t="s">
        <v>46</v>
      </c>
      <c r="D110" s="597">
        <v>346791.64199999999</v>
      </c>
      <c r="E110" s="597">
        <v>346855.23200000002</v>
      </c>
      <c r="F110" s="526">
        <f t="shared" si="24"/>
        <v>63.590000000025611</v>
      </c>
      <c r="G110" s="860"/>
      <c r="H110" s="423">
        <f>G109*F110</f>
        <v>399.34520000016084</v>
      </c>
      <c r="I110" s="424"/>
      <c r="J110" s="425"/>
      <c r="K110" s="186"/>
      <c r="L110" s="359"/>
      <c r="M110" s="401"/>
    </row>
    <row r="111" spans="2:13" ht="16.2" thickBot="1">
      <c r="B111" s="397"/>
      <c r="C111" s="426" t="s">
        <v>21</v>
      </c>
      <c r="D111" s="427"/>
      <c r="E111" s="427"/>
      <c r="F111" s="530">
        <f>F105+F106+F107+F108+F109+F110</f>
        <v>2399.2480000000214</v>
      </c>
      <c r="G111" s="525">
        <f>H111/F111</f>
        <v>6.1302461187838695</v>
      </c>
      <c r="H111" s="428">
        <f>SUM(H105:H110)</f>
        <v>14707.980740000092</v>
      </c>
      <c r="I111" s="424"/>
      <c r="J111" s="425"/>
      <c r="K111" s="186"/>
      <c r="L111" s="359"/>
      <c r="M111" s="401"/>
    </row>
    <row r="112" spans="2:13" ht="16.2" thickBot="1">
      <c r="B112" s="397"/>
      <c r="C112" s="429"/>
      <c r="D112" s="425"/>
      <c r="E112" s="425"/>
      <c r="F112" s="430"/>
      <c r="G112" s="425"/>
      <c r="H112" s="425"/>
      <c r="I112" s="431"/>
      <c r="J112" s="431"/>
      <c r="K112" s="184"/>
      <c r="L112" s="188"/>
      <c r="M112" s="401"/>
    </row>
    <row r="113" spans="2:13" ht="15.6">
      <c r="B113" s="397"/>
      <c r="C113" s="432"/>
      <c r="D113" s="433"/>
      <c r="E113" s="433" t="s">
        <v>254</v>
      </c>
      <c r="F113" s="434" t="s">
        <v>1</v>
      </c>
      <c r="G113" s="554" t="s">
        <v>65</v>
      </c>
      <c r="H113" s="861" t="s">
        <v>243</v>
      </c>
      <c r="I113" s="862"/>
      <c r="J113" s="431"/>
      <c r="K113" s="184"/>
      <c r="L113" s="188"/>
      <c r="M113" s="401"/>
    </row>
    <row r="114" spans="2:13" ht="15.6">
      <c r="B114" s="397"/>
      <c r="C114" s="437" t="s">
        <v>80</v>
      </c>
      <c r="D114" s="438"/>
      <c r="E114" s="438">
        <v>1913</v>
      </c>
      <c r="F114" s="438">
        <f>D114+E114</f>
        <v>1913</v>
      </c>
      <c r="G114" s="439">
        <f>F114/F119</f>
        <v>0.47014008355861392</v>
      </c>
      <c r="H114" s="590">
        <v>7.0000000000000001E-3</v>
      </c>
      <c r="I114" s="586">
        <f>F114*H114</f>
        <v>13.391</v>
      </c>
      <c r="J114" s="431"/>
      <c r="K114" s="184"/>
      <c r="L114" s="188"/>
      <c r="M114" s="401"/>
    </row>
    <row r="115" spans="2:13" ht="15.6">
      <c r="B115" s="397"/>
      <c r="C115" s="437" t="s">
        <v>81</v>
      </c>
      <c r="D115" s="438"/>
      <c r="E115" s="438">
        <v>802</v>
      </c>
      <c r="F115" s="438">
        <f t="shared" ref="F115:F118" si="26">D115+E115</f>
        <v>802</v>
      </c>
      <c r="G115" s="439">
        <f>F115/F119</f>
        <v>0.1971000245760629</v>
      </c>
      <c r="H115" s="590">
        <v>2.5000000000000001E-2</v>
      </c>
      <c r="I115" s="586">
        <f>F115*H115</f>
        <v>20.05</v>
      </c>
      <c r="J115" s="431"/>
      <c r="K115" s="184"/>
      <c r="L115" s="188"/>
      <c r="M115" s="401"/>
    </row>
    <row r="116" spans="2:13" ht="15.6">
      <c r="B116" s="397"/>
      <c r="C116" s="437" t="s">
        <v>58</v>
      </c>
      <c r="D116" s="438"/>
      <c r="E116" s="438">
        <v>1354</v>
      </c>
      <c r="F116" s="438">
        <f t="shared" si="26"/>
        <v>1354</v>
      </c>
      <c r="G116" s="439">
        <f>F116/F119</f>
        <v>0.33275989186532318</v>
      </c>
      <c r="H116" s="590"/>
      <c r="I116" s="586"/>
      <c r="J116" s="431"/>
      <c r="K116" s="184"/>
      <c r="L116" s="188"/>
      <c r="M116" s="401"/>
    </row>
    <row r="117" spans="2:13" ht="15.6">
      <c r="B117" s="397"/>
      <c r="C117" s="437" t="s">
        <v>275</v>
      </c>
      <c r="D117" s="438"/>
      <c r="E117" s="438"/>
      <c r="F117" s="438">
        <f t="shared" si="26"/>
        <v>0</v>
      </c>
      <c r="G117" s="439">
        <f>F117/F119</f>
        <v>0</v>
      </c>
      <c r="H117" s="590">
        <v>1.9E-2</v>
      </c>
      <c r="I117" s="586">
        <f>F117*H117</f>
        <v>0</v>
      </c>
      <c r="J117" s="431"/>
      <c r="K117" s="184"/>
      <c r="L117" s="188"/>
      <c r="M117" s="401"/>
    </row>
    <row r="118" spans="2:13" ht="15.6">
      <c r="B118" s="397"/>
      <c r="C118" s="437" t="s">
        <v>276</v>
      </c>
      <c r="D118" s="438"/>
      <c r="E118" s="438"/>
      <c r="F118" s="438">
        <f t="shared" si="26"/>
        <v>0</v>
      </c>
      <c r="G118" s="439">
        <f>F118/F119</f>
        <v>0</v>
      </c>
      <c r="H118" s="584"/>
      <c r="I118" s="586"/>
      <c r="J118" s="431"/>
      <c r="K118" s="184"/>
      <c r="L118" s="188"/>
      <c r="M118" s="401"/>
    </row>
    <row r="119" spans="2:13" ht="16.2" thickBot="1">
      <c r="B119" s="397"/>
      <c r="C119" s="441" t="s">
        <v>1</v>
      </c>
      <c r="D119" s="442">
        <f>SUM(D114:D118)</f>
        <v>0</v>
      </c>
      <c r="E119" s="442">
        <f>SUM(E114:E118)</f>
        <v>4069</v>
      </c>
      <c r="F119" s="443">
        <f>D119+E119</f>
        <v>4069</v>
      </c>
      <c r="G119" s="444">
        <f>SUM(G114:G118)</f>
        <v>1</v>
      </c>
      <c r="H119" s="585" t="s">
        <v>21</v>
      </c>
      <c r="I119" s="591">
        <f>SUM(I114:I118)</f>
        <v>33.441000000000003</v>
      </c>
      <c r="J119" s="431"/>
      <c r="K119" s="184"/>
      <c r="L119" s="188"/>
      <c r="M119" s="401"/>
    </row>
    <row r="120" spans="2:13" ht="15" thickBot="1">
      <c r="B120" s="397"/>
      <c r="C120" s="187"/>
      <c r="D120" s="186"/>
      <c r="E120" s="186"/>
      <c r="F120" s="185"/>
      <c r="G120" s="186"/>
      <c r="H120" s="186"/>
      <c r="I120" s="184"/>
      <c r="J120" s="184"/>
      <c r="K120" s="184"/>
      <c r="L120" s="188"/>
      <c r="M120" s="401"/>
    </row>
    <row r="121" spans="2:13" ht="26.4" thickBot="1">
      <c r="B121" s="397"/>
      <c r="C121" s="876" t="s">
        <v>194</v>
      </c>
      <c r="D121" s="877"/>
      <c r="E121" s="877"/>
      <c r="F121" s="877"/>
      <c r="G121" s="877"/>
      <c r="H121" s="877"/>
      <c r="I121" s="877"/>
      <c r="J121" s="877"/>
      <c r="K121" s="877"/>
      <c r="L121" s="878"/>
      <c r="M121" s="401"/>
    </row>
    <row r="122" spans="2:13" ht="15.6">
      <c r="B122" s="396"/>
      <c r="C122" s="446"/>
      <c r="D122" s="447" t="s">
        <v>260</v>
      </c>
      <c r="E122" s="447" t="s">
        <v>68</v>
      </c>
      <c r="F122" s="447" t="s">
        <v>268</v>
      </c>
      <c r="G122" s="448" t="s">
        <v>256</v>
      </c>
      <c r="H122" s="447" t="s">
        <v>130</v>
      </c>
      <c r="I122" s="448" t="s">
        <v>64</v>
      </c>
      <c r="J122" s="447" t="s">
        <v>269</v>
      </c>
      <c r="K122" s="448" t="s">
        <v>195</v>
      </c>
      <c r="L122" s="449" t="s">
        <v>65</v>
      </c>
      <c r="M122" s="401"/>
    </row>
    <row r="123" spans="2:13" ht="15.6">
      <c r="B123" s="396"/>
      <c r="C123" s="450" t="s">
        <v>58</v>
      </c>
      <c r="D123" s="438">
        <v>473.09</v>
      </c>
      <c r="E123" s="438">
        <v>480</v>
      </c>
      <c r="F123" s="438"/>
      <c r="G123" s="438">
        <v>130</v>
      </c>
      <c r="H123" s="438">
        <v>241</v>
      </c>
      <c r="I123" s="438">
        <v>860</v>
      </c>
      <c r="J123" s="438"/>
      <c r="K123" s="550">
        <f>D123+E123+F123+G123+H123+I123+J123</f>
        <v>2184.09</v>
      </c>
      <c r="L123" s="452">
        <f>K123/K127</f>
        <v>0.14855056938637676</v>
      </c>
      <c r="M123" s="401"/>
    </row>
    <row r="124" spans="2:13" ht="15.6">
      <c r="B124" s="396"/>
      <c r="C124" s="450" t="s">
        <v>148</v>
      </c>
      <c r="D124" s="438">
        <v>732</v>
      </c>
      <c r="E124" s="438">
        <v>825</v>
      </c>
      <c r="F124" s="438"/>
      <c r="G124" s="438">
        <v>264.43</v>
      </c>
      <c r="H124" s="438">
        <v>447</v>
      </c>
      <c r="I124" s="438">
        <v>417</v>
      </c>
      <c r="J124" s="438"/>
      <c r="K124" s="550">
        <f t="shared" ref="K124:K126" si="27">D124+E124+F124+G124+H124+I124+J124</f>
        <v>2685.4300000000003</v>
      </c>
      <c r="L124" s="452">
        <f>K124/K127</f>
        <v>0.18264913787767803</v>
      </c>
      <c r="M124" s="401"/>
    </row>
    <row r="125" spans="2:13" ht="15.6">
      <c r="B125" s="396"/>
      <c r="C125" s="450" t="s">
        <v>61</v>
      </c>
      <c r="D125" s="438">
        <v>445.05</v>
      </c>
      <c r="E125" s="438">
        <v>582</v>
      </c>
      <c r="F125" s="438"/>
      <c r="G125" s="438">
        <v>303.27</v>
      </c>
      <c r="H125" s="438">
        <v>400</v>
      </c>
      <c r="I125" s="438"/>
      <c r="J125" s="438"/>
      <c r="K125" s="550">
        <f t="shared" si="27"/>
        <v>1730.32</v>
      </c>
      <c r="L125" s="452">
        <f>K125/K127</f>
        <v>0.11768746765043356</v>
      </c>
      <c r="M125" s="401"/>
    </row>
    <row r="126" spans="2:13" ht="15.6">
      <c r="B126" s="396"/>
      <c r="C126" s="450" t="s">
        <v>62</v>
      </c>
      <c r="D126" s="438">
        <v>592.17999999999995</v>
      </c>
      <c r="E126" s="438">
        <v>1701.46</v>
      </c>
      <c r="F126" s="438"/>
      <c r="G126" s="438"/>
      <c r="H126" s="438">
        <v>914.38</v>
      </c>
      <c r="I126" s="438">
        <v>706.98</v>
      </c>
      <c r="J126" s="438">
        <v>4187.83</v>
      </c>
      <c r="K126" s="550">
        <f t="shared" si="27"/>
        <v>8102.83</v>
      </c>
      <c r="L126" s="452">
        <f>K126/K127</f>
        <v>0.55111282508551163</v>
      </c>
      <c r="M126" s="401"/>
    </row>
    <row r="127" spans="2:13" ht="15.6">
      <c r="B127" s="397"/>
      <c r="C127" s="450" t="s">
        <v>199</v>
      </c>
      <c r="D127" s="552">
        <f t="shared" ref="D127:J127" si="28">SUM(D123:D126)</f>
        <v>2242.3199999999997</v>
      </c>
      <c r="E127" s="552">
        <f t="shared" si="28"/>
        <v>3588.46</v>
      </c>
      <c r="F127" s="552">
        <f t="shared" si="28"/>
        <v>0</v>
      </c>
      <c r="G127" s="552">
        <f t="shared" si="28"/>
        <v>697.7</v>
      </c>
      <c r="H127" s="552">
        <f t="shared" si="28"/>
        <v>2002.38</v>
      </c>
      <c r="I127" s="552">
        <f t="shared" si="28"/>
        <v>1983.98</v>
      </c>
      <c r="J127" s="552">
        <f t="shared" si="28"/>
        <v>4187.83</v>
      </c>
      <c r="K127" s="550">
        <f>D127+E127+F127+G127+H127+I127+J127</f>
        <v>14702.67</v>
      </c>
      <c r="L127" s="452">
        <f>SUM(L123:L126)</f>
        <v>1</v>
      </c>
      <c r="M127" s="401"/>
    </row>
    <row r="128" spans="2:13" ht="15.6">
      <c r="B128" s="397"/>
      <c r="C128" s="547" t="s">
        <v>193</v>
      </c>
      <c r="D128" s="553">
        <v>2242.3200000000002</v>
      </c>
      <c r="E128" s="553">
        <v>3588.46</v>
      </c>
      <c r="F128" s="548"/>
      <c r="G128" s="548">
        <v>697.7</v>
      </c>
      <c r="H128" s="548">
        <v>2002.38</v>
      </c>
      <c r="I128" s="548">
        <v>1983.98</v>
      </c>
      <c r="J128" s="548">
        <v>4187.83</v>
      </c>
      <c r="K128" s="549">
        <f t="shared" ref="K128" si="29">D128+E128+F128+G128+H128+I128+J128</f>
        <v>14702.67</v>
      </c>
      <c r="L128" s="452"/>
      <c r="M128" s="401"/>
    </row>
    <row r="129" spans="2:13" ht="15.6">
      <c r="B129" s="397"/>
      <c r="C129" s="460" t="s">
        <v>147</v>
      </c>
      <c r="D129" s="461">
        <f t="shared" ref="D129:E129" si="30">D128-D127</f>
        <v>0</v>
      </c>
      <c r="E129" s="461">
        <f t="shared" si="30"/>
        <v>0</v>
      </c>
      <c r="F129" s="461">
        <f>F128-F127</f>
        <v>0</v>
      </c>
      <c r="G129" s="461">
        <f>G128-G127</f>
        <v>0</v>
      </c>
      <c r="H129" s="461">
        <f t="shared" ref="H129:J129" si="31">H128-H127</f>
        <v>0</v>
      </c>
      <c r="I129" s="461">
        <f t="shared" si="31"/>
        <v>0</v>
      </c>
      <c r="J129" s="461">
        <f t="shared" si="31"/>
        <v>0</v>
      </c>
      <c r="K129" s="542">
        <f>D129+E129+F129+G129+H129+I129+J129</f>
        <v>0</v>
      </c>
      <c r="L129" s="452"/>
      <c r="M129" s="401"/>
    </row>
    <row r="130" spans="2:13" ht="15.6">
      <c r="B130" s="396"/>
      <c r="C130" s="402" t="s">
        <v>65</v>
      </c>
      <c r="D130" s="462">
        <f>D128/K128</f>
        <v>0.15251107451911797</v>
      </c>
      <c r="E130" s="462">
        <f>E128/K128</f>
        <v>0.24406859434374845</v>
      </c>
      <c r="F130" s="462">
        <f>F128/K128</f>
        <v>0</v>
      </c>
      <c r="G130" s="462">
        <f>G128/K128</f>
        <v>4.7453965844299034E-2</v>
      </c>
      <c r="H130" s="462">
        <f>H128/K128</f>
        <v>0.13619158969085207</v>
      </c>
      <c r="I130" s="462">
        <f>I128/K128</f>
        <v>0.13494011631900873</v>
      </c>
      <c r="J130" s="462">
        <f>J128/K128</f>
        <v>0.28483465928297375</v>
      </c>
      <c r="K130" s="520">
        <f>D130+E130+F130+G130+H130+I130+J130</f>
        <v>1</v>
      </c>
      <c r="L130" s="463"/>
      <c r="M130" s="401"/>
    </row>
    <row r="131" spans="2:13" ht="16.2" thickBot="1">
      <c r="B131" s="396"/>
      <c r="C131" s="394"/>
      <c r="D131" s="395"/>
      <c r="E131" s="464"/>
      <c r="F131" s="879"/>
      <c r="G131" s="879"/>
      <c r="H131" s="879"/>
      <c r="I131" s="879"/>
      <c r="J131" s="880" t="s">
        <v>196</v>
      </c>
      <c r="K131" s="880"/>
      <c r="L131" s="465">
        <f>H111-K128</f>
        <v>5.3107400000917551</v>
      </c>
      <c r="M131" s="401"/>
    </row>
    <row r="132" spans="2:13" ht="15" thickBot="1">
      <c r="B132" s="397"/>
      <c r="C132" s="393"/>
      <c r="D132" s="367"/>
      <c r="E132" s="367"/>
      <c r="F132" s="367"/>
      <c r="G132" s="367"/>
      <c r="H132" s="367"/>
      <c r="I132" s="367"/>
      <c r="J132" s="367"/>
      <c r="K132" s="367"/>
      <c r="L132" s="368"/>
      <c r="M132" s="401"/>
    </row>
    <row r="133" spans="2:13" ht="15" thickBot="1">
      <c r="B133" s="398"/>
      <c r="C133" s="399"/>
      <c r="D133" s="399"/>
      <c r="E133" s="399"/>
      <c r="F133" s="399"/>
      <c r="G133" s="399"/>
      <c r="H133" s="399"/>
      <c r="I133" s="399"/>
      <c r="J133" s="399"/>
      <c r="K133" s="399"/>
      <c r="L133" s="399"/>
      <c r="M133" s="400"/>
    </row>
    <row r="134" spans="2:13" ht="15" thickBot="1"/>
    <row r="135" spans="2:13" ht="46.8" thickBot="1">
      <c r="B135" s="853" t="s">
        <v>207</v>
      </c>
      <c r="C135" s="854"/>
      <c r="D135" s="854"/>
      <c r="E135" s="854"/>
      <c r="F135" s="854"/>
      <c r="G135" s="854"/>
      <c r="H135" s="854"/>
      <c r="I135" s="854"/>
      <c r="J135" s="854"/>
      <c r="K135" s="854"/>
      <c r="L135" s="854"/>
      <c r="M135" s="855"/>
    </row>
    <row r="136" spans="2:13" ht="26.4" thickBot="1">
      <c r="B136" s="396"/>
      <c r="C136" s="856" t="s">
        <v>193</v>
      </c>
      <c r="D136" s="857"/>
      <c r="E136" s="857"/>
      <c r="F136" s="857"/>
      <c r="G136" s="857"/>
      <c r="H136" s="857"/>
      <c r="I136" s="857"/>
      <c r="J136" s="857"/>
      <c r="K136" s="857"/>
      <c r="L136" s="858"/>
      <c r="M136" s="401"/>
    </row>
    <row r="137" spans="2:13" ht="15.6">
      <c r="B137" s="396"/>
      <c r="C137" s="403" t="s">
        <v>7</v>
      </c>
      <c r="D137" s="404" t="s">
        <v>38</v>
      </c>
      <c r="E137" s="405" t="s">
        <v>39</v>
      </c>
      <c r="F137" s="406" t="s">
        <v>40</v>
      </c>
      <c r="G137" s="406" t="s">
        <v>8</v>
      </c>
      <c r="H137" s="407" t="s">
        <v>60</v>
      </c>
      <c r="I137" s="408" t="s">
        <v>40</v>
      </c>
      <c r="J137" s="407" t="s">
        <v>65</v>
      </c>
      <c r="K137" s="184"/>
      <c r="L137" s="188"/>
      <c r="M137" s="401"/>
    </row>
    <row r="138" spans="2:13" ht="15.6">
      <c r="B138" s="396"/>
      <c r="C138" s="409" t="s">
        <v>42</v>
      </c>
      <c r="D138" s="596">
        <v>1651381.622</v>
      </c>
      <c r="E138" s="596">
        <v>1651988.0020000001</v>
      </c>
      <c r="F138" s="526">
        <f t="shared" ref="F138:F143" si="32">E138-D138</f>
        <v>606.38000000012107</v>
      </c>
      <c r="G138" s="521">
        <v>6.28</v>
      </c>
      <c r="H138" s="410">
        <f>F138*G138</f>
        <v>3808.0664000007605</v>
      </c>
      <c r="I138" s="531">
        <f>F138+F142+F143</f>
        <v>782.40000000008149</v>
      </c>
      <c r="J138" s="411">
        <f>I138/I142</f>
        <v>0.6228510881186653</v>
      </c>
      <c r="K138" s="186"/>
      <c r="L138" s="359"/>
      <c r="M138" s="401"/>
    </row>
    <row r="139" spans="2:13" ht="15.6">
      <c r="B139" s="396"/>
      <c r="C139" s="412" t="s">
        <v>43</v>
      </c>
      <c r="D139" s="596">
        <v>637232.45200000005</v>
      </c>
      <c r="E139" s="596">
        <v>637464.75300000003</v>
      </c>
      <c r="F139" s="527">
        <f t="shared" si="32"/>
        <v>232.30099999997765</v>
      </c>
      <c r="G139" s="522">
        <v>6.28</v>
      </c>
      <c r="H139" s="413">
        <f>G139*F139</f>
        <v>1458.8502799998596</v>
      </c>
      <c r="I139" s="532">
        <f>F139</f>
        <v>232.30099999997765</v>
      </c>
      <c r="J139" s="414">
        <f>I139/I142</f>
        <v>0.18492961480192369</v>
      </c>
      <c r="K139" s="186"/>
      <c r="L139" s="359"/>
      <c r="M139" s="401"/>
    </row>
    <row r="140" spans="2:13" ht="15.6">
      <c r="B140" s="396"/>
      <c r="C140" s="415" t="s">
        <v>44</v>
      </c>
      <c r="D140" s="597">
        <v>385963.76400000002</v>
      </c>
      <c r="E140" s="597">
        <v>386205.22200000001</v>
      </c>
      <c r="F140" s="528">
        <f t="shared" si="32"/>
        <v>241.45799999998417</v>
      </c>
      <c r="G140" s="523">
        <v>4.58</v>
      </c>
      <c r="H140" s="416">
        <f>G140*F140</f>
        <v>1105.8776399999274</v>
      </c>
      <c r="I140" s="533">
        <f>F140</f>
        <v>241.45799999998417</v>
      </c>
      <c r="J140" s="417">
        <f>I140/I142</f>
        <v>0.19221929707941099</v>
      </c>
      <c r="K140" s="186"/>
      <c r="L140" s="359"/>
      <c r="M140" s="401"/>
    </row>
    <row r="141" spans="2:13" ht="15.6">
      <c r="B141" s="397"/>
      <c r="C141" s="183" t="s">
        <v>139</v>
      </c>
      <c r="D141" s="597">
        <v>447428.42300000001</v>
      </c>
      <c r="E141" s="597">
        <v>447428.42300000001</v>
      </c>
      <c r="F141" s="529">
        <f t="shared" si="32"/>
        <v>0</v>
      </c>
      <c r="G141" s="524">
        <v>6.28</v>
      </c>
      <c r="H141" s="418">
        <f>G141*F141</f>
        <v>0</v>
      </c>
      <c r="I141" s="534">
        <f>F141</f>
        <v>0</v>
      </c>
      <c r="J141" s="419">
        <f>I141/I142</f>
        <v>0</v>
      </c>
      <c r="K141" s="186"/>
      <c r="L141" s="359"/>
      <c r="M141" s="401"/>
    </row>
    <row r="142" spans="2:13" ht="16.2" thickBot="1">
      <c r="B142" s="397"/>
      <c r="C142" s="420" t="s">
        <v>45</v>
      </c>
      <c r="D142" s="597">
        <v>392378.07199999999</v>
      </c>
      <c r="E142" s="597">
        <v>392533.32199999999</v>
      </c>
      <c r="F142" s="526">
        <f t="shared" si="32"/>
        <v>155.25</v>
      </c>
      <c r="G142" s="859">
        <v>6.28</v>
      </c>
      <c r="H142" s="421">
        <f>G142*F142</f>
        <v>974.97</v>
      </c>
      <c r="I142" s="535">
        <f t="shared" ref="I142:J142" si="33">SUM(I138:I141)</f>
        <v>1256.1590000000433</v>
      </c>
      <c r="J142" s="422">
        <f t="shared" si="33"/>
        <v>1</v>
      </c>
      <c r="K142" s="186"/>
      <c r="L142" s="359"/>
      <c r="M142" s="401"/>
    </row>
    <row r="143" spans="2:13" ht="15.6">
      <c r="B143" s="397"/>
      <c r="C143" s="420" t="s">
        <v>46</v>
      </c>
      <c r="D143" s="597">
        <v>346855.23200000002</v>
      </c>
      <c r="E143" s="597">
        <v>346876.00199999998</v>
      </c>
      <c r="F143" s="526">
        <f t="shared" si="32"/>
        <v>20.769999999960419</v>
      </c>
      <c r="G143" s="860"/>
      <c r="H143" s="423">
        <f>G142*F143</f>
        <v>130.43559999975145</v>
      </c>
      <c r="I143" s="424"/>
      <c r="J143" s="425"/>
      <c r="K143" s="186"/>
      <c r="L143" s="359"/>
      <c r="M143" s="401"/>
    </row>
    <row r="144" spans="2:13" ht="16.2" thickBot="1">
      <c r="B144" s="397"/>
      <c r="C144" s="426" t="s">
        <v>21</v>
      </c>
      <c r="D144" s="427"/>
      <c r="E144" s="427"/>
      <c r="F144" s="530">
        <f>F138+F139+F140+F141+F142+F143</f>
        <v>1256.1590000000433</v>
      </c>
      <c r="G144" s="525">
        <f>H144/F144</f>
        <v>5.9532271949650024</v>
      </c>
      <c r="H144" s="428">
        <f>SUM(H138:H143)</f>
        <v>7478.1999200003002</v>
      </c>
      <c r="I144" s="424"/>
      <c r="J144" s="425"/>
      <c r="K144" s="186"/>
      <c r="L144" s="359"/>
      <c r="M144" s="401"/>
    </row>
    <row r="145" spans="2:13" ht="16.2" thickBot="1">
      <c r="B145" s="397"/>
      <c r="C145" s="429"/>
      <c r="D145" s="425"/>
      <c r="E145" s="425"/>
      <c r="F145" s="430"/>
      <c r="G145" s="425"/>
      <c r="H145" s="425"/>
      <c r="I145" s="431"/>
      <c r="J145" s="431"/>
      <c r="K145" s="184"/>
      <c r="L145" s="188"/>
      <c r="M145" s="401"/>
    </row>
    <row r="146" spans="2:13" ht="15.6">
      <c r="B146" s="397"/>
      <c r="C146" s="432"/>
      <c r="D146" s="433"/>
      <c r="E146" s="433" t="s">
        <v>254</v>
      </c>
      <c r="F146" s="434" t="s">
        <v>1</v>
      </c>
      <c r="G146" s="554" t="s">
        <v>65</v>
      </c>
      <c r="H146" s="861" t="s">
        <v>243</v>
      </c>
      <c r="I146" s="862"/>
      <c r="J146" s="431"/>
      <c r="K146" s="184"/>
      <c r="L146" s="188"/>
      <c r="M146" s="401"/>
    </row>
    <row r="147" spans="2:13" ht="15.6">
      <c r="B147" s="397"/>
      <c r="C147" s="437" t="s">
        <v>80</v>
      </c>
      <c r="D147" s="438"/>
      <c r="E147" s="438">
        <v>1208</v>
      </c>
      <c r="F147" s="438">
        <f>D147+E147</f>
        <v>1208</v>
      </c>
      <c r="G147" s="439">
        <f>F147/F152</f>
        <v>0.35930993456276028</v>
      </c>
      <c r="H147" s="590">
        <v>7.0000000000000001E-3</v>
      </c>
      <c r="I147" s="586">
        <f>F147*H147</f>
        <v>8.4559999999999995</v>
      </c>
      <c r="J147" s="431"/>
      <c r="K147" s="184"/>
      <c r="L147" s="188"/>
      <c r="M147" s="401"/>
    </row>
    <row r="148" spans="2:13" ht="15.6">
      <c r="B148" s="397"/>
      <c r="C148" s="437" t="s">
        <v>81</v>
      </c>
      <c r="D148" s="438"/>
      <c r="E148" s="438">
        <v>1074</v>
      </c>
      <c r="F148" s="438">
        <f t="shared" ref="F148:F151" si="34">D148+E148</f>
        <v>1074</v>
      </c>
      <c r="G148" s="439">
        <f>F148/F152</f>
        <v>0.31945270672218917</v>
      </c>
      <c r="H148" s="590">
        <v>2.5000000000000001E-2</v>
      </c>
      <c r="I148" s="586">
        <f>F148*H148</f>
        <v>26.85</v>
      </c>
      <c r="J148" s="431"/>
      <c r="K148" s="184"/>
      <c r="L148" s="188"/>
      <c r="M148" s="401"/>
    </row>
    <row r="149" spans="2:13" ht="15.6">
      <c r="B149" s="397"/>
      <c r="C149" s="437" t="s">
        <v>58</v>
      </c>
      <c r="D149" s="438"/>
      <c r="E149" s="438">
        <v>1080</v>
      </c>
      <c r="F149" s="438">
        <f t="shared" si="34"/>
        <v>1080</v>
      </c>
      <c r="G149" s="439">
        <f>F149/F152</f>
        <v>0.32123735871505055</v>
      </c>
      <c r="H149" s="590"/>
      <c r="I149" s="586"/>
      <c r="J149" s="431"/>
      <c r="K149" s="184"/>
      <c r="L149" s="188"/>
      <c r="M149" s="401"/>
    </row>
    <row r="150" spans="2:13" ht="15.6">
      <c r="B150" s="397"/>
      <c r="C150" s="437" t="s">
        <v>275</v>
      </c>
      <c r="D150" s="438"/>
      <c r="E150" s="438"/>
      <c r="F150" s="438">
        <f t="shared" si="34"/>
        <v>0</v>
      </c>
      <c r="G150" s="439">
        <f>F150/F152</f>
        <v>0</v>
      </c>
      <c r="H150" s="590">
        <v>1.9E-2</v>
      </c>
      <c r="I150" s="586">
        <f>F150*H150</f>
        <v>0</v>
      </c>
      <c r="J150" s="431"/>
      <c r="K150" s="184"/>
      <c r="L150" s="188"/>
      <c r="M150" s="401"/>
    </row>
    <row r="151" spans="2:13" ht="15.6">
      <c r="B151" s="397"/>
      <c r="C151" s="437" t="s">
        <v>276</v>
      </c>
      <c r="D151" s="438"/>
      <c r="E151" s="438"/>
      <c r="F151" s="438">
        <f t="shared" si="34"/>
        <v>0</v>
      </c>
      <c r="G151" s="439">
        <f>F151/F152</f>
        <v>0</v>
      </c>
      <c r="H151" s="584"/>
      <c r="I151" s="586"/>
      <c r="J151" s="431"/>
      <c r="K151" s="184"/>
      <c r="L151" s="188"/>
      <c r="M151" s="401"/>
    </row>
    <row r="152" spans="2:13" ht="16.2" thickBot="1">
      <c r="B152" s="397"/>
      <c r="C152" s="441" t="s">
        <v>1</v>
      </c>
      <c r="D152" s="442">
        <f>SUM(D147:D151)</f>
        <v>0</v>
      </c>
      <c r="E152" s="442">
        <f>SUM(E147:E151)</f>
        <v>3362</v>
      </c>
      <c r="F152" s="443">
        <f>D152+E152</f>
        <v>3362</v>
      </c>
      <c r="G152" s="444">
        <f>SUM(G147:G151)</f>
        <v>1</v>
      </c>
      <c r="H152" s="585" t="s">
        <v>21</v>
      </c>
      <c r="I152" s="591">
        <f>SUM(I147:I151)</f>
        <v>35.305999999999997</v>
      </c>
      <c r="J152" s="431"/>
      <c r="K152" s="184"/>
      <c r="L152" s="188"/>
      <c r="M152" s="401"/>
    </row>
    <row r="153" spans="2:13" ht="15" thickBot="1">
      <c r="B153" s="397"/>
      <c r="C153" s="187"/>
      <c r="D153" s="186"/>
      <c r="E153" s="186"/>
      <c r="F153" s="185"/>
      <c r="G153" s="186"/>
      <c r="H153" s="186"/>
      <c r="I153" s="184"/>
      <c r="J153" s="184"/>
      <c r="K153" s="184"/>
      <c r="L153" s="188"/>
      <c r="M153" s="401"/>
    </row>
    <row r="154" spans="2:13" ht="26.4" thickBot="1">
      <c r="B154" s="397"/>
      <c r="C154" s="876" t="s">
        <v>194</v>
      </c>
      <c r="D154" s="877"/>
      <c r="E154" s="877"/>
      <c r="F154" s="877"/>
      <c r="G154" s="877"/>
      <c r="H154" s="877"/>
      <c r="I154" s="877"/>
      <c r="J154" s="877"/>
      <c r="K154" s="877"/>
      <c r="L154" s="878"/>
      <c r="M154" s="401"/>
    </row>
    <row r="155" spans="2:13" ht="15.6">
      <c r="B155" s="396"/>
      <c r="C155" s="446"/>
      <c r="D155" s="447" t="s">
        <v>260</v>
      </c>
      <c r="E155" s="447" t="s">
        <v>68</v>
      </c>
      <c r="F155" s="447" t="s">
        <v>268</v>
      </c>
      <c r="G155" s="448" t="s">
        <v>256</v>
      </c>
      <c r="H155" s="447" t="s">
        <v>130</v>
      </c>
      <c r="I155" s="448" t="s">
        <v>64</v>
      </c>
      <c r="J155" s="447" t="s">
        <v>269</v>
      </c>
      <c r="K155" s="448" t="s">
        <v>195</v>
      </c>
      <c r="L155" s="449" t="s">
        <v>65</v>
      </c>
      <c r="M155" s="401"/>
    </row>
    <row r="156" spans="2:13" ht="15.6">
      <c r="B156" s="396"/>
      <c r="C156" s="450" t="s">
        <v>58</v>
      </c>
      <c r="D156" s="438">
        <v>115</v>
      </c>
      <c r="E156" s="438">
        <v>280.24</v>
      </c>
      <c r="F156" s="438"/>
      <c r="G156" s="438">
        <v>680</v>
      </c>
      <c r="H156" s="438"/>
      <c r="I156" s="438">
        <v>120</v>
      </c>
      <c r="J156" s="438"/>
      <c r="K156" s="550">
        <f>D156+E156+F156+G156+H156+I156+J156</f>
        <v>1195.24</v>
      </c>
      <c r="L156" s="452">
        <f>K156/K160</f>
        <v>0.15993320282549908</v>
      </c>
      <c r="M156" s="401"/>
    </row>
    <row r="157" spans="2:13" ht="15.6">
      <c r="B157" s="396"/>
      <c r="C157" s="450" t="s">
        <v>148</v>
      </c>
      <c r="D157" s="438">
        <v>115</v>
      </c>
      <c r="E157" s="438">
        <v>525</v>
      </c>
      <c r="F157" s="438"/>
      <c r="G157" s="438">
        <v>1616</v>
      </c>
      <c r="H157" s="438"/>
      <c r="I157" s="438">
        <v>141</v>
      </c>
      <c r="J157" s="438"/>
      <c r="K157" s="550">
        <f t="shared" ref="K157:K159" si="35">D157+E157+F157+G157+H157+I157+J157</f>
        <v>2397</v>
      </c>
      <c r="L157" s="452">
        <f>K157/K160</f>
        <v>0.32073883669616249</v>
      </c>
      <c r="M157" s="401"/>
    </row>
    <row r="158" spans="2:13" ht="15.6">
      <c r="B158" s="396"/>
      <c r="C158" s="450" t="s">
        <v>61</v>
      </c>
      <c r="D158" s="438">
        <v>60</v>
      </c>
      <c r="E158" s="438"/>
      <c r="F158" s="438"/>
      <c r="G158" s="438">
        <v>200</v>
      </c>
      <c r="H158" s="438"/>
      <c r="I158" s="438">
        <v>34</v>
      </c>
      <c r="J158" s="438"/>
      <c r="K158" s="550">
        <f t="shared" si="35"/>
        <v>294</v>
      </c>
      <c r="L158" s="452">
        <f>K158/K160</f>
        <v>3.9339682097902284E-2</v>
      </c>
      <c r="M158" s="401"/>
    </row>
    <row r="159" spans="2:13" ht="15.6">
      <c r="B159" s="396"/>
      <c r="C159" s="450" t="s">
        <v>62</v>
      </c>
      <c r="D159" s="438">
        <v>129.44999999999999</v>
      </c>
      <c r="E159" s="438">
        <v>677.68</v>
      </c>
      <c r="F159" s="438"/>
      <c r="G159" s="438">
        <v>1586.87</v>
      </c>
      <c r="H159" s="438"/>
      <c r="I159" s="438">
        <v>550.89</v>
      </c>
      <c r="J159" s="438">
        <v>642.24</v>
      </c>
      <c r="K159" s="550">
        <f t="shared" si="35"/>
        <v>3587.13</v>
      </c>
      <c r="L159" s="452">
        <f>K159/K160</f>
        <v>0.47998827838043617</v>
      </c>
      <c r="M159" s="401"/>
    </row>
    <row r="160" spans="2:13" ht="15.6">
      <c r="B160" s="397"/>
      <c r="C160" s="450" t="s">
        <v>199</v>
      </c>
      <c r="D160" s="552">
        <f t="shared" ref="D160:J160" si="36">SUM(D156:D159)</f>
        <v>419.45</v>
      </c>
      <c r="E160" s="552">
        <f t="shared" si="36"/>
        <v>1482.92</v>
      </c>
      <c r="F160" s="552">
        <f t="shared" si="36"/>
        <v>0</v>
      </c>
      <c r="G160" s="552">
        <f t="shared" si="36"/>
        <v>4082.87</v>
      </c>
      <c r="H160" s="552">
        <f t="shared" si="36"/>
        <v>0</v>
      </c>
      <c r="I160" s="552">
        <f t="shared" si="36"/>
        <v>845.89</v>
      </c>
      <c r="J160" s="552">
        <f t="shared" si="36"/>
        <v>642.24</v>
      </c>
      <c r="K160" s="550">
        <f>D160+E160+F160+G160+H160+I160+J160</f>
        <v>7473.37</v>
      </c>
      <c r="L160" s="452">
        <f>SUM(L156:L159)</f>
        <v>1</v>
      </c>
      <c r="M160" s="401"/>
    </row>
    <row r="161" spans="2:13" ht="15.6">
      <c r="B161" s="397"/>
      <c r="C161" s="547" t="s">
        <v>193</v>
      </c>
      <c r="D161" s="553">
        <v>419.45</v>
      </c>
      <c r="E161" s="553">
        <v>1482.92</v>
      </c>
      <c r="F161" s="548"/>
      <c r="G161" s="548">
        <v>4082.87</v>
      </c>
      <c r="H161" s="548"/>
      <c r="I161" s="548">
        <v>845.89</v>
      </c>
      <c r="J161" s="548">
        <v>642.24</v>
      </c>
      <c r="K161" s="549">
        <f t="shared" ref="K161" si="37">D161+E161+F161+G161+H161+I161+J161</f>
        <v>7473.37</v>
      </c>
      <c r="L161" s="452"/>
      <c r="M161" s="401"/>
    </row>
    <row r="162" spans="2:13" ht="15.6">
      <c r="B162" s="397"/>
      <c r="C162" s="460" t="s">
        <v>147</v>
      </c>
      <c r="D162" s="461">
        <f t="shared" ref="D162:E162" si="38">D161-D160</f>
        <v>0</v>
      </c>
      <c r="E162" s="461">
        <f t="shared" si="38"/>
        <v>0</v>
      </c>
      <c r="F162" s="461">
        <f>F161-F160</f>
        <v>0</v>
      </c>
      <c r="G162" s="461">
        <f>G161-G160</f>
        <v>0</v>
      </c>
      <c r="H162" s="461">
        <f t="shared" ref="H162:I162" si="39">H161-H160</f>
        <v>0</v>
      </c>
      <c r="I162" s="461">
        <f t="shared" si="39"/>
        <v>0</v>
      </c>
      <c r="J162" s="461">
        <f>J161-J160</f>
        <v>0</v>
      </c>
      <c r="K162" s="542">
        <f>D162+E162+F162+G162+H162+I162+J162</f>
        <v>0</v>
      </c>
      <c r="L162" s="452"/>
      <c r="M162" s="401"/>
    </row>
    <row r="163" spans="2:13" ht="15.6">
      <c r="B163" s="396"/>
      <c r="C163" s="402" t="s">
        <v>65</v>
      </c>
      <c r="D163" s="462">
        <f>D161/K161</f>
        <v>5.612595121076569E-2</v>
      </c>
      <c r="E163" s="462">
        <f>E161/K161</f>
        <v>0.19842721556673898</v>
      </c>
      <c r="F163" s="462">
        <f>F161/K161</f>
        <v>0</v>
      </c>
      <c r="G163" s="462">
        <f>G161/K161</f>
        <v>0.54632247567027992</v>
      </c>
      <c r="H163" s="462">
        <f>H161/K161</f>
        <v>0</v>
      </c>
      <c r="I163" s="462">
        <f>I161/K161</f>
        <v>0.11318722343467538</v>
      </c>
      <c r="J163" s="462">
        <f>J161/K161</f>
        <v>8.5937134117540018E-2</v>
      </c>
      <c r="K163" s="520">
        <f>D163+E163+F163+G163+H163+I163+J163</f>
        <v>0.99999999999999989</v>
      </c>
      <c r="L163" s="463"/>
      <c r="M163" s="401"/>
    </row>
    <row r="164" spans="2:13" ht="16.2" thickBot="1">
      <c r="B164" s="396"/>
      <c r="C164" s="394"/>
      <c r="D164" s="395"/>
      <c r="E164" s="464"/>
      <c r="F164" s="879"/>
      <c r="G164" s="879"/>
      <c r="H164" s="879"/>
      <c r="I164" s="879"/>
      <c r="J164" s="880" t="s">
        <v>196</v>
      </c>
      <c r="K164" s="880"/>
      <c r="L164" s="465">
        <f>H144-K161</f>
        <v>4.8299200003002625</v>
      </c>
      <c r="M164" s="401"/>
    </row>
    <row r="165" spans="2:13" ht="15" thickBot="1">
      <c r="B165" s="397"/>
      <c r="C165" s="393"/>
      <c r="D165" s="367"/>
      <c r="E165" s="367"/>
      <c r="F165" s="367"/>
      <c r="G165" s="367"/>
      <c r="H165" s="367"/>
      <c r="I165" s="367"/>
      <c r="J165" s="367"/>
      <c r="K165" s="367"/>
      <c r="L165" s="368"/>
      <c r="M165" s="401"/>
    </row>
    <row r="166" spans="2:13" ht="15" thickBot="1">
      <c r="B166" s="398"/>
      <c r="C166" s="399"/>
      <c r="D166" s="399"/>
      <c r="E166" s="399"/>
      <c r="F166" s="399"/>
      <c r="G166" s="399"/>
      <c r="H166" s="399"/>
      <c r="I166" s="399"/>
      <c r="J166" s="399"/>
      <c r="K166" s="399"/>
      <c r="L166" s="399"/>
      <c r="M166" s="400"/>
    </row>
    <row r="167" spans="2:13" ht="15" thickBot="1"/>
    <row r="168" spans="2:13" ht="46.8" thickBot="1">
      <c r="B168" s="853" t="s">
        <v>208</v>
      </c>
      <c r="C168" s="854"/>
      <c r="D168" s="854"/>
      <c r="E168" s="854"/>
      <c r="F168" s="854"/>
      <c r="G168" s="854"/>
      <c r="H168" s="854"/>
      <c r="I168" s="854"/>
      <c r="J168" s="854"/>
      <c r="K168" s="854"/>
      <c r="L168" s="854"/>
      <c r="M168" s="855"/>
    </row>
    <row r="169" spans="2:13" ht="26.4" thickBot="1">
      <c r="B169" s="396"/>
      <c r="C169" s="856" t="s">
        <v>193</v>
      </c>
      <c r="D169" s="857"/>
      <c r="E169" s="857"/>
      <c r="F169" s="857"/>
      <c r="G169" s="857"/>
      <c r="H169" s="857"/>
      <c r="I169" s="857"/>
      <c r="J169" s="857"/>
      <c r="K169" s="857"/>
      <c r="L169" s="858"/>
      <c r="M169" s="401"/>
    </row>
    <row r="170" spans="2:13" ht="15.6">
      <c r="B170" s="396"/>
      <c r="C170" s="403" t="s">
        <v>7</v>
      </c>
      <c r="D170" s="404" t="s">
        <v>38</v>
      </c>
      <c r="E170" s="405" t="s">
        <v>39</v>
      </c>
      <c r="F170" s="406" t="s">
        <v>40</v>
      </c>
      <c r="G170" s="406" t="s">
        <v>8</v>
      </c>
      <c r="H170" s="407" t="s">
        <v>60</v>
      </c>
      <c r="I170" s="408" t="s">
        <v>40</v>
      </c>
      <c r="J170" s="407" t="s">
        <v>65</v>
      </c>
      <c r="K170" s="184"/>
      <c r="L170" s="188"/>
      <c r="M170" s="401"/>
    </row>
    <row r="171" spans="2:13" ht="15.6">
      <c r="B171" s="396"/>
      <c r="C171" s="409" t="s">
        <v>42</v>
      </c>
      <c r="D171" s="596">
        <v>1651988.0020000001</v>
      </c>
      <c r="E171" s="596">
        <v>1652756.8130000001</v>
      </c>
      <c r="F171" s="526">
        <f t="shared" ref="F171:F176" si="40">E171-D171</f>
        <v>768.81099999998696</v>
      </c>
      <c r="G171" s="521">
        <v>6.28</v>
      </c>
      <c r="H171" s="410">
        <f>F171*G171</f>
        <v>4828.1330799999187</v>
      </c>
      <c r="I171" s="531">
        <f>F171+F175+F176</f>
        <v>918.30200000002515</v>
      </c>
      <c r="J171" s="411">
        <f>I171/I175</f>
        <v>0.64019358441401608</v>
      </c>
      <c r="K171" s="186"/>
      <c r="L171" s="359"/>
      <c r="M171" s="401"/>
    </row>
    <row r="172" spans="2:13" ht="15.6">
      <c r="B172" s="396"/>
      <c r="C172" s="412" t="s">
        <v>43</v>
      </c>
      <c r="D172" s="596">
        <v>637464.75300000003</v>
      </c>
      <c r="E172" s="596">
        <v>637764.09299999999</v>
      </c>
      <c r="F172" s="527">
        <f t="shared" si="40"/>
        <v>299.3399999999674</v>
      </c>
      <c r="G172" s="522">
        <v>6.28</v>
      </c>
      <c r="H172" s="413">
        <f>G172*F172</f>
        <v>1879.8551999997953</v>
      </c>
      <c r="I172" s="532">
        <f>F172</f>
        <v>299.3399999999674</v>
      </c>
      <c r="J172" s="414">
        <f>I172/I175</f>
        <v>0.20868466752600504</v>
      </c>
      <c r="K172" s="186"/>
      <c r="L172" s="359"/>
      <c r="M172" s="401"/>
    </row>
    <row r="173" spans="2:13" ht="15.6">
      <c r="B173" s="396"/>
      <c r="C173" s="415" t="s">
        <v>44</v>
      </c>
      <c r="D173" s="597">
        <v>386205.22200000001</v>
      </c>
      <c r="E173" s="597">
        <v>386318.58299999998</v>
      </c>
      <c r="F173" s="528">
        <f t="shared" si="40"/>
        <v>113.36099999997532</v>
      </c>
      <c r="G173" s="523">
        <v>4.58</v>
      </c>
      <c r="H173" s="416">
        <f>G173*F173</f>
        <v>519.19337999988693</v>
      </c>
      <c r="I173" s="533">
        <f>F173</f>
        <v>113.36099999997532</v>
      </c>
      <c r="J173" s="417">
        <f>I173/I175</f>
        <v>7.9029540306717716E-2</v>
      </c>
      <c r="K173" s="186"/>
      <c r="L173" s="359"/>
      <c r="M173" s="401"/>
    </row>
    <row r="174" spans="2:13" ht="15.6">
      <c r="B174" s="397"/>
      <c r="C174" s="183" t="s">
        <v>139</v>
      </c>
      <c r="D174" s="597">
        <v>447428.42300000001</v>
      </c>
      <c r="E174" s="597">
        <v>447531.83299999998</v>
      </c>
      <c r="F174" s="529">
        <f t="shared" si="40"/>
        <v>103.40999999997439</v>
      </c>
      <c r="G174" s="524">
        <v>6.28</v>
      </c>
      <c r="H174" s="418">
        <f>G174*F174</f>
        <v>649.41479999983915</v>
      </c>
      <c r="I174" s="534">
        <f>F174</f>
        <v>103.40999999997439</v>
      </c>
      <c r="J174" s="419">
        <f>I174/I175</f>
        <v>7.2092207753261126E-2</v>
      </c>
      <c r="K174" s="186"/>
      <c r="L174" s="359"/>
      <c r="M174" s="401"/>
    </row>
    <row r="175" spans="2:13" ht="16.2" thickBot="1">
      <c r="B175" s="397"/>
      <c r="C175" s="420" t="s">
        <v>45</v>
      </c>
      <c r="D175" s="597">
        <v>392533.32199999999</v>
      </c>
      <c r="E175" s="597">
        <v>392670.022</v>
      </c>
      <c r="F175" s="526">
        <f t="shared" si="40"/>
        <v>136.70000000001164</v>
      </c>
      <c r="G175" s="859">
        <v>6.28</v>
      </c>
      <c r="H175" s="421">
        <f>G175*F175</f>
        <v>858.4760000000731</v>
      </c>
      <c r="I175" s="535">
        <f t="shared" ref="I175:J175" si="41">SUM(I171:I174)</f>
        <v>1434.4129999999423</v>
      </c>
      <c r="J175" s="422">
        <f t="shared" si="41"/>
        <v>0.99999999999999989</v>
      </c>
      <c r="K175" s="186"/>
      <c r="L175" s="359"/>
      <c r="M175" s="401"/>
    </row>
    <row r="176" spans="2:13" ht="15.6">
      <c r="B176" s="397"/>
      <c r="C176" s="420" t="s">
        <v>46</v>
      </c>
      <c r="D176" s="597">
        <v>346876.00199999998</v>
      </c>
      <c r="E176" s="597">
        <v>346888.79300000001</v>
      </c>
      <c r="F176" s="526">
        <f t="shared" si="40"/>
        <v>12.791000000026543</v>
      </c>
      <c r="G176" s="860"/>
      <c r="H176" s="423">
        <f>G175*F176</f>
        <v>80.327480000166688</v>
      </c>
      <c r="I176" s="424"/>
      <c r="J176" s="425"/>
      <c r="K176" s="186"/>
      <c r="L176" s="359"/>
      <c r="M176" s="401"/>
    </row>
    <row r="177" spans="2:13" ht="16.2" thickBot="1">
      <c r="B177" s="397"/>
      <c r="C177" s="426" t="s">
        <v>21</v>
      </c>
      <c r="D177" s="427"/>
      <c r="E177" s="427"/>
      <c r="F177" s="530">
        <f>F171+F172+F173+F174+F175+F176</f>
        <v>1434.4129999999423</v>
      </c>
      <c r="G177" s="525">
        <f>H177/F177</f>
        <v>6.1456497814785811</v>
      </c>
      <c r="H177" s="428">
        <f>SUM(H171:H176)</f>
        <v>8815.399939999681</v>
      </c>
      <c r="I177" s="424"/>
      <c r="J177" s="425"/>
      <c r="K177" s="186"/>
      <c r="L177" s="359"/>
      <c r="M177" s="401"/>
    </row>
    <row r="178" spans="2:13" ht="16.2" thickBot="1">
      <c r="B178" s="397"/>
      <c r="C178" s="429"/>
      <c r="D178" s="425"/>
      <c r="E178" s="425"/>
      <c r="F178" s="430"/>
      <c r="G178" s="425"/>
      <c r="H178" s="425"/>
      <c r="I178" s="431"/>
      <c r="J178" s="431"/>
      <c r="K178" s="184"/>
      <c r="L178" s="188"/>
      <c r="M178" s="401"/>
    </row>
    <row r="179" spans="2:13" ht="15.6">
      <c r="B179" s="397"/>
      <c r="C179" s="432"/>
      <c r="D179" s="433"/>
      <c r="E179" s="433" t="s">
        <v>254</v>
      </c>
      <c r="F179" s="434" t="s">
        <v>1</v>
      </c>
      <c r="G179" s="554" t="s">
        <v>65</v>
      </c>
      <c r="H179" s="861" t="s">
        <v>243</v>
      </c>
      <c r="I179" s="862"/>
      <c r="J179" s="431"/>
      <c r="K179" s="184"/>
      <c r="L179" s="188"/>
      <c r="M179" s="401"/>
    </row>
    <row r="180" spans="2:13" ht="15.6">
      <c r="B180" s="397"/>
      <c r="C180" s="437" t="s">
        <v>80</v>
      </c>
      <c r="D180" s="438"/>
      <c r="E180" s="438">
        <v>1056</v>
      </c>
      <c r="F180" s="438">
        <f>D180+E180</f>
        <v>1056</v>
      </c>
      <c r="G180" s="439">
        <f>F180/F185</f>
        <v>0.2647080941518562</v>
      </c>
      <c r="H180" s="590">
        <v>7.0000000000000001E-3</v>
      </c>
      <c r="I180" s="586">
        <f>F180*H180</f>
        <v>7.3920000000000003</v>
      </c>
      <c r="J180" s="431"/>
      <c r="K180" s="184"/>
      <c r="L180" s="188"/>
      <c r="M180" s="401"/>
    </row>
    <row r="181" spans="2:13" ht="15.6">
      <c r="B181" s="397"/>
      <c r="C181" s="437" t="s">
        <v>81</v>
      </c>
      <c r="D181" s="438"/>
      <c r="E181" s="438">
        <v>576</v>
      </c>
      <c r="F181" s="438">
        <f t="shared" ref="F181:F184" si="42">D181+E181</f>
        <v>576</v>
      </c>
      <c r="G181" s="439">
        <f>F181/F185</f>
        <v>0.14438623317373975</v>
      </c>
      <c r="H181" s="590">
        <v>2.5000000000000001E-2</v>
      </c>
      <c r="I181" s="586">
        <f>F181*H181</f>
        <v>14.4</v>
      </c>
      <c r="J181" s="431"/>
      <c r="K181" s="184"/>
      <c r="L181" s="188"/>
      <c r="M181" s="401"/>
    </row>
    <row r="182" spans="2:13" ht="15.6">
      <c r="B182" s="397"/>
      <c r="C182" s="437" t="s">
        <v>58</v>
      </c>
      <c r="D182" s="438"/>
      <c r="E182" s="438">
        <v>1853</v>
      </c>
      <c r="F182" s="438">
        <f t="shared" si="42"/>
        <v>1853</v>
      </c>
      <c r="G182" s="439">
        <f>F182/F185</f>
        <v>0.4644925174842704</v>
      </c>
      <c r="H182" s="590"/>
      <c r="I182" s="586"/>
      <c r="J182" s="431"/>
      <c r="K182" s="184"/>
      <c r="L182" s="188"/>
      <c r="M182" s="401"/>
    </row>
    <row r="183" spans="2:13" ht="15.6">
      <c r="B183" s="397"/>
      <c r="C183" s="437" t="s">
        <v>275</v>
      </c>
      <c r="D183" s="438"/>
      <c r="E183" s="438">
        <v>504.3</v>
      </c>
      <c r="F183" s="438">
        <f t="shared" si="42"/>
        <v>504.3</v>
      </c>
      <c r="G183" s="439">
        <f>F183/F185</f>
        <v>0.1264131551901336</v>
      </c>
      <c r="H183" s="590">
        <v>1.9E-2</v>
      </c>
      <c r="I183" s="586">
        <f>F183*H183</f>
        <v>9.5816999999999997</v>
      </c>
      <c r="J183" s="431"/>
      <c r="K183" s="184"/>
      <c r="L183" s="188"/>
      <c r="M183" s="401"/>
    </row>
    <row r="184" spans="2:13" ht="15.6">
      <c r="B184" s="397"/>
      <c r="C184" s="437" t="s">
        <v>276</v>
      </c>
      <c r="D184" s="438"/>
      <c r="E184" s="438"/>
      <c r="F184" s="438">
        <f t="shared" si="42"/>
        <v>0</v>
      </c>
      <c r="G184" s="439">
        <f>F184/F185</f>
        <v>0</v>
      </c>
      <c r="H184" s="584"/>
      <c r="I184" s="586"/>
      <c r="J184" s="431"/>
      <c r="K184" s="184"/>
      <c r="L184" s="188"/>
      <c r="M184" s="401"/>
    </row>
    <row r="185" spans="2:13" ht="16.2" thickBot="1">
      <c r="B185" s="397"/>
      <c r="C185" s="441" t="s">
        <v>1</v>
      </c>
      <c r="D185" s="442">
        <f>SUM(D180:D184)</f>
        <v>0</v>
      </c>
      <c r="E185" s="442">
        <f>SUM(E180:E184)</f>
        <v>3989.3</v>
      </c>
      <c r="F185" s="443">
        <f>D185+E185</f>
        <v>3989.3</v>
      </c>
      <c r="G185" s="444">
        <f>SUM(G180:G184)</f>
        <v>0.99999999999999989</v>
      </c>
      <c r="H185" s="585" t="s">
        <v>21</v>
      </c>
      <c r="I185" s="591">
        <f>SUM(I180:I184)</f>
        <v>31.373699999999999</v>
      </c>
      <c r="J185" s="431"/>
      <c r="K185" s="184"/>
      <c r="L185" s="188"/>
      <c r="M185" s="401"/>
    </row>
    <row r="186" spans="2:13" ht="15" thickBot="1">
      <c r="B186" s="397"/>
      <c r="C186" s="187"/>
      <c r="D186" s="186"/>
      <c r="E186" s="186"/>
      <c r="F186" s="185"/>
      <c r="G186" s="186"/>
      <c r="H186" s="186"/>
      <c r="I186" s="184"/>
      <c r="J186" s="184"/>
      <c r="K186" s="184"/>
      <c r="L186" s="188"/>
      <c r="M186" s="401"/>
    </row>
    <row r="187" spans="2:13" ht="26.4" thickBot="1">
      <c r="B187" s="397"/>
      <c r="C187" s="876" t="s">
        <v>194</v>
      </c>
      <c r="D187" s="877"/>
      <c r="E187" s="877"/>
      <c r="F187" s="877"/>
      <c r="G187" s="877"/>
      <c r="H187" s="877"/>
      <c r="I187" s="877"/>
      <c r="J187" s="877"/>
      <c r="K187" s="877"/>
      <c r="L187" s="878"/>
      <c r="M187" s="401"/>
    </row>
    <row r="188" spans="2:13" ht="15.6">
      <c r="B188" s="396"/>
      <c r="C188" s="446"/>
      <c r="D188" s="447" t="s">
        <v>260</v>
      </c>
      <c r="E188" s="447" t="s">
        <v>68</v>
      </c>
      <c r="F188" s="447" t="s">
        <v>268</v>
      </c>
      <c r="G188" s="448" t="s">
        <v>256</v>
      </c>
      <c r="H188" s="447" t="s">
        <v>130</v>
      </c>
      <c r="I188" s="448" t="s">
        <v>64</v>
      </c>
      <c r="J188" s="447" t="s">
        <v>269</v>
      </c>
      <c r="K188" s="448" t="s">
        <v>195</v>
      </c>
      <c r="L188" s="449" t="s">
        <v>65</v>
      </c>
      <c r="M188" s="401"/>
    </row>
    <row r="189" spans="2:13" ht="15.6">
      <c r="B189" s="396"/>
      <c r="C189" s="450" t="s">
        <v>58</v>
      </c>
      <c r="D189" s="438"/>
      <c r="E189" s="438">
        <v>681</v>
      </c>
      <c r="F189" s="438"/>
      <c r="G189" s="438">
        <v>1320.16</v>
      </c>
      <c r="H189" s="438"/>
      <c r="I189" s="438">
        <v>129</v>
      </c>
      <c r="J189" s="438"/>
      <c r="K189" s="550">
        <f>D189+E189+F189+G189+H189+I189+J189</f>
        <v>2130.16</v>
      </c>
      <c r="L189" s="452">
        <f>K189/K193</f>
        <v>0.2418451512553999</v>
      </c>
      <c r="M189" s="401"/>
    </row>
    <row r="190" spans="2:13" ht="15.6">
      <c r="B190" s="396"/>
      <c r="C190" s="450" t="s">
        <v>148</v>
      </c>
      <c r="D190" s="438"/>
      <c r="E190" s="438">
        <v>824</v>
      </c>
      <c r="F190" s="438"/>
      <c r="G190" s="438">
        <v>498</v>
      </c>
      <c r="H190" s="438">
        <v>163</v>
      </c>
      <c r="I190" s="438">
        <v>190</v>
      </c>
      <c r="J190" s="438"/>
      <c r="K190" s="550">
        <f t="shared" ref="K190:K192" si="43">D190+E190+F190+G190+H190+I190+J190</f>
        <v>1675</v>
      </c>
      <c r="L190" s="452">
        <f>K190/K193</f>
        <v>0.19016910858939934</v>
      </c>
      <c r="M190" s="401"/>
    </row>
    <row r="191" spans="2:13" ht="15.6">
      <c r="B191" s="396"/>
      <c r="C191" s="450" t="s">
        <v>61</v>
      </c>
      <c r="D191" s="438"/>
      <c r="E191" s="438">
        <v>870.24</v>
      </c>
      <c r="F191" s="438"/>
      <c r="G191" s="438">
        <v>504.6</v>
      </c>
      <c r="H191" s="438">
        <v>533.11</v>
      </c>
      <c r="I191" s="438">
        <v>519</v>
      </c>
      <c r="J191" s="438"/>
      <c r="K191" s="550">
        <f t="shared" si="43"/>
        <v>2426.9500000000003</v>
      </c>
      <c r="L191" s="452">
        <f>K191/K193</f>
        <v>0.27554084662151807</v>
      </c>
      <c r="M191" s="401"/>
    </row>
    <row r="192" spans="2:13" ht="15.6">
      <c r="B192" s="396"/>
      <c r="C192" s="450" t="s">
        <v>62</v>
      </c>
      <c r="D192" s="438"/>
      <c r="E192" s="438">
        <v>1188</v>
      </c>
      <c r="F192" s="438"/>
      <c r="G192" s="438">
        <v>675.16</v>
      </c>
      <c r="H192" s="438">
        <v>132.49</v>
      </c>
      <c r="I192" s="438">
        <v>560.03</v>
      </c>
      <c r="J192" s="438">
        <v>20.16</v>
      </c>
      <c r="K192" s="550">
        <f t="shared" si="43"/>
        <v>2575.8399999999997</v>
      </c>
      <c r="L192" s="452">
        <f>K192/K193</f>
        <v>0.29244489353368258</v>
      </c>
      <c r="M192" s="401"/>
    </row>
    <row r="193" spans="2:13" ht="15.6">
      <c r="B193" s="397"/>
      <c r="C193" s="450" t="s">
        <v>199</v>
      </c>
      <c r="D193" s="552">
        <f t="shared" ref="D193:J193" si="44">SUM(D189:D192)</f>
        <v>0</v>
      </c>
      <c r="E193" s="552">
        <f t="shared" si="44"/>
        <v>3563.24</v>
      </c>
      <c r="F193" s="552">
        <f t="shared" si="44"/>
        <v>0</v>
      </c>
      <c r="G193" s="552">
        <f t="shared" si="44"/>
        <v>2997.92</v>
      </c>
      <c r="H193" s="552">
        <f t="shared" si="44"/>
        <v>828.6</v>
      </c>
      <c r="I193" s="552">
        <f t="shared" si="44"/>
        <v>1398.03</v>
      </c>
      <c r="J193" s="552">
        <f t="shared" si="44"/>
        <v>20.16</v>
      </c>
      <c r="K193" s="550">
        <f>D193+E193+F193+G193+H193+I193+J193</f>
        <v>8807.9500000000007</v>
      </c>
      <c r="L193" s="452">
        <f>SUM(L189:L192)</f>
        <v>0.99999999999999978</v>
      </c>
      <c r="M193" s="401"/>
    </row>
    <row r="194" spans="2:13" ht="15.6">
      <c r="B194" s="397"/>
      <c r="C194" s="547" t="s">
        <v>193</v>
      </c>
      <c r="D194" s="553"/>
      <c r="E194" s="553">
        <v>3566.86</v>
      </c>
      <c r="F194" s="548"/>
      <c r="G194" s="548">
        <v>2997.92</v>
      </c>
      <c r="H194" s="548">
        <v>828.6</v>
      </c>
      <c r="I194" s="548">
        <v>1398.03</v>
      </c>
      <c r="J194" s="548">
        <v>20.16</v>
      </c>
      <c r="K194" s="549">
        <f t="shared" ref="K194" si="45">D194+E194+F194+G194+H194+I194+J194</f>
        <v>8811.5700000000015</v>
      </c>
      <c r="L194" s="452"/>
      <c r="M194" s="401"/>
    </row>
    <row r="195" spans="2:13" ht="15.6">
      <c r="B195" s="397"/>
      <c r="C195" s="460" t="s">
        <v>147</v>
      </c>
      <c r="D195" s="461">
        <f t="shared" ref="D195:E195" si="46">D194-D193</f>
        <v>0</v>
      </c>
      <c r="E195" s="461">
        <f t="shared" si="46"/>
        <v>3.6200000000003456</v>
      </c>
      <c r="F195" s="461">
        <f>F194-F193</f>
        <v>0</v>
      </c>
      <c r="G195" s="461">
        <f>G194-G193</f>
        <v>0</v>
      </c>
      <c r="H195" s="461">
        <f t="shared" ref="H195:I195" si="47">H194-H193</f>
        <v>0</v>
      </c>
      <c r="I195" s="461">
        <f t="shared" si="47"/>
        <v>0</v>
      </c>
      <c r="J195" s="461">
        <f>J194-J193</f>
        <v>0</v>
      </c>
      <c r="K195" s="542">
        <f>D195+E195+F195+G195+H195+I195+J195</f>
        <v>3.6200000000003456</v>
      </c>
      <c r="L195" s="452"/>
      <c r="M195" s="401"/>
    </row>
    <row r="196" spans="2:13" ht="15.6">
      <c r="B196" s="396"/>
      <c r="C196" s="402" t="s">
        <v>65</v>
      </c>
      <c r="D196" s="462">
        <f>D194/K194</f>
        <v>0</v>
      </c>
      <c r="E196" s="462">
        <f>E194/K194</f>
        <v>0.40479278948019476</v>
      </c>
      <c r="F196" s="462">
        <f>F194/K194</f>
        <v>0</v>
      </c>
      <c r="G196" s="462">
        <f>G194/K194</f>
        <v>0.34022540818492047</v>
      </c>
      <c r="H196" s="462">
        <f>H194/K194</f>
        <v>9.4035455656596934E-2</v>
      </c>
      <c r="I196" s="462">
        <f>I194/K194</f>
        <v>0.1586584456572438</v>
      </c>
      <c r="J196" s="462">
        <f>J194/K194</f>
        <v>2.2879010210439224E-3</v>
      </c>
      <c r="K196" s="520">
        <f>D196+E196+F196+G196+H196+I196+J196</f>
        <v>0.99999999999999978</v>
      </c>
      <c r="L196" s="463"/>
      <c r="M196" s="401"/>
    </row>
    <row r="197" spans="2:13" ht="16.2" thickBot="1">
      <c r="B197" s="396"/>
      <c r="C197" s="394"/>
      <c r="D197" s="395"/>
      <c r="E197" s="464"/>
      <c r="F197" s="879"/>
      <c r="G197" s="879"/>
      <c r="H197" s="879"/>
      <c r="I197" s="879"/>
      <c r="J197" s="880" t="s">
        <v>196</v>
      </c>
      <c r="K197" s="880"/>
      <c r="L197" s="465">
        <f>H177-K194</f>
        <v>3.8299399996794818</v>
      </c>
      <c r="M197" s="401"/>
    </row>
    <row r="198" spans="2:13" ht="15" thickBot="1">
      <c r="B198" s="397"/>
      <c r="C198" s="393"/>
      <c r="D198" s="367"/>
      <c r="E198" s="367"/>
      <c r="F198" s="367"/>
      <c r="G198" s="367"/>
      <c r="H198" s="367"/>
      <c r="I198" s="367"/>
      <c r="J198" s="367"/>
      <c r="K198" s="367"/>
      <c r="L198" s="368"/>
      <c r="M198" s="401"/>
    </row>
    <row r="199" spans="2:13" ht="15" thickBot="1">
      <c r="B199" s="398"/>
      <c r="C199" s="399"/>
      <c r="D199" s="399"/>
      <c r="E199" s="399"/>
      <c r="F199" s="399"/>
      <c r="G199" s="399"/>
      <c r="H199" s="399"/>
      <c r="I199" s="399"/>
      <c r="J199" s="399"/>
      <c r="K199" s="399"/>
      <c r="L199" s="399"/>
      <c r="M199" s="400"/>
    </row>
    <row r="200" spans="2:13" ht="15" thickBot="1"/>
    <row r="201" spans="2:13" ht="46.8" thickBot="1">
      <c r="B201" s="853" t="s">
        <v>210</v>
      </c>
      <c r="C201" s="854"/>
      <c r="D201" s="854"/>
      <c r="E201" s="854"/>
      <c r="F201" s="854"/>
      <c r="G201" s="854"/>
      <c r="H201" s="854"/>
      <c r="I201" s="854"/>
      <c r="J201" s="854"/>
      <c r="K201" s="854"/>
      <c r="L201" s="854"/>
      <c r="M201" s="855"/>
    </row>
    <row r="202" spans="2:13" ht="26.4" thickBot="1">
      <c r="B202" s="396"/>
      <c r="C202" s="856" t="s">
        <v>193</v>
      </c>
      <c r="D202" s="857"/>
      <c r="E202" s="857"/>
      <c r="F202" s="857"/>
      <c r="G202" s="857"/>
      <c r="H202" s="857"/>
      <c r="I202" s="857"/>
      <c r="J202" s="857"/>
      <c r="K202" s="857"/>
      <c r="L202" s="858"/>
      <c r="M202" s="401"/>
    </row>
    <row r="203" spans="2:13" ht="15.6">
      <c r="B203" s="396"/>
      <c r="C203" s="403" t="s">
        <v>7</v>
      </c>
      <c r="D203" s="404" t="s">
        <v>38</v>
      </c>
      <c r="E203" s="405" t="s">
        <v>39</v>
      </c>
      <c r="F203" s="406" t="s">
        <v>40</v>
      </c>
      <c r="G203" s="406" t="s">
        <v>8</v>
      </c>
      <c r="H203" s="407" t="s">
        <v>60</v>
      </c>
      <c r="I203" s="408" t="s">
        <v>40</v>
      </c>
      <c r="J203" s="407" t="s">
        <v>65</v>
      </c>
      <c r="K203" s="184"/>
      <c r="L203" s="188"/>
      <c r="M203" s="401"/>
    </row>
    <row r="204" spans="2:13" ht="15.6">
      <c r="B204" s="396"/>
      <c r="C204" s="409" t="s">
        <v>42</v>
      </c>
      <c r="D204" s="596">
        <v>1652756.8130000001</v>
      </c>
      <c r="E204" s="596">
        <v>1653269.3319999999</v>
      </c>
      <c r="F204" s="526">
        <f t="shared" ref="F204:F209" si="48">E204-D204</f>
        <v>512.51899999985471</v>
      </c>
      <c r="G204" s="521">
        <v>6.28</v>
      </c>
      <c r="H204" s="410">
        <f>F204*G204</f>
        <v>3218.6193199990876</v>
      </c>
      <c r="I204" s="531">
        <f>F204+F208+F209</f>
        <v>736.27999999985332</v>
      </c>
      <c r="J204" s="411">
        <f>I204/I208</f>
        <v>0.54620988441957241</v>
      </c>
      <c r="K204" s="186"/>
      <c r="L204" s="359"/>
      <c r="M204" s="401"/>
    </row>
    <row r="205" spans="2:13" ht="15.6">
      <c r="B205" s="396"/>
      <c r="C205" s="412" t="s">
        <v>43</v>
      </c>
      <c r="D205" s="596">
        <v>637764.09299999999</v>
      </c>
      <c r="E205" s="596">
        <v>638214.66200000001</v>
      </c>
      <c r="F205" s="527">
        <f t="shared" si="48"/>
        <v>450.5690000000177</v>
      </c>
      <c r="G205" s="522">
        <v>6.28</v>
      </c>
      <c r="H205" s="413">
        <f>G205*F205</f>
        <v>2829.5733200001114</v>
      </c>
      <c r="I205" s="532">
        <f>F205</f>
        <v>450.5690000000177</v>
      </c>
      <c r="J205" s="414">
        <f>I205/I208</f>
        <v>0.33425495927242493</v>
      </c>
      <c r="K205" s="186"/>
      <c r="L205" s="359"/>
      <c r="M205" s="401"/>
    </row>
    <row r="206" spans="2:13" ht="15.6">
      <c r="B206" s="396"/>
      <c r="C206" s="415" t="s">
        <v>44</v>
      </c>
      <c r="D206" s="597">
        <v>386318.58299999998</v>
      </c>
      <c r="E206" s="597">
        <v>386386.95400000003</v>
      </c>
      <c r="F206" s="528">
        <f t="shared" si="48"/>
        <v>68.371000000042841</v>
      </c>
      <c r="G206" s="523">
        <v>4.58</v>
      </c>
      <c r="H206" s="416">
        <f>G206*F206</f>
        <v>313.13918000019623</v>
      </c>
      <c r="I206" s="533">
        <f>F206</f>
        <v>68.371000000042841</v>
      </c>
      <c r="J206" s="417">
        <f>I206/I208</f>
        <v>5.0721078947793541E-2</v>
      </c>
      <c r="K206" s="186"/>
      <c r="L206" s="359"/>
      <c r="M206" s="401"/>
    </row>
    <row r="207" spans="2:13" ht="15.6">
      <c r="B207" s="397"/>
      <c r="C207" s="183" t="s">
        <v>139</v>
      </c>
      <c r="D207" s="597">
        <v>447531.83299999998</v>
      </c>
      <c r="E207" s="597">
        <v>447624.59299999999</v>
      </c>
      <c r="F207" s="529">
        <f t="shared" si="48"/>
        <v>92.760000000009313</v>
      </c>
      <c r="G207" s="524">
        <v>6.28</v>
      </c>
      <c r="H207" s="418">
        <f>G207*F207</f>
        <v>582.5328000000585</v>
      </c>
      <c r="I207" s="534">
        <f>F207</f>
        <v>92.760000000009313</v>
      </c>
      <c r="J207" s="419">
        <f>I207/I208</f>
        <v>6.8814077360209058E-2</v>
      </c>
      <c r="K207" s="186"/>
      <c r="L207" s="359"/>
      <c r="M207" s="401"/>
    </row>
    <row r="208" spans="2:13" ht="16.2" thickBot="1">
      <c r="B208" s="397"/>
      <c r="C208" s="420" t="s">
        <v>45</v>
      </c>
      <c r="D208" s="597">
        <v>392670.022</v>
      </c>
      <c r="E208" s="597">
        <v>392868.68300000002</v>
      </c>
      <c r="F208" s="526">
        <f t="shared" si="48"/>
        <v>198.66100000002189</v>
      </c>
      <c r="G208" s="859">
        <v>6.28</v>
      </c>
      <c r="H208" s="421">
        <f>G208*F208</f>
        <v>1247.5910800001375</v>
      </c>
      <c r="I208" s="535">
        <f t="shared" ref="I208:J208" si="49">SUM(I204:I207)</f>
        <v>1347.9799999999232</v>
      </c>
      <c r="J208" s="422">
        <f t="shared" si="49"/>
        <v>0.99999999999999989</v>
      </c>
      <c r="K208" s="186"/>
      <c r="L208" s="359"/>
      <c r="M208" s="401"/>
    </row>
    <row r="209" spans="2:13" ht="15.6">
      <c r="B209" s="397"/>
      <c r="C209" s="420" t="s">
        <v>46</v>
      </c>
      <c r="D209" s="597">
        <v>346888.79300000001</v>
      </c>
      <c r="E209" s="597">
        <v>346913.89299999998</v>
      </c>
      <c r="F209" s="526">
        <f t="shared" si="48"/>
        <v>25.099999999976717</v>
      </c>
      <c r="G209" s="860"/>
      <c r="H209" s="423">
        <f>G208*F209</f>
        <v>157.62799999985378</v>
      </c>
      <c r="I209" s="424"/>
      <c r="J209" s="425"/>
      <c r="K209" s="186"/>
      <c r="L209" s="359"/>
      <c r="M209" s="401"/>
    </row>
    <row r="210" spans="2:13" ht="16.2" thickBot="1">
      <c r="B210" s="397"/>
      <c r="C210" s="426" t="s">
        <v>21</v>
      </c>
      <c r="D210" s="427"/>
      <c r="E210" s="427"/>
      <c r="F210" s="530">
        <f>F204+F205+F206+F207+F208+F209</f>
        <v>1347.9799999999232</v>
      </c>
      <c r="G210" s="525">
        <f>H210/F210</f>
        <v>6.1937741657887511</v>
      </c>
      <c r="H210" s="428">
        <f>SUM(H204:H209)</f>
        <v>8349.0836999994444</v>
      </c>
      <c r="I210" s="424"/>
      <c r="J210" s="425"/>
      <c r="K210" s="186"/>
      <c r="L210" s="359"/>
      <c r="M210" s="401"/>
    </row>
    <row r="211" spans="2:13" ht="16.2" thickBot="1">
      <c r="B211" s="397"/>
      <c r="C211" s="429"/>
      <c r="D211" s="425"/>
      <c r="E211" s="425"/>
      <c r="F211" s="430"/>
      <c r="G211" s="425"/>
      <c r="H211" s="425"/>
      <c r="I211" s="431"/>
      <c r="J211" s="431"/>
      <c r="K211" s="184"/>
      <c r="L211" s="188"/>
      <c r="M211" s="401"/>
    </row>
    <row r="212" spans="2:13" ht="15.6">
      <c r="B212" s="397"/>
      <c r="C212" s="432"/>
      <c r="D212" s="433"/>
      <c r="E212" s="433" t="s">
        <v>254</v>
      </c>
      <c r="F212" s="434" t="s">
        <v>1</v>
      </c>
      <c r="G212" s="554" t="s">
        <v>65</v>
      </c>
      <c r="H212" s="861" t="s">
        <v>243</v>
      </c>
      <c r="I212" s="862"/>
      <c r="J212" s="431"/>
      <c r="K212" s="184"/>
      <c r="L212" s="188"/>
      <c r="M212" s="401"/>
    </row>
    <row r="213" spans="2:13" ht="15.6">
      <c r="B213" s="397"/>
      <c r="C213" s="437" t="s">
        <v>80</v>
      </c>
      <c r="D213" s="438"/>
      <c r="E213" s="438">
        <v>1097</v>
      </c>
      <c r="F213" s="438">
        <f>D213+E213</f>
        <v>1097</v>
      </c>
      <c r="G213" s="439">
        <f>F213/F218</f>
        <v>0.30416458714578831</v>
      </c>
      <c r="H213" s="590">
        <v>7.0000000000000001E-3</v>
      </c>
      <c r="I213" s="586">
        <f>F213*H213</f>
        <v>7.6790000000000003</v>
      </c>
      <c r="J213" s="431"/>
      <c r="K213" s="184"/>
      <c r="L213" s="188"/>
      <c r="M213" s="401"/>
    </row>
    <row r="214" spans="2:13" ht="15.6">
      <c r="B214" s="397"/>
      <c r="C214" s="437" t="s">
        <v>81</v>
      </c>
      <c r="D214" s="438"/>
      <c r="E214" s="438">
        <v>927</v>
      </c>
      <c r="F214" s="438">
        <f t="shared" ref="F214:F217" si="50">D214+E214</f>
        <v>927</v>
      </c>
      <c r="G214" s="439">
        <f>F214/F218</f>
        <v>0.25702878056895689</v>
      </c>
      <c r="H214" s="590">
        <v>2.5000000000000001E-2</v>
      </c>
      <c r="I214" s="586">
        <f>F214*H214</f>
        <v>23.175000000000001</v>
      </c>
      <c r="J214" s="431"/>
      <c r="K214" s="184"/>
      <c r="L214" s="188"/>
      <c r="M214" s="401"/>
    </row>
    <row r="215" spans="2:13" ht="15.6">
      <c r="B215" s="397"/>
      <c r="C215" s="437" t="s">
        <v>58</v>
      </c>
      <c r="D215" s="438"/>
      <c r="E215" s="438">
        <v>672</v>
      </c>
      <c r="F215" s="438">
        <f t="shared" si="50"/>
        <v>672</v>
      </c>
      <c r="G215" s="439">
        <f>F215/F218</f>
        <v>0.18632507070370988</v>
      </c>
      <c r="H215" s="590"/>
      <c r="I215" s="586"/>
      <c r="J215" s="431"/>
      <c r="K215" s="184"/>
      <c r="L215" s="188"/>
      <c r="M215" s="401"/>
    </row>
    <row r="216" spans="2:13" ht="15.6">
      <c r="B216" s="397"/>
      <c r="C216" s="437" t="s">
        <v>275</v>
      </c>
      <c r="D216" s="438"/>
      <c r="E216" s="438">
        <v>910.6</v>
      </c>
      <c r="F216" s="438">
        <f t="shared" si="50"/>
        <v>910.6</v>
      </c>
      <c r="G216" s="439">
        <f>F216/F218</f>
        <v>0.25248156158154494</v>
      </c>
      <c r="H216" s="590">
        <v>1.9E-2</v>
      </c>
      <c r="I216" s="586">
        <f>F216*H216</f>
        <v>17.301400000000001</v>
      </c>
      <c r="J216" s="431"/>
      <c r="K216" s="184"/>
      <c r="L216" s="188"/>
      <c r="M216" s="401"/>
    </row>
    <row r="217" spans="2:13" ht="15.6">
      <c r="B217" s="397"/>
      <c r="C217" s="437" t="s">
        <v>276</v>
      </c>
      <c r="D217" s="438"/>
      <c r="E217" s="438"/>
      <c r="F217" s="438">
        <f t="shared" si="50"/>
        <v>0</v>
      </c>
      <c r="G217" s="439">
        <f>F217/F218</f>
        <v>0</v>
      </c>
      <c r="H217" s="584"/>
      <c r="I217" s="586"/>
      <c r="J217" s="431"/>
      <c r="K217" s="184"/>
      <c r="L217" s="188"/>
      <c r="M217" s="401"/>
    </row>
    <row r="218" spans="2:13" ht="16.2" thickBot="1">
      <c r="B218" s="397"/>
      <c r="C218" s="441" t="s">
        <v>1</v>
      </c>
      <c r="D218" s="442">
        <f>SUM(D213:D217)</f>
        <v>0</v>
      </c>
      <c r="E218" s="442">
        <f>SUM(E213:E217)</f>
        <v>3606.6</v>
      </c>
      <c r="F218" s="443">
        <f>D218+E218</f>
        <v>3606.6</v>
      </c>
      <c r="G218" s="444">
        <f>SUM(G213:G217)</f>
        <v>1</v>
      </c>
      <c r="H218" s="585" t="s">
        <v>21</v>
      </c>
      <c r="I218" s="591">
        <f>SUM(I213:I217)</f>
        <v>48.1554</v>
      </c>
      <c r="J218" s="431"/>
      <c r="K218" s="184"/>
      <c r="L218" s="188"/>
      <c r="M218" s="401"/>
    </row>
    <row r="219" spans="2:13" ht="15" thickBot="1">
      <c r="B219" s="397"/>
      <c r="C219" s="187"/>
      <c r="D219" s="186"/>
      <c r="E219" s="186"/>
      <c r="F219" s="185"/>
      <c r="G219" s="186"/>
      <c r="H219" s="186"/>
      <c r="I219" s="184"/>
      <c r="J219" s="184"/>
      <c r="K219" s="184"/>
      <c r="L219" s="188"/>
      <c r="M219" s="401"/>
    </row>
    <row r="220" spans="2:13" ht="26.4" thickBot="1">
      <c r="B220" s="397"/>
      <c r="C220" s="876" t="s">
        <v>194</v>
      </c>
      <c r="D220" s="877"/>
      <c r="E220" s="877"/>
      <c r="F220" s="877"/>
      <c r="G220" s="877"/>
      <c r="H220" s="877"/>
      <c r="I220" s="877"/>
      <c r="J220" s="877"/>
      <c r="K220" s="877"/>
      <c r="L220" s="878"/>
      <c r="M220" s="401"/>
    </row>
    <row r="221" spans="2:13" ht="15.6">
      <c r="B221" s="396"/>
      <c r="C221" s="446"/>
      <c r="D221" s="447" t="s">
        <v>260</v>
      </c>
      <c r="E221" s="447" t="s">
        <v>68</v>
      </c>
      <c r="F221" s="447" t="s">
        <v>268</v>
      </c>
      <c r="G221" s="448" t="s">
        <v>256</v>
      </c>
      <c r="H221" s="447" t="s">
        <v>130</v>
      </c>
      <c r="I221" s="448" t="s">
        <v>64</v>
      </c>
      <c r="J221" s="447" t="s">
        <v>269</v>
      </c>
      <c r="K221" s="448" t="s">
        <v>195</v>
      </c>
      <c r="L221" s="449" t="s">
        <v>65</v>
      </c>
      <c r="M221" s="401"/>
    </row>
    <row r="222" spans="2:13" ht="15.6">
      <c r="B222" s="396"/>
      <c r="C222" s="450" t="s">
        <v>58</v>
      </c>
      <c r="D222" s="438">
        <v>274.41000000000003</v>
      </c>
      <c r="E222" s="438">
        <v>158</v>
      </c>
      <c r="F222" s="438"/>
      <c r="G222" s="438">
        <v>100</v>
      </c>
      <c r="H222" s="438"/>
      <c r="I222" s="438">
        <v>140</v>
      </c>
      <c r="J222" s="438"/>
      <c r="K222" s="550">
        <f>D222+E222+F222+G222+H222+I222+J222</f>
        <v>672.41000000000008</v>
      </c>
      <c r="L222" s="452">
        <f>K222/K226</f>
        <v>8.1102367903045286E-2</v>
      </c>
      <c r="M222" s="401"/>
    </row>
    <row r="223" spans="2:13" ht="15.6">
      <c r="B223" s="396"/>
      <c r="C223" s="450" t="s">
        <v>148</v>
      </c>
      <c r="D223" s="438">
        <v>957</v>
      </c>
      <c r="E223" s="438">
        <v>497</v>
      </c>
      <c r="F223" s="438"/>
      <c r="G223" s="438">
        <v>430</v>
      </c>
      <c r="H223" s="438">
        <v>120</v>
      </c>
      <c r="I223" s="438">
        <v>140</v>
      </c>
      <c r="J223" s="438"/>
      <c r="K223" s="550">
        <f t="shared" ref="K223:K225" si="51">D223+E223+F223+G223+H223+I223+J223</f>
        <v>2144</v>
      </c>
      <c r="L223" s="452">
        <f>K223/K226</f>
        <v>0.25859739858736347</v>
      </c>
      <c r="M223" s="401"/>
    </row>
    <row r="224" spans="2:13" ht="15.6">
      <c r="B224" s="396"/>
      <c r="C224" s="450" t="s">
        <v>61</v>
      </c>
      <c r="D224" s="438">
        <v>1376.99</v>
      </c>
      <c r="E224" s="438">
        <v>1089.4100000000001</v>
      </c>
      <c r="F224" s="438"/>
      <c r="G224" s="438">
        <v>188.4</v>
      </c>
      <c r="H224" s="438"/>
      <c r="I224" s="438">
        <v>92.36</v>
      </c>
      <c r="J224" s="438"/>
      <c r="K224" s="550">
        <f t="shared" si="51"/>
        <v>2747.1600000000003</v>
      </c>
      <c r="L224" s="452">
        <f>K224/K226</f>
        <v>0.33134721525338695</v>
      </c>
      <c r="M224" s="401"/>
    </row>
    <row r="225" spans="2:13" ht="15.6">
      <c r="B225" s="396"/>
      <c r="C225" s="450" t="s">
        <v>62</v>
      </c>
      <c r="D225" s="438">
        <v>597.57000000000005</v>
      </c>
      <c r="E225" s="438">
        <v>713</v>
      </c>
      <c r="F225" s="438"/>
      <c r="G225" s="438">
        <v>479.93</v>
      </c>
      <c r="H225" s="438">
        <v>55.4</v>
      </c>
      <c r="I225" s="438">
        <v>881.41</v>
      </c>
      <c r="J225" s="438"/>
      <c r="K225" s="550">
        <f t="shared" si="51"/>
        <v>2727.3100000000004</v>
      </c>
      <c r="L225" s="452">
        <f>K225/K226</f>
        <v>0.32895301825620449</v>
      </c>
      <c r="M225" s="401"/>
    </row>
    <row r="226" spans="2:13" ht="15.6">
      <c r="B226" s="397"/>
      <c r="C226" s="450" t="s">
        <v>199</v>
      </c>
      <c r="D226" s="552">
        <f t="shared" ref="D226:J226" si="52">SUM(D222:D225)</f>
        <v>3205.9700000000003</v>
      </c>
      <c r="E226" s="552">
        <f t="shared" si="52"/>
        <v>2457.41</v>
      </c>
      <c r="F226" s="552">
        <f t="shared" si="52"/>
        <v>0</v>
      </c>
      <c r="G226" s="552">
        <f t="shared" si="52"/>
        <v>1198.33</v>
      </c>
      <c r="H226" s="552">
        <f t="shared" si="52"/>
        <v>175.4</v>
      </c>
      <c r="I226" s="552">
        <f t="shared" si="52"/>
        <v>1253.77</v>
      </c>
      <c r="J226" s="552">
        <f t="shared" si="52"/>
        <v>0</v>
      </c>
      <c r="K226" s="550">
        <f>D226+E226+F226+G226+H226+I226+J226</f>
        <v>8290.8799999999992</v>
      </c>
      <c r="L226" s="452">
        <f>SUM(L222:L225)</f>
        <v>1.0000000000000002</v>
      </c>
      <c r="M226" s="401"/>
    </row>
    <row r="227" spans="2:13" ht="15.6">
      <c r="B227" s="397"/>
      <c r="C227" s="547" t="s">
        <v>193</v>
      </c>
      <c r="D227" s="553">
        <v>3205.97</v>
      </c>
      <c r="E227" s="553">
        <v>2460.71</v>
      </c>
      <c r="F227" s="548"/>
      <c r="G227" s="548">
        <v>1198.33</v>
      </c>
      <c r="H227" s="548">
        <v>175.4</v>
      </c>
      <c r="I227" s="548">
        <v>1253.77</v>
      </c>
      <c r="J227" s="548"/>
      <c r="K227" s="549">
        <f t="shared" ref="K227" si="53">D227+E227+F227+G227+H227+I227+J227</f>
        <v>8294.18</v>
      </c>
      <c r="L227" s="452"/>
      <c r="M227" s="401"/>
    </row>
    <row r="228" spans="2:13" ht="15.6">
      <c r="B228" s="397"/>
      <c r="C228" s="460" t="s">
        <v>147</v>
      </c>
      <c r="D228" s="461">
        <f t="shared" ref="D228:E228" si="54">D227-D226</f>
        <v>0</v>
      </c>
      <c r="E228" s="461">
        <f t="shared" si="54"/>
        <v>3.3000000000001819</v>
      </c>
      <c r="F228" s="461">
        <f>F227-F226</f>
        <v>0</v>
      </c>
      <c r="G228" s="461">
        <f>G227-G226</f>
        <v>0</v>
      </c>
      <c r="H228" s="461">
        <f t="shared" ref="H228:I228" si="55">H227-H226</f>
        <v>0</v>
      </c>
      <c r="I228" s="461">
        <f t="shared" si="55"/>
        <v>0</v>
      </c>
      <c r="J228" s="461">
        <f>J227-J226</f>
        <v>0</v>
      </c>
      <c r="K228" s="542">
        <f>D228+E228+F228+G228+H228+I228+J228</f>
        <v>3.3000000000001819</v>
      </c>
      <c r="L228" s="452"/>
      <c r="M228" s="401"/>
    </row>
    <row r="229" spans="2:13" ht="15.6">
      <c r="B229" s="396"/>
      <c r="C229" s="402" t="s">
        <v>65</v>
      </c>
      <c r="D229" s="462">
        <f>D227/K227</f>
        <v>0.38653248422387743</v>
      </c>
      <c r="E229" s="462">
        <f>E227/K227</f>
        <v>0.29667911716408374</v>
      </c>
      <c r="F229" s="462">
        <f>F227/K227</f>
        <v>0</v>
      </c>
      <c r="G229" s="462">
        <f>G227/K227</f>
        <v>0.14447841739629474</v>
      </c>
      <c r="H229" s="462">
        <f>H227/K227</f>
        <v>2.1147358750352657E-2</v>
      </c>
      <c r="I229" s="462">
        <f>I227/K227</f>
        <v>0.15116262246539139</v>
      </c>
      <c r="J229" s="462">
        <f>J227/K227</f>
        <v>0</v>
      </c>
      <c r="K229" s="520">
        <f>D229+E229+F229+G229+H229+I229+J229</f>
        <v>1</v>
      </c>
      <c r="L229" s="463"/>
      <c r="M229" s="401"/>
    </row>
    <row r="230" spans="2:13" ht="16.2" thickBot="1">
      <c r="B230" s="396"/>
      <c r="C230" s="394"/>
      <c r="D230" s="395"/>
      <c r="E230" s="464"/>
      <c r="F230" s="879"/>
      <c r="G230" s="879"/>
      <c r="H230" s="879"/>
      <c r="I230" s="879"/>
      <c r="J230" s="880" t="s">
        <v>196</v>
      </c>
      <c r="K230" s="880"/>
      <c r="L230" s="465">
        <f>H210-K227</f>
        <v>54.903699999444143</v>
      </c>
      <c r="M230" s="401"/>
    </row>
    <row r="231" spans="2:13" ht="15" thickBot="1">
      <c r="B231" s="397"/>
      <c r="C231" s="393"/>
      <c r="D231" s="367"/>
      <c r="E231" s="367"/>
      <c r="F231" s="367"/>
      <c r="G231" s="367"/>
      <c r="H231" s="367"/>
      <c r="I231" s="367"/>
      <c r="J231" s="367"/>
      <c r="K231" s="367"/>
      <c r="L231" s="368"/>
      <c r="M231" s="401"/>
    </row>
    <row r="232" spans="2:13" ht="15" thickBot="1">
      <c r="B232" s="398"/>
      <c r="C232" s="399"/>
      <c r="D232" s="399"/>
      <c r="E232" s="399"/>
      <c r="F232" s="399"/>
      <c r="G232" s="399"/>
      <c r="H232" s="399"/>
      <c r="I232" s="399"/>
      <c r="J232" s="399"/>
      <c r="K232" s="399"/>
      <c r="L232" s="399"/>
      <c r="M232" s="400"/>
    </row>
    <row r="233" spans="2:13" ht="15" thickBot="1"/>
    <row r="234" spans="2:13" ht="46.8" thickBot="1">
      <c r="B234" s="853" t="s">
        <v>211</v>
      </c>
      <c r="C234" s="854"/>
      <c r="D234" s="854"/>
      <c r="E234" s="854"/>
      <c r="F234" s="854"/>
      <c r="G234" s="854"/>
      <c r="H234" s="854"/>
      <c r="I234" s="854"/>
      <c r="J234" s="854"/>
      <c r="K234" s="854"/>
      <c r="L234" s="854"/>
      <c r="M234" s="855"/>
    </row>
    <row r="235" spans="2:13" ht="26.4" thickBot="1">
      <c r="B235" s="396"/>
      <c r="C235" s="856" t="s">
        <v>193</v>
      </c>
      <c r="D235" s="857"/>
      <c r="E235" s="857"/>
      <c r="F235" s="857"/>
      <c r="G235" s="857"/>
      <c r="H235" s="857"/>
      <c r="I235" s="857"/>
      <c r="J235" s="857"/>
      <c r="K235" s="857"/>
      <c r="L235" s="858"/>
      <c r="M235" s="401"/>
    </row>
    <row r="236" spans="2:13" ht="15.6">
      <c r="B236" s="396"/>
      <c r="C236" s="403" t="s">
        <v>7</v>
      </c>
      <c r="D236" s="404" t="s">
        <v>38</v>
      </c>
      <c r="E236" s="405" t="s">
        <v>39</v>
      </c>
      <c r="F236" s="406" t="s">
        <v>40</v>
      </c>
      <c r="G236" s="406" t="s">
        <v>8</v>
      </c>
      <c r="H236" s="407" t="s">
        <v>60</v>
      </c>
      <c r="I236" s="408" t="s">
        <v>40</v>
      </c>
      <c r="J236" s="407" t="s">
        <v>65</v>
      </c>
      <c r="K236" s="184"/>
      <c r="L236" s="188"/>
      <c r="M236" s="401"/>
    </row>
    <row r="237" spans="2:13" ht="15.6">
      <c r="B237" s="396"/>
      <c r="C237" s="409" t="s">
        <v>42</v>
      </c>
      <c r="D237" s="596">
        <v>1653269.3319999999</v>
      </c>
      <c r="E237" s="596">
        <v>1653915.5220000001</v>
      </c>
      <c r="F237" s="526">
        <f t="shared" ref="F237:F242" si="56">E237-D237</f>
        <v>646.19000000017695</v>
      </c>
      <c r="G237" s="521">
        <v>6.28</v>
      </c>
      <c r="H237" s="410">
        <f>F237*G237</f>
        <v>4058.0732000011112</v>
      </c>
      <c r="I237" s="531">
        <f>F237+F241+F242</f>
        <v>942.68800000019837</v>
      </c>
      <c r="J237" s="411">
        <f>I237/I241</f>
        <v>0.64060061064080254</v>
      </c>
      <c r="K237" s="186"/>
      <c r="L237" s="359"/>
      <c r="M237" s="401"/>
    </row>
    <row r="238" spans="2:13" ht="15.6">
      <c r="B238" s="396"/>
      <c r="C238" s="412" t="s">
        <v>43</v>
      </c>
      <c r="D238" s="596">
        <v>638214.66200000001</v>
      </c>
      <c r="E238" s="596">
        <v>638598.07299999997</v>
      </c>
      <c r="F238" s="527">
        <f t="shared" si="56"/>
        <v>383.41099999996368</v>
      </c>
      <c r="G238" s="522">
        <v>6.28</v>
      </c>
      <c r="H238" s="413">
        <f>G238*F238</f>
        <v>2407.8210799997719</v>
      </c>
      <c r="I238" s="532">
        <f>F238</f>
        <v>383.41099999996368</v>
      </c>
      <c r="J238" s="414">
        <f>I238/I241</f>
        <v>0.2605457168504593</v>
      </c>
      <c r="K238" s="186"/>
      <c r="L238" s="359"/>
      <c r="M238" s="401"/>
    </row>
    <row r="239" spans="2:13" ht="15.6">
      <c r="B239" s="396"/>
      <c r="C239" s="415" t="s">
        <v>44</v>
      </c>
      <c r="D239" s="597">
        <v>386386.95400000003</v>
      </c>
      <c r="E239" s="597">
        <v>386386.95400000003</v>
      </c>
      <c r="F239" s="528">
        <f t="shared" si="56"/>
        <v>0</v>
      </c>
      <c r="G239" s="523">
        <v>4.58</v>
      </c>
      <c r="H239" s="416">
        <f>G239*F239</f>
        <v>0</v>
      </c>
      <c r="I239" s="533">
        <f>F239</f>
        <v>0</v>
      </c>
      <c r="J239" s="417">
        <f>I239/I241</f>
        <v>0</v>
      </c>
      <c r="K239" s="186"/>
      <c r="L239" s="359"/>
      <c r="M239" s="401"/>
    </row>
    <row r="240" spans="2:13" ht="15.6">
      <c r="B240" s="397"/>
      <c r="C240" s="183" t="s">
        <v>139</v>
      </c>
      <c r="D240" s="597">
        <v>447624.59299999999</v>
      </c>
      <c r="E240" s="597">
        <v>447770.06300000002</v>
      </c>
      <c r="F240" s="529">
        <f t="shared" si="56"/>
        <v>145.47000000003027</v>
      </c>
      <c r="G240" s="524">
        <v>6.28</v>
      </c>
      <c r="H240" s="418">
        <f>G240*F240</f>
        <v>913.55160000019009</v>
      </c>
      <c r="I240" s="534">
        <f>F240</f>
        <v>145.47000000003027</v>
      </c>
      <c r="J240" s="419">
        <f>I240/I241</f>
        <v>9.8853672508738125E-2</v>
      </c>
      <c r="K240" s="186"/>
      <c r="L240" s="359"/>
      <c r="M240" s="401"/>
    </row>
    <row r="241" spans="2:13" ht="16.2" thickBot="1">
      <c r="B241" s="397"/>
      <c r="C241" s="420" t="s">
        <v>45</v>
      </c>
      <c r="D241" s="597">
        <v>392868.68300000002</v>
      </c>
      <c r="E241" s="597">
        <v>393134.67200000002</v>
      </c>
      <c r="F241" s="526">
        <f t="shared" si="56"/>
        <v>265.9890000000014</v>
      </c>
      <c r="G241" s="859">
        <v>6.28</v>
      </c>
      <c r="H241" s="421">
        <f>G241*F241</f>
        <v>1670.4109200000089</v>
      </c>
      <c r="I241" s="535">
        <f t="shared" ref="I241:J241" si="57">SUM(I237:I240)</f>
        <v>1471.5690000001923</v>
      </c>
      <c r="J241" s="422">
        <f t="shared" si="57"/>
        <v>1</v>
      </c>
      <c r="K241" s="186"/>
      <c r="L241" s="359"/>
      <c r="M241" s="401"/>
    </row>
    <row r="242" spans="2:13" ht="15.6">
      <c r="B242" s="397"/>
      <c r="C242" s="420" t="s">
        <v>46</v>
      </c>
      <c r="D242" s="597">
        <v>346913.89299999998</v>
      </c>
      <c r="E242" s="597">
        <v>346944.402</v>
      </c>
      <c r="F242" s="526">
        <f t="shared" si="56"/>
        <v>30.509000000020023</v>
      </c>
      <c r="G242" s="860"/>
      <c r="H242" s="423">
        <f>G241*F242</f>
        <v>191.59652000012576</v>
      </c>
      <c r="I242" s="424"/>
      <c r="J242" s="425"/>
      <c r="K242" s="186"/>
      <c r="L242" s="359"/>
      <c r="M242" s="401"/>
    </row>
    <row r="243" spans="2:13" ht="16.2" thickBot="1">
      <c r="B243" s="397"/>
      <c r="C243" s="426" t="s">
        <v>21</v>
      </c>
      <c r="D243" s="427"/>
      <c r="E243" s="427"/>
      <c r="F243" s="530">
        <f>F237+F238+F239+F240+F241+F242</f>
        <v>1471.5690000001923</v>
      </c>
      <c r="G243" s="525">
        <f>H243/F243</f>
        <v>6.28</v>
      </c>
      <c r="H243" s="428">
        <f>SUM(H237:H242)</f>
        <v>9241.4533200012083</v>
      </c>
      <c r="I243" s="424"/>
      <c r="J243" s="425"/>
      <c r="K243" s="186"/>
      <c r="L243" s="359"/>
      <c r="M243" s="401"/>
    </row>
    <row r="244" spans="2:13" ht="16.2" thickBot="1">
      <c r="B244" s="397"/>
      <c r="C244" s="429"/>
      <c r="D244" s="425"/>
      <c r="E244" s="425"/>
      <c r="F244" s="430"/>
      <c r="G244" s="425"/>
      <c r="H244" s="425"/>
      <c r="I244" s="431"/>
      <c r="J244" s="431"/>
      <c r="K244" s="184"/>
      <c r="L244" s="188"/>
      <c r="M244" s="401"/>
    </row>
    <row r="245" spans="2:13" ht="15.6">
      <c r="B245" s="397"/>
      <c r="C245" s="432"/>
      <c r="D245" s="433"/>
      <c r="E245" s="433" t="s">
        <v>254</v>
      </c>
      <c r="F245" s="434" t="s">
        <v>1</v>
      </c>
      <c r="G245" s="554" t="s">
        <v>65</v>
      </c>
      <c r="H245" s="861" t="s">
        <v>243</v>
      </c>
      <c r="I245" s="862"/>
      <c r="J245" s="431"/>
      <c r="K245" s="184"/>
      <c r="L245" s="188"/>
      <c r="M245" s="401"/>
    </row>
    <row r="246" spans="2:13" ht="15.6">
      <c r="B246" s="397"/>
      <c r="C246" s="437" t="s">
        <v>80</v>
      </c>
      <c r="D246" s="438"/>
      <c r="E246" s="438">
        <v>3160</v>
      </c>
      <c r="F246" s="438">
        <f>D246+E246</f>
        <v>3160</v>
      </c>
      <c r="G246" s="439">
        <f>F246/F251</f>
        <v>0.46837296717239091</v>
      </c>
      <c r="H246" s="590">
        <v>7.0000000000000001E-3</v>
      </c>
      <c r="I246" s="586">
        <f>F246*H246</f>
        <v>22.12</v>
      </c>
      <c r="J246" s="431"/>
      <c r="K246" s="184"/>
      <c r="L246" s="188"/>
      <c r="M246" s="401"/>
    </row>
    <row r="247" spans="2:13" ht="15.6">
      <c r="B247" s="397"/>
      <c r="C247" s="437" t="s">
        <v>81</v>
      </c>
      <c r="D247" s="438"/>
      <c r="E247" s="438">
        <v>1068</v>
      </c>
      <c r="F247" s="438">
        <f t="shared" ref="F247:F250" si="58">D247+E247</f>
        <v>1068</v>
      </c>
      <c r="G247" s="439">
        <f>F247/F251</f>
        <v>0.15829820536079539</v>
      </c>
      <c r="H247" s="590">
        <v>2.5000000000000001E-2</v>
      </c>
      <c r="I247" s="586">
        <f>F247*H247</f>
        <v>26.700000000000003</v>
      </c>
      <c r="J247" s="431"/>
      <c r="K247" s="184"/>
      <c r="L247" s="188"/>
      <c r="M247" s="401"/>
    </row>
    <row r="248" spans="2:13" ht="15.6">
      <c r="B248" s="397"/>
      <c r="C248" s="437" t="s">
        <v>58</v>
      </c>
      <c r="D248" s="438"/>
      <c r="E248" s="438">
        <v>1213</v>
      </c>
      <c r="F248" s="438">
        <f t="shared" si="58"/>
        <v>1213</v>
      </c>
      <c r="G248" s="439">
        <f>F248/F251</f>
        <v>0.17979000290509814</v>
      </c>
      <c r="H248" s="590"/>
      <c r="I248" s="586"/>
      <c r="J248" s="431"/>
      <c r="K248" s="184"/>
      <c r="L248" s="188"/>
      <c r="M248" s="401"/>
    </row>
    <row r="249" spans="2:13" ht="15.6">
      <c r="B249" s="397"/>
      <c r="C249" s="437" t="s">
        <v>275</v>
      </c>
      <c r="D249" s="438"/>
      <c r="E249" s="438">
        <v>1305.76</v>
      </c>
      <c r="F249" s="438">
        <f t="shared" si="58"/>
        <v>1305.76</v>
      </c>
      <c r="G249" s="439">
        <f>F249/F251</f>
        <v>0.19353882456171553</v>
      </c>
      <c r="H249" s="590">
        <v>1.9E-2</v>
      </c>
      <c r="I249" s="586">
        <f>F249*H249</f>
        <v>24.809439999999999</v>
      </c>
      <c r="J249" s="431"/>
      <c r="K249" s="184"/>
      <c r="L249" s="188"/>
      <c r="M249" s="401"/>
    </row>
    <row r="250" spans="2:13" ht="15.6">
      <c r="B250" s="397"/>
      <c r="C250" s="437" t="s">
        <v>276</v>
      </c>
      <c r="D250" s="438"/>
      <c r="E250" s="438"/>
      <c r="F250" s="438">
        <f t="shared" si="58"/>
        <v>0</v>
      </c>
      <c r="G250" s="439">
        <f>F250/F251</f>
        <v>0</v>
      </c>
      <c r="H250" s="584"/>
      <c r="I250" s="586"/>
      <c r="J250" s="431"/>
      <c r="K250" s="184"/>
      <c r="L250" s="188"/>
      <c r="M250" s="401"/>
    </row>
    <row r="251" spans="2:13" ht="16.2" thickBot="1">
      <c r="B251" s="397"/>
      <c r="C251" s="441" t="s">
        <v>1</v>
      </c>
      <c r="D251" s="442">
        <f>SUM(D246:D250)</f>
        <v>0</v>
      </c>
      <c r="E251" s="442">
        <f>SUM(E246:E250)</f>
        <v>6746.76</v>
      </c>
      <c r="F251" s="443">
        <f>D251+E251</f>
        <v>6746.76</v>
      </c>
      <c r="G251" s="444">
        <f>SUM(G246:G250)</f>
        <v>1</v>
      </c>
      <c r="H251" s="585" t="s">
        <v>21</v>
      </c>
      <c r="I251" s="591">
        <f>SUM(I246:I250)</f>
        <v>73.629440000000002</v>
      </c>
      <c r="J251" s="431"/>
      <c r="K251" s="184"/>
      <c r="L251" s="188"/>
      <c r="M251" s="401"/>
    </row>
    <row r="252" spans="2:13" ht="15" thickBot="1">
      <c r="B252" s="397"/>
      <c r="C252" s="187"/>
      <c r="D252" s="186"/>
      <c r="E252" s="186"/>
      <c r="F252" s="185"/>
      <c r="G252" s="186"/>
      <c r="H252" s="186"/>
      <c r="I252" s="184"/>
      <c r="J252" s="184"/>
      <c r="K252" s="184"/>
      <c r="L252" s="188"/>
      <c r="M252" s="401"/>
    </row>
    <row r="253" spans="2:13" ht="26.4" thickBot="1">
      <c r="B253" s="397"/>
      <c r="C253" s="876" t="s">
        <v>194</v>
      </c>
      <c r="D253" s="877"/>
      <c r="E253" s="877"/>
      <c r="F253" s="877"/>
      <c r="G253" s="877"/>
      <c r="H253" s="877"/>
      <c r="I253" s="877"/>
      <c r="J253" s="877"/>
      <c r="K253" s="877"/>
      <c r="L253" s="878"/>
      <c r="M253" s="401"/>
    </row>
    <row r="254" spans="2:13" ht="15.6">
      <c r="B254" s="396"/>
      <c r="C254" s="446"/>
      <c r="D254" s="447" t="s">
        <v>260</v>
      </c>
      <c r="E254" s="447" t="s">
        <v>68</v>
      </c>
      <c r="F254" s="447" t="s">
        <v>268</v>
      </c>
      <c r="G254" s="448" t="s">
        <v>256</v>
      </c>
      <c r="H254" s="447" t="s">
        <v>130</v>
      </c>
      <c r="I254" s="448" t="s">
        <v>64</v>
      </c>
      <c r="J254" s="447" t="s">
        <v>269</v>
      </c>
      <c r="K254" s="448" t="s">
        <v>195</v>
      </c>
      <c r="L254" s="449" t="s">
        <v>65</v>
      </c>
      <c r="M254" s="401"/>
    </row>
    <row r="255" spans="2:13" ht="15.6">
      <c r="B255" s="396"/>
      <c r="C255" s="450" t="s">
        <v>58</v>
      </c>
      <c r="D255" s="438">
        <v>515.03</v>
      </c>
      <c r="E255" s="438">
        <v>336</v>
      </c>
      <c r="F255" s="438"/>
      <c r="G255" s="438"/>
      <c r="H255" s="438"/>
      <c r="I255" s="438">
        <v>312</v>
      </c>
      <c r="J255" s="438"/>
      <c r="K255" s="550">
        <f>D255+E255+F255+G255+H255+I255+J255</f>
        <v>1163.03</v>
      </c>
      <c r="L255" s="452">
        <f>K255/K259</f>
        <v>0.12591115427128768</v>
      </c>
      <c r="M255" s="401"/>
    </row>
    <row r="256" spans="2:13" ht="15.6">
      <c r="B256" s="396"/>
      <c r="C256" s="450" t="s">
        <v>148</v>
      </c>
      <c r="D256" s="438">
        <v>939.27</v>
      </c>
      <c r="E256" s="438">
        <v>906.4</v>
      </c>
      <c r="F256" s="438"/>
      <c r="G256" s="438"/>
      <c r="H256" s="438">
        <v>70</v>
      </c>
      <c r="I256" s="438">
        <v>262</v>
      </c>
      <c r="J256" s="438"/>
      <c r="K256" s="550">
        <f t="shared" ref="K256:K258" si="59">D256+E256+F256+G256+H256+I256+J256</f>
        <v>2177.67</v>
      </c>
      <c r="L256" s="452">
        <f>K256/K259</f>
        <v>0.23575741238141329</v>
      </c>
      <c r="M256" s="401"/>
    </row>
    <row r="257" spans="2:13" ht="15.6">
      <c r="B257" s="396"/>
      <c r="C257" s="450" t="s">
        <v>61</v>
      </c>
      <c r="D257" s="438">
        <v>1777.11</v>
      </c>
      <c r="E257" s="438">
        <v>739.4</v>
      </c>
      <c r="F257" s="438"/>
      <c r="G257" s="438"/>
      <c r="H257" s="438"/>
      <c r="I257" s="438">
        <v>845</v>
      </c>
      <c r="J257" s="438"/>
      <c r="K257" s="550">
        <f t="shared" si="59"/>
        <v>3361.5099999999998</v>
      </c>
      <c r="L257" s="452">
        <f>K257/K259</f>
        <v>0.36392148456572598</v>
      </c>
      <c r="M257" s="401"/>
    </row>
    <row r="258" spans="2:13" ht="15.6">
      <c r="B258" s="396"/>
      <c r="C258" s="450" t="s">
        <v>62</v>
      </c>
      <c r="D258" s="438">
        <v>756.72</v>
      </c>
      <c r="E258" s="438">
        <v>1131.29</v>
      </c>
      <c r="F258" s="438"/>
      <c r="G258" s="438"/>
      <c r="H258" s="438">
        <v>117.64</v>
      </c>
      <c r="I258" s="438">
        <v>529.04999999999995</v>
      </c>
      <c r="J258" s="438"/>
      <c r="K258" s="550">
        <f t="shared" si="59"/>
        <v>2534.6999999999998</v>
      </c>
      <c r="L258" s="452">
        <f>K258/K259</f>
        <v>0.27440994878157304</v>
      </c>
      <c r="M258" s="401"/>
    </row>
    <row r="259" spans="2:13" ht="15.6">
      <c r="B259" s="397"/>
      <c r="C259" s="450" t="s">
        <v>199</v>
      </c>
      <c r="D259" s="552">
        <f t="shared" ref="D259:J259" si="60">SUM(D255:D258)</f>
        <v>3988.13</v>
      </c>
      <c r="E259" s="552">
        <f t="shared" si="60"/>
        <v>3113.09</v>
      </c>
      <c r="F259" s="552">
        <f t="shared" si="60"/>
        <v>0</v>
      </c>
      <c r="G259" s="552">
        <f t="shared" si="60"/>
        <v>0</v>
      </c>
      <c r="H259" s="552">
        <f t="shared" si="60"/>
        <v>187.64</v>
      </c>
      <c r="I259" s="552">
        <f t="shared" si="60"/>
        <v>1948.05</v>
      </c>
      <c r="J259" s="552">
        <f t="shared" si="60"/>
        <v>0</v>
      </c>
      <c r="K259" s="550">
        <f>D259+E259+F259+G259+H259+I259+J259</f>
        <v>9236.91</v>
      </c>
      <c r="L259" s="452">
        <f>SUM(L255:L258)</f>
        <v>1</v>
      </c>
      <c r="M259" s="401"/>
    </row>
    <row r="260" spans="2:13" ht="15.6">
      <c r="B260" s="397"/>
      <c r="C260" s="547" t="s">
        <v>193</v>
      </c>
      <c r="D260" s="553">
        <v>3988.13</v>
      </c>
      <c r="E260" s="553">
        <v>3113.09</v>
      </c>
      <c r="F260" s="548"/>
      <c r="G260" s="548"/>
      <c r="H260" s="548">
        <v>187.64</v>
      </c>
      <c r="I260" s="548">
        <v>1948.05</v>
      </c>
      <c r="J260" s="548"/>
      <c r="K260" s="549">
        <f t="shared" ref="K260" si="61">D260+E260+F260+G260+H260+I260+J260</f>
        <v>9236.91</v>
      </c>
      <c r="L260" s="452"/>
      <c r="M260" s="401"/>
    </row>
    <row r="261" spans="2:13" ht="15.6">
      <c r="B261" s="397"/>
      <c r="C261" s="460" t="s">
        <v>147</v>
      </c>
      <c r="D261" s="461">
        <f t="shared" ref="D261:E261" si="62">D260-D259</f>
        <v>0</v>
      </c>
      <c r="E261" s="461">
        <f t="shared" si="62"/>
        <v>0</v>
      </c>
      <c r="F261" s="461">
        <f>F260-F259</f>
        <v>0</v>
      </c>
      <c r="G261" s="461">
        <f>G260-G259</f>
        <v>0</v>
      </c>
      <c r="H261" s="461">
        <f t="shared" ref="H261:I261" si="63">H260-H259</f>
        <v>0</v>
      </c>
      <c r="I261" s="461">
        <f t="shared" si="63"/>
        <v>0</v>
      </c>
      <c r="J261" s="461">
        <f>J260-J259</f>
        <v>0</v>
      </c>
      <c r="K261" s="542">
        <f>D261+E261+F261+G261+H261+I261+J261</f>
        <v>0</v>
      </c>
      <c r="L261" s="452"/>
      <c r="M261" s="401"/>
    </row>
    <row r="262" spans="2:13" ht="15.6">
      <c r="B262" s="396"/>
      <c r="C262" s="402" t="s">
        <v>65</v>
      </c>
      <c r="D262" s="462">
        <f>D260/K260</f>
        <v>0.43176018820146567</v>
      </c>
      <c r="E262" s="462">
        <f>E260/K260</f>
        <v>0.33702720931566943</v>
      </c>
      <c r="F262" s="462">
        <f>F260/K260</f>
        <v>0</v>
      </c>
      <c r="G262" s="462">
        <f>G260/K260</f>
        <v>0</v>
      </c>
      <c r="H262" s="462">
        <f>H260/K260</f>
        <v>2.0314152676598557E-2</v>
      </c>
      <c r="I262" s="462">
        <f>I260/K260</f>
        <v>0.21089844980626637</v>
      </c>
      <c r="J262" s="462">
        <f>J260/K260</f>
        <v>0</v>
      </c>
      <c r="K262" s="520">
        <f>D262+E262+F262+G262+H262+I262+J262</f>
        <v>1</v>
      </c>
      <c r="L262" s="463"/>
      <c r="M262" s="401"/>
    </row>
    <row r="263" spans="2:13" ht="16.2" thickBot="1">
      <c r="B263" s="396"/>
      <c r="C263" s="394"/>
      <c r="D263" s="395"/>
      <c r="E263" s="464"/>
      <c r="F263" s="879"/>
      <c r="G263" s="879"/>
      <c r="H263" s="879"/>
      <c r="I263" s="879"/>
      <c r="J263" s="880" t="s">
        <v>196</v>
      </c>
      <c r="K263" s="880"/>
      <c r="L263" s="465">
        <f>H243-K260</f>
        <v>4.5433200012084853</v>
      </c>
      <c r="M263" s="401"/>
    </row>
    <row r="264" spans="2:13" ht="15" thickBot="1">
      <c r="B264" s="397"/>
      <c r="C264" s="393"/>
      <c r="D264" s="367"/>
      <c r="E264" s="367"/>
      <c r="F264" s="367"/>
      <c r="G264" s="367"/>
      <c r="H264" s="367"/>
      <c r="I264" s="367"/>
      <c r="J264" s="367"/>
      <c r="K264" s="367"/>
      <c r="L264" s="368"/>
      <c r="M264" s="401"/>
    </row>
    <row r="265" spans="2:13" ht="15" thickBot="1">
      <c r="B265" s="398"/>
      <c r="C265" s="399"/>
      <c r="D265" s="399"/>
      <c r="E265" s="399"/>
      <c r="F265" s="399"/>
      <c r="G265" s="399"/>
      <c r="H265" s="399"/>
      <c r="I265" s="399"/>
      <c r="J265" s="399"/>
      <c r="K265" s="399"/>
      <c r="L265" s="399"/>
      <c r="M265" s="400"/>
    </row>
    <row r="266" spans="2:13" ht="15" thickBot="1"/>
    <row r="267" spans="2:13" ht="46.8" thickBot="1">
      <c r="B267" s="853" t="s">
        <v>212</v>
      </c>
      <c r="C267" s="854"/>
      <c r="D267" s="854"/>
      <c r="E267" s="854"/>
      <c r="F267" s="854"/>
      <c r="G267" s="854"/>
      <c r="H267" s="854"/>
      <c r="I267" s="854"/>
      <c r="J267" s="854"/>
      <c r="K267" s="854"/>
      <c r="L267" s="854"/>
      <c r="M267" s="855"/>
    </row>
    <row r="268" spans="2:13" ht="26.4" thickBot="1">
      <c r="B268" s="396"/>
      <c r="C268" s="856" t="s">
        <v>193</v>
      </c>
      <c r="D268" s="857"/>
      <c r="E268" s="857"/>
      <c r="F268" s="857"/>
      <c r="G268" s="857"/>
      <c r="H268" s="857"/>
      <c r="I268" s="857"/>
      <c r="J268" s="857"/>
      <c r="K268" s="857"/>
      <c r="L268" s="858"/>
      <c r="M268" s="401"/>
    </row>
    <row r="269" spans="2:13" ht="15.6">
      <c r="B269" s="396"/>
      <c r="C269" s="403" t="s">
        <v>7</v>
      </c>
      <c r="D269" s="404" t="s">
        <v>38</v>
      </c>
      <c r="E269" s="405" t="s">
        <v>39</v>
      </c>
      <c r="F269" s="406" t="s">
        <v>40</v>
      </c>
      <c r="G269" s="406" t="s">
        <v>8</v>
      </c>
      <c r="H269" s="407" t="s">
        <v>60</v>
      </c>
      <c r="I269" s="408" t="s">
        <v>40</v>
      </c>
      <c r="J269" s="407" t="s">
        <v>65</v>
      </c>
      <c r="K269" s="184"/>
      <c r="L269" s="188"/>
      <c r="M269" s="401"/>
    </row>
    <row r="270" spans="2:13" ht="15.6">
      <c r="B270" s="396"/>
      <c r="C270" s="409" t="s">
        <v>42</v>
      </c>
      <c r="D270" s="596">
        <v>1653915.5220000001</v>
      </c>
      <c r="E270" s="596">
        <v>1654484.763</v>
      </c>
      <c r="F270" s="526">
        <f t="shared" ref="F270:F275" si="64">E270-D270</f>
        <v>569.24099999992177</v>
      </c>
      <c r="G270" s="521">
        <v>6.28</v>
      </c>
      <c r="H270" s="410">
        <f>F270*G270</f>
        <v>3574.8334799995087</v>
      </c>
      <c r="I270" s="531">
        <f>F270+F274+F275</f>
        <v>793.78199999994831</v>
      </c>
      <c r="J270" s="411">
        <f>I270/I274</f>
        <v>0.49987153425877345</v>
      </c>
      <c r="K270" s="186"/>
      <c r="L270" s="359"/>
      <c r="M270" s="401"/>
    </row>
    <row r="271" spans="2:13" ht="15.6">
      <c r="B271" s="396"/>
      <c r="C271" s="412" t="s">
        <v>43</v>
      </c>
      <c r="D271" s="596">
        <v>638598.07299999997</v>
      </c>
      <c r="E271" s="596">
        <v>638934.36300000001</v>
      </c>
      <c r="F271" s="527">
        <f t="shared" si="64"/>
        <v>336.29000000003725</v>
      </c>
      <c r="G271" s="522">
        <v>6.28</v>
      </c>
      <c r="H271" s="413">
        <f>G271*F271</f>
        <v>2111.901200000234</v>
      </c>
      <c r="I271" s="532">
        <f>F271</f>
        <v>336.29000000003725</v>
      </c>
      <c r="J271" s="414">
        <f>I271/I274</f>
        <v>0.2117732554478591</v>
      </c>
      <c r="K271" s="186"/>
      <c r="L271" s="359"/>
      <c r="M271" s="401"/>
    </row>
    <row r="272" spans="2:13" ht="15.6">
      <c r="B272" s="396"/>
      <c r="C272" s="415" t="s">
        <v>44</v>
      </c>
      <c r="D272" s="597">
        <v>386386.95400000003</v>
      </c>
      <c r="E272" s="597">
        <v>386386.95400000003</v>
      </c>
      <c r="F272" s="528">
        <f t="shared" si="64"/>
        <v>0</v>
      </c>
      <c r="G272" s="523">
        <v>4.58</v>
      </c>
      <c r="H272" s="416">
        <f>G272*F272</f>
        <v>0</v>
      </c>
      <c r="I272" s="533">
        <f>F272</f>
        <v>0</v>
      </c>
      <c r="J272" s="417">
        <f>I272/I274</f>
        <v>0</v>
      </c>
      <c r="K272" s="186"/>
      <c r="L272" s="359"/>
      <c r="M272" s="401"/>
    </row>
    <row r="273" spans="2:13" ht="15.6">
      <c r="B273" s="397"/>
      <c r="C273" s="183" t="s">
        <v>139</v>
      </c>
      <c r="D273" s="597">
        <v>447770.06300000002</v>
      </c>
      <c r="E273" s="597">
        <v>448227.96299999999</v>
      </c>
      <c r="F273" s="529">
        <f t="shared" si="64"/>
        <v>457.89999999996508</v>
      </c>
      <c r="G273" s="524">
        <v>6.28</v>
      </c>
      <c r="H273" s="418">
        <f>G273*F273</f>
        <v>2875.6119999997809</v>
      </c>
      <c r="I273" s="534">
        <f>F273</f>
        <v>457.89999999996508</v>
      </c>
      <c r="J273" s="419">
        <f>I273/I274</f>
        <v>0.28835521029336747</v>
      </c>
      <c r="K273" s="186"/>
      <c r="L273" s="359"/>
      <c r="M273" s="401"/>
    </row>
    <row r="274" spans="2:13" ht="16.2" thickBot="1">
      <c r="B274" s="397"/>
      <c r="C274" s="420" t="s">
        <v>45</v>
      </c>
      <c r="D274" s="597">
        <v>393134.67200000002</v>
      </c>
      <c r="E274" s="597">
        <v>393354.42200000002</v>
      </c>
      <c r="F274" s="526">
        <f t="shared" si="64"/>
        <v>219.75</v>
      </c>
      <c r="G274" s="859">
        <v>6.28</v>
      </c>
      <c r="H274" s="421">
        <f>G274*F274</f>
        <v>1380.03</v>
      </c>
      <c r="I274" s="535">
        <f t="shared" ref="I274:J274" si="65">SUM(I270:I273)</f>
        <v>1587.9719999999506</v>
      </c>
      <c r="J274" s="422">
        <f t="shared" si="65"/>
        <v>1</v>
      </c>
      <c r="K274" s="186"/>
      <c r="L274" s="359"/>
      <c r="M274" s="401"/>
    </row>
    <row r="275" spans="2:13" ht="15.6">
      <c r="B275" s="397"/>
      <c r="C275" s="420" t="s">
        <v>46</v>
      </c>
      <c r="D275" s="597">
        <v>346944.402</v>
      </c>
      <c r="E275" s="597">
        <v>346949.19300000003</v>
      </c>
      <c r="F275" s="526">
        <f t="shared" si="64"/>
        <v>4.7910000000265427</v>
      </c>
      <c r="G275" s="860"/>
      <c r="H275" s="423">
        <f>G274*F275</f>
        <v>30.087480000166689</v>
      </c>
      <c r="I275" s="424"/>
      <c r="J275" s="425"/>
      <c r="K275" s="186"/>
      <c r="L275" s="359"/>
      <c r="M275" s="401"/>
    </row>
    <row r="276" spans="2:13" ht="16.2" thickBot="1">
      <c r="B276" s="397"/>
      <c r="C276" s="426" t="s">
        <v>21</v>
      </c>
      <c r="D276" s="427"/>
      <c r="E276" s="427"/>
      <c r="F276" s="530">
        <f>F270+F271+F272+F273+F274+F275</f>
        <v>1587.9719999999506</v>
      </c>
      <c r="G276" s="525">
        <f>H276/F276</f>
        <v>6.2800000000000011</v>
      </c>
      <c r="H276" s="428">
        <f>SUM(H270:H275)</f>
        <v>9972.4641599996921</v>
      </c>
      <c r="I276" s="424"/>
      <c r="J276" s="425"/>
      <c r="K276" s="186"/>
      <c r="L276" s="359"/>
      <c r="M276" s="401"/>
    </row>
    <row r="277" spans="2:13" ht="16.2" thickBot="1">
      <c r="B277" s="397"/>
      <c r="C277" s="429"/>
      <c r="D277" s="425"/>
      <c r="E277" s="425"/>
      <c r="F277" s="430"/>
      <c r="G277" s="425"/>
      <c r="H277" s="425"/>
      <c r="I277" s="431"/>
      <c r="J277" s="431"/>
      <c r="K277" s="184"/>
      <c r="L277" s="188"/>
      <c r="M277" s="401"/>
    </row>
    <row r="278" spans="2:13" ht="15.6">
      <c r="B278" s="397"/>
      <c r="C278" s="432"/>
      <c r="D278" s="433"/>
      <c r="E278" s="433" t="s">
        <v>254</v>
      </c>
      <c r="F278" s="434" t="s">
        <v>1</v>
      </c>
      <c r="G278" s="554" t="s">
        <v>65</v>
      </c>
      <c r="H278" s="861" t="s">
        <v>243</v>
      </c>
      <c r="I278" s="862"/>
      <c r="J278" s="431"/>
      <c r="K278" s="184"/>
      <c r="L278" s="188"/>
      <c r="M278" s="401"/>
    </row>
    <row r="279" spans="2:13" ht="15.6">
      <c r="B279" s="397"/>
      <c r="C279" s="437" t="s">
        <v>80</v>
      </c>
      <c r="D279" s="438"/>
      <c r="E279" s="438">
        <v>814</v>
      </c>
      <c r="F279" s="438">
        <f>D279+E279</f>
        <v>814</v>
      </c>
      <c r="G279" s="439">
        <f>F279/F284</f>
        <v>0.19434257773703112</v>
      </c>
      <c r="H279" s="590">
        <v>7.0000000000000001E-3</v>
      </c>
      <c r="I279" s="586">
        <f>F279*H279</f>
        <v>5.6980000000000004</v>
      </c>
      <c r="J279" s="431"/>
      <c r="K279" s="184"/>
      <c r="L279" s="188"/>
      <c r="M279" s="401"/>
    </row>
    <row r="280" spans="2:13" ht="15.6">
      <c r="B280" s="397"/>
      <c r="C280" s="437" t="s">
        <v>81</v>
      </c>
      <c r="D280" s="438"/>
      <c r="E280" s="438">
        <v>1160</v>
      </c>
      <c r="F280" s="438">
        <f t="shared" ref="F280:F283" si="66">D280+E280</f>
        <v>1160</v>
      </c>
      <c r="G280" s="439">
        <f>F280/F284</f>
        <v>0.27695011078004433</v>
      </c>
      <c r="H280" s="590">
        <v>2.5000000000000001E-2</v>
      </c>
      <c r="I280" s="586">
        <f>F280*H280</f>
        <v>29</v>
      </c>
      <c r="J280" s="431"/>
      <c r="K280" s="184"/>
      <c r="L280" s="188"/>
      <c r="M280" s="401"/>
    </row>
    <row r="281" spans="2:13" ht="15.6">
      <c r="B281" s="397"/>
      <c r="C281" s="437" t="s">
        <v>58</v>
      </c>
      <c r="D281" s="438"/>
      <c r="E281" s="438">
        <v>1014</v>
      </c>
      <c r="F281" s="438">
        <f t="shared" si="66"/>
        <v>1014</v>
      </c>
      <c r="G281" s="439">
        <f>F281/F284</f>
        <v>0.24209259683703876</v>
      </c>
      <c r="H281" s="590"/>
      <c r="I281" s="586"/>
      <c r="J281" s="431"/>
      <c r="K281" s="184"/>
      <c r="L281" s="188"/>
      <c r="M281" s="401"/>
    </row>
    <row r="282" spans="2:13" ht="15.6">
      <c r="B282" s="397"/>
      <c r="C282" s="437" t="s">
        <v>275</v>
      </c>
      <c r="D282" s="438"/>
      <c r="E282" s="438">
        <v>1200.48</v>
      </c>
      <c r="F282" s="438">
        <f t="shared" si="66"/>
        <v>1200.48</v>
      </c>
      <c r="G282" s="439">
        <f>F282/F284</f>
        <v>0.28661471464588589</v>
      </c>
      <c r="H282" s="590">
        <v>1.9E-2</v>
      </c>
      <c r="I282" s="586">
        <f>F282*H282</f>
        <v>22.80912</v>
      </c>
      <c r="J282" s="431"/>
      <c r="K282" s="184"/>
      <c r="L282" s="188"/>
      <c r="M282" s="401"/>
    </row>
    <row r="283" spans="2:13" ht="15.6">
      <c r="B283" s="397"/>
      <c r="C283" s="437" t="s">
        <v>276</v>
      </c>
      <c r="D283" s="438"/>
      <c r="E283" s="438"/>
      <c r="F283" s="438">
        <f t="shared" si="66"/>
        <v>0</v>
      </c>
      <c r="G283" s="439">
        <f>F283/F284</f>
        <v>0</v>
      </c>
      <c r="H283" s="584"/>
      <c r="I283" s="586"/>
      <c r="J283" s="431"/>
      <c r="K283" s="184"/>
      <c r="L283" s="188"/>
      <c r="M283" s="401"/>
    </row>
    <row r="284" spans="2:13" ht="16.2" thickBot="1">
      <c r="B284" s="397"/>
      <c r="C284" s="441" t="s">
        <v>1</v>
      </c>
      <c r="D284" s="442">
        <f>SUM(D279:D283)</f>
        <v>0</v>
      </c>
      <c r="E284" s="442">
        <f>SUM(E279:E283)</f>
        <v>4188.4799999999996</v>
      </c>
      <c r="F284" s="443">
        <f>D284+E284</f>
        <v>4188.4799999999996</v>
      </c>
      <c r="G284" s="444">
        <f>SUM(G279:G283)</f>
        <v>1.0000000000000002</v>
      </c>
      <c r="H284" s="585" t="s">
        <v>21</v>
      </c>
      <c r="I284" s="591">
        <f>SUM(I279:I283)</f>
        <v>57.50712</v>
      </c>
      <c r="J284" s="431"/>
      <c r="K284" s="184"/>
      <c r="L284" s="188"/>
      <c r="M284" s="401"/>
    </row>
    <row r="285" spans="2:13" ht="15" thickBot="1">
      <c r="B285" s="397"/>
      <c r="C285" s="187"/>
      <c r="D285" s="186"/>
      <c r="E285" s="186"/>
      <c r="F285" s="185"/>
      <c r="G285" s="186"/>
      <c r="H285" s="186"/>
      <c r="I285" s="184"/>
      <c r="J285" s="184"/>
      <c r="K285" s="184"/>
      <c r="L285" s="188"/>
      <c r="M285" s="401"/>
    </row>
    <row r="286" spans="2:13" ht="26.4" thickBot="1">
      <c r="B286" s="397"/>
      <c r="C286" s="876" t="s">
        <v>194</v>
      </c>
      <c r="D286" s="877"/>
      <c r="E286" s="877"/>
      <c r="F286" s="877"/>
      <c r="G286" s="877"/>
      <c r="H286" s="877"/>
      <c r="I286" s="877"/>
      <c r="J286" s="877"/>
      <c r="K286" s="877"/>
      <c r="L286" s="878"/>
      <c r="M286" s="401"/>
    </row>
    <row r="287" spans="2:13" ht="15.6">
      <c r="B287" s="396"/>
      <c r="C287" s="446"/>
      <c r="D287" s="447" t="s">
        <v>260</v>
      </c>
      <c r="E287" s="447" t="s">
        <v>68</v>
      </c>
      <c r="F287" s="447" t="s">
        <v>268</v>
      </c>
      <c r="G287" s="448" t="s">
        <v>256</v>
      </c>
      <c r="H287" s="447" t="s">
        <v>130</v>
      </c>
      <c r="I287" s="448" t="s">
        <v>64</v>
      </c>
      <c r="J287" s="447" t="s">
        <v>269</v>
      </c>
      <c r="K287" s="448" t="s">
        <v>195</v>
      </c>
      <c r="L287" s="449" t="s">
        <v>65</v>
      </c>
      <c r="M287" s="401"/>
    </row>
    <row r="288" spans="2:13" ht="15.6">
      <c r="B288" s="396"/>
      <c r="C288" s="450" t="s">
        <v>58</v>
      </c>
      <c r="D288" s="438">
        <v>269.5</v>
      </c>
      <c r="E288" s="438">
        <v>249</v>
      </c>
      <c r="F288" s="438"/>
      <c r="G288" s="438">
        <v>416</v>
      </c>
      <c r="H288" s="438"/>
      <c r="I288" s="438"/>
      <c r="J288" s="438"/>
      <c r="K288" s="550">
        <f>D288+E288+F288+G288+H288+I288+J288</f>
        <v>934.5</v>
      </c>
      <c r="L288" s="452">
        <f>K288/K292</f>
        <v>9.3744639401639379E-2</v>
      </c>
      <c r="M288" s="401"/>
    </row>
    <row r="289" spans="2:13" ht="15.6">
      <c r="B289" s="396"/>
      <c r="C289" s="450" t="s">
        <v>148</v>
      </c>
      <c r="D289" s="438">
        <v>744.3</v>
      </c>
      <c r="E289" s="438">
        <v>442</v>
      </c>
      <c r="F289" s="438"/>
      <c r="G289" s="438">
        <v>656</v>
      </c>
      <c r="H289" s="438">
        <v>212</v>
      </c>
      <c r="I289" s="438"/>
      <c r="J289" s="438"/>
      <c r="K289" s="550">
        <f t="shared" ref="K289:K291" si="67">D289+E289+F289+G289+H289+I289+J289</f>
        <v>2054.3000000000002</v>
      </c>
      <c r="L289" s="452">
        <f>K289/K292</f>
        <v>0.20607770221807145</v>
      </c>
      <c r="M289" s="401"/>
    </row>
    <row r="290" spans="2:13" ht="15.6">
      <c r="B290" s="396"/>
      <c r="C290" s="450" t="s">
        <v>61</v>
      </c>
      <c r="D290" s="438">
        <v>2033.99</v>
      </c>
      <c r="E290" s="438">
        <v>2159.84</v>
      </c>
      <c r="F290" s="438"/>
      <c r="G290" s="438">
        <v>473.8</v>
      </c>
      <c r="H290" s="438"/>
      <c r="I290" s="438"/>
      <c r="J290" s="438"/>
      <c r="K290" s="550">
        <f t="shared" si="67"/>
        <v>4667.63</v>
      </c>
      <c r="L290" s="452">
        <f>K290/K292</f>
        <v>0.46823466154122417</v>
      </c>
      <c r="M290" s="401"/>
    </row>
    <row r="291" spans="2:13" ht="15.6">
      <c r="B291" s="396"/>
      <c r="C291" s="450" t="s">
        <v>62</v>
      </c>
      <c r="D291" s="438">
        <v>880.7</v>
      </c>
      <c r="E291" s="438">
        <v>1113.06</v>
      </c>
      <c r="F291" s="438"/>
      <c r="G291" s="438">
        <v>300.91000000000003</v>
      </c>
      <c r="H291" s="438">
        <v>17.47</v>
      </c>
      <c r="I291" s="438"/>
      <c r="J291" s="438"/>
      <c r="K291" s="550">
        <f t="shared" si="67"/>
        <v>2312.14</v>
      </c>
      <c r="L291" s="452">
        <f>K291/K292</f>
        <v>0.23194299683906522</v>
      </c>
      <c r="M291" s="401"/>
    </row>
    <row r="292" spans="2:13" ht="15.6">
      <c r="B292" s="397"/>
      <c r="C292" s="450" t="s">
        <v>199</v>
      </c>
      <c r="D292" s="552">
        <f t="shared" ref="D292:J292" si="68">SUM(D288:D291)</f>
        <v>3928.49</v>
      </c>
      <c r="E292" s="552">
        <f t="shared" si="68"/>
        <v>3963.9</v>
      </c>
      <c r="F292" s="552">
        <f t="shared" si="68"/>
        <v>0</v>
      </c>
      <c r="G292" s="552">
        <f t="shared" si="68"/>
        <v>1846.71</v>
      </c>
      <c r="H292" s="552">
        <f t="shared" si="68"/>
        <v>229.47</v>
      </c>
      <c r="I292" s="552">
        <f t="shared" si="68"/>
        <v>0</v>
      </c>
      <c r="J292" s="552">
        <f t="shared" si="68"/>
        <v>0</v>
      </c>
      <c r="K292" s="550">
        <f>D292+E292+F292+G292+H292+I292+J292</f>
        <v>9968.5699999999979</v>
      </c>
      <c r="L292" s="452">
        <f>SUM(L288:L291)</f>
        <v>1.0000000000000002</v>
      </c>
      <c r="M292" s="401"/>
    </row>
    <row r="293" spans="2:13" ht="15.6">
      <c r="B293" s="397"/>
      <c r="C293" s="547" t="s">
        <v>193</v>
      </c>
      <c r="D293" s="553">
        <v>3928.49</v>
      </c>
      <c r="E293" s="553">
        <v>3963.9</v>
      </c>
      <c r="F293" s="548"/>
      <c r="G293" s="548">
        <v>1846.71</v>
      </c>
      <c r="H293" s="548">
        <v>229.47</v>
      </c>
      <c r="I293" s="548"/>
      <c r="J293" s="548"/>
      <c r="K293" s="549">
        <f t="shared" ref="K293" si="69">D293+E293+F293+G293+H293+I293+J293</f>
        <v>9968.5699999999979</v>
      </c>
      <c r="L293" s="452"/>
      <c r="M293" s="401"/>
    </row>
    <row r="294" spans="2:13" ht="15.6">
      <c r="B294" s="397"/>
      <c r="C294" s="460" t="s">
        <v>147</v>
      </c>
      <c r="D294" s="461">
        <f t="shared" ref="D294:E294" si="70">D293-D292</f>
        <v>0</v>
      </c>
      <c r="E294" s="461">
        <f t="shared" si="70"/>
        <v>0</v>
      </c>
      <c r="F294" s="461">
        <f>F293-F292</f>
        <v>0</v>
      </c>
      <c r="G294" s="461">
        <f>G293-G292</f>
        <v>0</v>
      </c>
      <c r="H294" s="461">
        <f t="shared" ref="H294:I294" si="71">H293-H292</f>
        <v>0</v>
      </c>
      <c r="I294" s="461">
        <f t="shared" si="71"/>
        <v>0</v>
      </c>
      <c r="J294" s="461">
        <f>J293-J292</f>
        <v>0</v>
      </c>
      <c r="K294" s="542">
        <f>D294+E294+F294+G294+H294+I294+J294</f>
        <v>0</v>
      </c>
      <c r="L294" s="452"/>
      <c r="M294" s="401"/>
    </row>
    <row r="295" spans="2:13" ht="15.6">
      <c r="B295" s="396"/>
      <c r="C295" s="402" t="s">
        <v>65</v>
      </c>
      <c r="D295" s="462">
        <f>D293/K293</f>
        <v>0.39408761738142989</v>
      </c>
      <c r="E295" s="462">
        <f>E293/K293</f>
        <v>0.39763978183430532</v>
      </c>
      <c r="F295" s="462">
        <f>F293/K293</f>
        <v>0</v>
      </c>
      <c r="G295" s="462">
        <f>G293/K293</f>
        <v>0.1852532509677918</v>
      </c>
      <c r="H295" s="462">
        <f>H293/K293</f>
        <v>2.3019349816473179E-2</v>
      </c>
      <c r="I295" s="462">
        <f>I293/K293</f>
        <v>0</v>
      </c>
      <c r="J295" s="462">
        <f>J293/K293</f>
        <v>0</v>
      </c>
      <c r="K295" s="520">
        <f>D295+E295+F295+G295+H295+I295+J295</f>
        <v>1.0000000000000002</v>
      </c>
      <c r="L295" s="463"/>
      <c r="M295" s="401"/>
    </row>
    <row r="296" spans="2:13" ht="16.2" thickBot="1">
      <c r="B296" s="396"/>
      <c r="C296" s="394"/>
      <c r="D296" s="395"/>
      <c r="E296" s="464"/>
      <c r="F296" s="879"/>
      <c r="G296" s="879"/>
      <c r="H296" s="879"/>
      <c r="I296" s="879"/>
      <c r="J296" s="880" t="s">
        <v>196</v>
      </c>
      <c r="K296" s="880"/>
      <c r="L296" s="465">
        <f>H276-K293</f>
        <v>3.8941599996942386</v>
      </c>
      <c r="M296" s="401"/>
    </row>
    <row r="297" spans="2:13" ht="15" thickBot="1">
      <c r="B297" s="397"/>
      <c r="C297" s="393"/>
      <c r="D297" s="367"/>
      <c r="E297" s="367"/>
      <c r="F297" s="367"/>
      <c r="G297" s="367"/>
      <c r="H297" s="367"/>
      <c r="I297" s="367"/>
      <c r="J297" s="367"/>
      <c r="K297" s="367"/>
      <c r="L297" s="368"/>
      <c r="M297" s="401"/>
    </row>
    <row r="298" spans="2:13" ht="15" thickBot="1">
      <c r="B298" s="398"/>
      <c r="C298" s="399"/>
      <c r="D298" s="399"/>
      <c r="E298" s="399"/>
      <c r="F298" s="399"/>
      <c r="G298" s="399"/>
      <c r="H298" s="399"/>
      <c r="I298" s="399"/>
      <c r="J298" s="399"/>
      <c r="K298" s="399"/>
      <c r="L298" s="399"/>
      <c r="M298" s="400"/>
    </row>
    <row r="299" spans="2:13" ht="15" thickBot="1"/>
    <row r="300" spans="2:13" ht="46.8" thickBot="1">
      <c r="B300" s="853" t="s">
        <v>213</v>
      </c>
      <c r="C300" s="854"/>
      <c r="D300" s="854"/>
      <c r="E300" s="854"/>
      <c r="F300" s="854"/>
      <c r="G300" s="854"/>
      <c r="H300" s="854"/>
      <c r="I300" s="854"/>
      <c r="J300" s="854"/>
      <c r="K300" s="854"/>
      <c r="L300" s="854"/>
      <c r="M300" s="855"/>
    </row>
    <row r="301" spans="2:13" ht="26.4" thickBot="1">
      <c r="B301" s="396"/>
      <c r="C301" s="856" t="s">
        <v>193</v>
      </c>
      <c r="D301" s="857"/>
      <c r="E301" s="857"/>
      <c r="F301" s="857"/>
      <c r="G301" s="857"/>
      <c r="H301" s="857"/>
      <c r="I301" s="857"/>
      <c r="J301" s="857"/>
      <c r="K301" s="857"/>
      <c r="L301" s="858"/>
      <c r="M301" s="401"/>
    </row>
    <row r="302" spans="2:13" ht="15.6">
      <c r="B302" s="396"/>
      <c r="C302" s="403" t="s">
        <v>7</v>
      </c>
      <c r="D302" s="404" t="s">
        <v>38</v>
      </c>
      <c r="E302" s="405" t="s">
        <v>39</v>
      </c>
      <c r="F302" s="406" t="s">
        <v>40</v>
      </c>
      <c r="G302" s="406" t="s">
        <v>8</v>
      </c>
      <c r="H302" s="407" t="s">
        <v>60</v>
      </c>
      <c r="I302" s="408" t="s">
        <v>40</v>
      </c>
      <c r="J302" s="407" t="s">
        <v>65</v>
      </c>
      <c r="K302" s="184"/>
      <c r="L302" s="188"/>
      <c r="M302" s="401"/>
    </row>
    <row r="303" spans="2:13" ht="15.6">
      <c r="B303" s="396"/>
      <c r="C303" s="409" t="s">
        <v>42</v>
      </c>
      <c r="D303" s="596">
        <v>1654484.763</v>
      </c>
      <c r="E303" s="596">
        <v>1655250.452</v>
      </c>
      <c r="F303" s="526">
        <f t="shared" ref="F303:F308" si="72">E303-D303</f>
        <v>765.68900000001304</v>
      </c>
      <c r="G303" s="521">
        <v>6.28</v>
      </c>
      <c r="H303" s="410">
        <f>F303*G303</f>
        <v>4808.5269200000821</v>
      </c>
      <c r="I303" s="531">
        <f>F303+F307+F308</f>
        <v>1008.8179999999702</v>
      </c>
      <c r="J303" s="411">
        <f>I303/I307</f>
        <v>0.7253837353863426</v>
      </c>
      <c r="K303" s="186"/>
      <c r="L303" s="359"/>
      <c r="M303" s="401"/>
    </row>
    <row r="304" spans="2:13" ht="15.6">
      <c r="B304" s="396"/>
      <c r="C304" s="412" t="s">
        <v>43</v>
      </c>
      <c r="D304" s="596">
        <v>638934.36300000001</v>
      </c>
      <c r="E304" s="596">
        <v>639233.152</v>
      </c>
      <c r="F304" s="527">
        <f t="shared" si="72"/>
        <v>298.78899999998976</v>
      </c>
      <c r="G304" s="522">
        <v>6.28</v>
      </c>
      <c r="H304" s="413">
        <f>G304*F304</f>
        <v>1876.3949199999358</v>
      </c>
      <c r="I304" s="532">
        <f>F304</f>
        <v>298.78899999998976</v>
      </c>
      <c r="J304" s="414">
        <f>I304/I307</f>
        <v>0.21484220237183405</v>
      </c>
      <c r="K304" s="186"/>
      <c r="L304" s="359"/>
      <c r="M304" s="401"/>
    </row>
    <row r="305" spans="2:13" ht="15.6">
      <c r="B305" s="396"/>
      <c r="C305" s="415" t="s">
        <v>44</v>
      </c>
      <c r="D305" s="597">
        <v>386386.95400000003</v>
      </c>
      <c r="E305" s="597">
        <v>386386.95400000003</v>
      </c>
      <c r="F305" s="528">
        <f t="shared" si="72"/>
        <v>0</v>
      </c>
      <c r="G305" s="523">
        <v>4.58</v>
      </c>
      <c r="H305" s="416">
        <f>G305*F305</f>
        <v>0</v>
      </c>
      <c r="I305" s="533">
        <f>F305</f>
        <v>0</v>
      </c>
      <c r="J305" s="417">
        <f>I305/I307</f>
        <v>0</v>
      </c>
      <c r="K305" s="186"/>
      <c r="L305" s="359"/>
      <c r="M305" s="401"/>
    </row>
    <row r="306" spans="2:13" ht="15.6">
      <c r="B306" s="397"/>
      <c r="C306" s="183" t="s">
        <v>139</v>
      </c>
      <c r="D306" s="597">
        <v>448227.96299999999</v>
      </c>
      <c r="E306" s="597">
        <v>448311.09299999999</v>
      </c>
      <c r="F306" s="529">
        <f t="shared" si="72"/>
        <v>83.130000000004657</v>
      </c>
      <c r="G306" s="524">
        <v>6.28</v>
      </c>
      <c r="H306" s="418">
        <f>G306*F306</f>
        <v>522.05640000002927</v>
      </c>
      <c r="I306" s="534">
        <f>F306</f>
        <v>83.130000000004657</v>
      </c>
      <c r="J306" s="419">
        <f>I306/I307</f>
        <v>5.9774062241823418E-2</v>
      </c>
      <c r="K306" s="186"/>
      <c r="L306" s="359"/>
      <c r="M306" s="401"/>
    </row>
    <row r="307" spans="2:13" ht="16.2" thickBot="1">
      <c r="B307" s="397"/>
      <c r="C307" s="420" t="s">
        <v>45</v>
      </c>
      <c r="D307" s="597">
        <v>393354.42200000002</v>
      </c>
      <c r="E307" s="597">
        <v>393529.13199999998</v>
      </c>
      <c r="F307" s="526">
        <f t="shared" si="72"/>
        <v>174.70999999996275</v>
      </c>
      <c r="G307" s="859">
        <v>6.28</v>
      </c>
      <c r="H307" s="421">
        <f>G307*F307</f>
        <v>1097.1787999997662</v>
      </c>
      <c r="I307" s="535">
        <f t="shared" ref="I307:J307" si="73">SUM(I303:I306)</f>
        <v>1390.7369999999646</v>
      </c>
      <c r="J307" s="422">
        <f t="shared" si="73"/>
        <v>1</v>
      </c>
      <c r="K307" s="186"/>
      <c r="L307" s="359"/>
      <c r="M307" s="401"/>
    </row>
    <row r="308" spans="2:13" ht="15.6">
      <c r="B308" s="397"/>
      <c r="C308" s="420" t="s">
        <v>46</v>
      </c>
      <c r="D308" s="597">
        <v>346949.19300000003</v>
      </c>
      <c r="E308" s="597">
        <v>347017.61200000002</v>
      </c>
      <c r="F308" s="526">
        <f t="shared" si="72"/>
        <v>68.418999999994412</v>
      </c>
      <c r="G308" s="860"/>
      <c r="H308" s="423">
        <f>G307*F308</f>
        <v>429.67131999996491</v>
      </c>
      <c r="I308" s="424"/>
      <c r="J308" s="425"/>
      <c r="K308" s="186"/>
      <c r="L308" s="359"/>
      <c r="M308" s="401"/>
    </row>
    <row r="309" spans="2:13" ht="16.2" thickBot="1">
      <c r="B309" s="397"/>
      <c r="C309" s="426" t="s">
        <v>21</v>
      </c>
      <c r="D309" s="427"/>
      <c r="E309" s="427"/>
      <c r="F309" s="530">
        <f>F303+F304+F305+F306+F307+F308</f>
        <v>1390.7369999999646</v>
      </c>
      <c r="G309" s="525">
        <f>H309/F309</f>
        <v>6.2800000000000011</v>
      </c>
      <c r="H309" s="428">
        <f>SUM(H303:H308)</f>
        <v>8733.8283599997794</v>
      </c>
      <c r="I309" s="424"/>
      <c r="J309" s="425"/>
      <c r="K309" s="186"/>
      <c r="L309" s="359"/>
      <c r="M309" s="401"/>
    </row>
    <row r="310" spans="2:13" ht="16.2" thickBot="1">
      <c r="B310" s="397"/>
      <c r="C310" s="429"/>
      <c r="D310" s="425"/>
      <c r="E310" s="425"/>
      <c r="F310" s="430"/>
      <c r="G310" s="425"/>
      <c r="H310" s="425"/>
      <c r="I310" s="431"/>
      <c r="J310" s="431"/>
      <c r="K310" s="184"/>
      <c r="L310" s="188"/>
      <c r="M310" s="401"/>
    </row>
    <row r="311" spans="2:13" ht="15.6">
      <c r="B311" s="397"/>
      <c r="C311" s="432"/>
      <c r="D311" s="433"/>
      <c r="E311" s="433" t="s">
        <v>254</v>
      </c>
      <c r="F311" s="434" t="s">
        <v>1</v>
      </c>
      <c r="G311" s="554" t="s">
        <v>65</v>
      </c>
      <c r="H311" s="861" t="s">
        <v>243</v>
      </c>
      <c r="I311" s="862"/>
      <c r="J311" s="431"/>
      <c r="K311" s="184"/>
      <c r="L311" s="188"/>
      <c r="M311" s="401"/>
    </row>
    <row r="312" spans="2:13" ht="15.6">
      <c r="B312" s="397"/>
      <c r="C312" s="437" t="s">
        <v>80</v>
      </c>
      <c r="D312" s="438"/>
      <c r="E312" s="438">
        <v>1211</v>
      </c>
      <c r="F312" s="438">
        <f>D312+E312</f>
        <v>1211</v>
      </c>
      <c r="G312" s="439">
        <f>F312/F317</f>
        <v>0.28783442033808065</v>
      </c>
      <c r="H312" s="590">
        <v>7.0000000000000001E-3</v>
      </c>
      <c r="I312" s="586">
        <f>F312*H312</f>
        <v>8.4770000000000003</v>
      </c>
      <c r="J312" s="431"/>
      <c r="K312" s="184"/>
      <c r="L312" s="188"/>
      <c r="M312" s="401"/>
    </row>
    <row r="313" spans="2:13" ht="15.6">
      <c r="B313" s="397"/>
      <c r="C313" s="437" t="s">
        <v>81</v>
      </c>
      <c r="D313" s="438"/>
      <c r="E313" s="438">
        <v>788</v>
      </c>
      <c r="F313" s="438">
        <f t="shared" ref="F313:F316" si="74">D313+E313</f>
        <v>788</v>
      </c>
      <c r="G313" s="439">
        <f>F313/F317</f>
        <v>0.18729440398547281</v>
      </c>
      <c r="H313" s="590">
        <v>2.5000000000000001E-2</v>
      </c>
      <c r="I313" s="586">
        <f>F313*H313</f>
        <v>19.700000000000003</v>
      </c>
      <c r="J313" s="431"/>
      <c r="K313" s="184"/>
      <c r="L313" s="188"/>
      <c r="M313" s="401"/>
    </row>
    <row r="314" spans="2:13" ht="15.6">
      <c r="B314" s="397"/>
      <c r="C314" s="437" t="s">
        <v>58</v>
      </c>
      <c r="D314" s="438"/>
      <c r="E314" s="438">
        <v>946</v>
      </c>
      <c r="F314" s="438">
        <f t="shared" si="74"/>
        <v>946</v>
      </c>
      <c r="G314" s="439">
        <f>F314/F317</f>
        <v>0.22484835808408285</v>
      </c>
      <c r="H314" s="590"/>
      <c r="I314" s="586"/>
      <c r="J314" s="431"/>
      <c r="K314" s="184"/>
      <c r="L314" s="188"/>
      <c r="M314" s="401"/>
    </row>
    <row r="315" spans="2:13" ht="15.6">
      <c r="B315" s="397"/>
      <c r="C315" s="437" t="s">
        <v>275</v>
      </c>
      <c r="D315" s="438"/>
      <c r="E315" s="438">
        <v>1262.28</v>
      </c>
      <c r="F315" s="438">
        <f t="shared" si="74"/>
        <v>1262.28</v>
      </c>
      <c r="G315" s="439">
        <f>F315/F317</f>
        <v>0.30002281759236371</v>
      </c>
      <c r="H315" s="590">
        <v>1.9E-2</v>
      </c>
      <c r="I315" s="586">
        <f>F315*H315</f>
        <v>23.983319999999999</v>
      </c>
      <c r="J315" s="431"/>
      <c r="K315" s="184"/>
      <c r="L315" s="188"/>
      <c r="M315" s="401"/>
    </row>
    <row r="316" spans="2:13" ht="15.6">
      <c r="B316" s="397"/>
      <c r="C316" s="437" t="s">
        <v>276</v>
      </c>
      <c r="D316" s="438"/>
      <c r="E316" s="438"/>
      <c r="F316" s="438">
        <f t="shared" si="74"/>
        <v>0</v>
      </c>
      <c r="G316" s="439">
        <f>F316/F317</f>
        <v>0</v>
      </c>
      <c r="H316" s="584"/>
      <c r="I316" s="586"/>
      <c r="J316" s="431"/>
      <c r="K316" s="184"/>
      <c r="L316" s="188"/>
      <c r="M316" s="401"/>
    </row>
    <row r="317" spans="2:13" ht="16.2" thickBot="1">
      <c r="B317" s="397"/>
      <c r="C317" s="441" t="s">
        <v>1</v>
      </c>
      <c r="D317" s="442">
        <f>SUM(D312:D316)</f>
        <v>0</v>
      </c>
      <c r="E317" s="442">
        <f>SUM(E312:E316)</f>
        <v>4207.28</v>
      </c>
      <c r="F317" s="443">
        <f>D317+E317</f>
        <v>4207.28</v>
      </c>
      <c r="G317" s="444">
        <f>SUM(G312:G316)</f>
        <v>1</v>
      </c>
      <c r="H317" s="585" t="s">
        <v>21</v>
      </c>
      <c r="I317" s="591">
        <f>SUM(I312:I316)</f>
        <v>52.160319999999999</v>
      </c>
      <c r="J317" s="431"/>
      <c r="K317" s="184"/>
      <c r="L317" s="188"/>
      <c r="M317" s="401"/>
    </row>
    <row r="318" spans="2:13" ht="15" thickBot="1">
      <c r="B318" s="397"/>
      <c r="C318" s="187"/>
      <c r="D318" s="186"/>
      <c r="E318" s="186"/>
      <c r="F318" s="185"/>
      <c r="G318" s="186"/>
      <c r="H318" s="186"/>
      <c r="I318" s="184"/>
      <c r="J318" s="184"/>
      <c r="K318" s="184"/>
      <c r="L318" s="188"/>
      <c r="M318" s="401"/>
    </row>
    <row r="319" spans="2:13" ht="26.4" thickBot="1">
      <c r="B319" s="397"/>
      <c r="C319" s="876" t="s">
        <v>194</v>
      </c>
      <c r="D319" s="877"/>
      <c r="E319" s="877"/>
      <c r="F319" s="877"/>
      <c r="G319" s="877"/>
      <c r="H319" s="877"/>
      <c r="I319" s="877"/>
      <c r="J319" s="877"/>
      <c r="K319" s="877"/>
      <c r="L319" s="878"/>
      <c r="M319" s="401"/>
    </row>
    <row r="320" spans="2:13" ht="15.6">
      <c r="B320" s="396"/>
      <c r="C320" s="446"/>
      <c r="D320" s="447" t="s">
        <v>260</v>
      </c>
      <c r="E320" s="447" t="s">
        <v>68</v>
      </c>
      <c r="F320" s="447" t="s">
        <v>268</v>
      </c>
      <c r="G320" s="448" t="s">
        <v>256</v>
      </c>
      <c r="H320" s="447" t="s">
        <v>130</v>
      </c>
      <c r="I320" s="448" t="s">
        <v>64</v>
      </c>
      <c r="J320" s="447" t="s">
        <v>269</v>
      </c>
      <c r="K320" s="448" t="s">
        <v>195</v>
      </c>
      <c r="L320" s="449" t="s">
        <v>65</v>
      </c>
      <c r="M320" s="401"/>
    </row>
    <row r="321" spans="2:13" ht="15.6">
      <c r="B321" s="396"/>
      <c r="C321" s="450" t="s">
        <v>58</v>
      </c>
      <c r="D321" s="438">
        <v>224</v>
      </c>
      <c r="E321" s="438">
        <v>472</v>
      </c>
      <c r="F321" s="438"/>
      <c r="G321" s="438">
        <v>108</v>
      </c>
      <c r="H321" s="438">
        <v>50</v>
      </c>
      <c r="I321" s="438">
        <v>90</v>
      </c>
      <c r="J321" s="438"/>
      <c r="K321" s="550">
        <f>D321+E321+F321+G321+H321+I321+J321</f>
        <v>944</v>
      </c>
      <c r="L321" s="452">
        <f>K321/K325</f>
        <v>0.11198899091275771</v>
      </c>
      <c r="M321" s="401"/>
    </row>
    <row r="322" spans="2:13" ht="15.6">
      <c r="B322" s="396"/>
      <c r="C322" s="450" t="s">
        <v>148</v>
      </c>
      <c r="D322" s="438">
        <v>322.04000000000002</v>
      </c>
      <c r="E322" s="438">
        <v>1238</v>
      </c>
      <c r="F322" s="438"/>
      <c r="G322" s="438">
        <v>110</v>
      </c>
      <c r="H322" s="438">
        <v>102</v>
      </c>
      <c r="I322" s="438">
        <v>279</v>
      </c>
      <c r="J322" s="438"/>
      <c r="K322" s="550">
        <f t="shared" ref="K322:K324" si="75">D322+E322+F322+G322+H322+I322+J322</f>
        <v>2051.04</v>
      </c>
      <c r="L322" s="452">
        <f>K322/K325</f>
        <v>0.24331980923909172</v>
      </c>
      <c r="M322" s="401"/>
    </row>
    <row r="323" spans="2:13" ht="15.6">
      <c r="B323" s="396"/>
      <c r="C323" s="450" t="s">
        <v>61</v>
      </c>
      <c r="D323" s="438">
        <v>787.44</v>
      </c>
      <c r="E323" s="438">
        <v>1026</v>
      </c>
      <c r="F323" s="438"/>
      <c r="G323" s="438">
        <v>446.4</v>
      </c>
      <c r="H323" s="438">
        <v>60</v>
      </c>
      <c r="I323" s="438">
        <v>634</v>
      </c>
      <c r="J323" s="438"/>
      <c r="K323" s="550">
        <f t="shared" si="75"/>
        <v>2953.84</v>
      </c>
      <c r="L323" s="452">
        <f>K323/K325</f>
        <v>0.35042114503997907</v>
      </c>
      <c r="M323" s="401"/>
    </row>
    <row r="324" spans="2:13" ht="15.6">
      <c r="B324" s="396"/>
      <c r="C324" s="450" t="s">
        <v>62</v>
      </c>
      <c r="D324" s="438">
        <v>282.88</v>
      </c>
      <c r="E324" s="438">
        <v>878.42</v>
      </c>
      <c r="F324" s="438"/>
      <c r="G324" s="438">
        <v>640.78</v>
      </c>
      <c r="H324" s="438">
        <v>255.85</v>
      </c>
      <c r="I324" s="438">
        <v>400.55</v>
      </c>
      <c r="J324" s="438">
        <v>22.04</v>
      </c>
      <c r="K324" s="550">
        <f t="shared" si="75"/>
        <v>2480.52</v>
      </c>
      <c r="L324" s="452">
        <f>K324/K325</f>
        <v>0.29427005480817137</v>
      </c>
      <c r="M324" s="401"/>
    </row>
    <row r="325" spans="2:13" ht="15.6">
      <c r="B325" s="397"/>
      <c r="C325" s="450" t="s">
        <v>199</v>
      </c>
      <c r="D325" s="552">
        <f t="shared" ref="D325:J325" si="76">SUM(D321:D324)</f>
        <v>1616.3600000000001</v>
      </c>
      <c r="E325" s="552">
        <f t="shared" si="76"/>
        <v>3614.42</v>
      </c>
      <c r="F325" s="552">
        <f t="shared" si="76"/>
        <v>0</v>
      </c>
      <c r="G325" s="552">
        <f t="shared" si="76"/>
        <v>1305.1799999999998</v>
      </c>
      <c r="H325" s="552">
        <f t="shared" si="76"/>
        <v>467.85</v>
      </c>
      <c r="I325" s="552">
        <f t="shared" si="76"/>
        <v>1403.55</v>
      </c>
      <c r="J325" s="552">
        <f t="shared" si="76"/>
        <v>22.04</v>
      </c>
      <c r="K325" s="550">
        <f>D325+E325+F325+G325+H325+I325+J325</f>
        <v>8429.4000000000015</v>
      </c>
      <c r="L325" s="452">
        <f>SUM(L321:L324)</f>
        <v>0.99999999999999978</v>
      </c>
      <c r="M325" s="401"/>
    </row>
    <row r="326" spans="2:13" ht="15.6">
      <c r="B326" s="397"/>
      <c r="C326" s="547" t="s">
        <v>193</v>
      </c>
      <c r="D326" s="553">
        <v>1616.36</v>
      </c>
      <c r="E326" s="553">
        <v>3614.42</v>
      </c>
      <c r="F326" s="548"/>
      <c r="G326" s="548">
        <v>1305.18</v>
      </c>
      <c r="H326" s="548">
        <v>467.85</v>
      </c>
      <c r="I326" s="548">
        <v>1403.55</v>
      </c>
      <c r="J326" s="548">
        <v>22.04</v>
      </c>
      <c r="K326" s="549">
        <f t="shared" ref="K326" si="77">D326+E326+F326+G326+H326+I326+J326</f>
        <v>8429.4000000000015</v>
      </c>
      <c r="L326" s="452"/>
      <c r="M326" s="401"/>
    </row>
    <row r="327" spans="2:13" ht="15.6">
      <c r="B327" s="397"/>
      <c r="C327" s="460" t="s">
        <v>147</v>
      </c>
      <c r="D327" s="461">
        <f t="shared" ref="D327:E327" si="78">D326-D325</f>
        <v>0</v>
      </c>
      <c r="E327" s="461">
        <f t="shared" si="78"/>
        <v>0</v>
      </c>
      <c r="F327" s="461">
        <f>F326-F325</f>
        <v>0</v>
      </c>
      <c r="G327" s="461">
        <f>G326-G325</f>
        <v>0</v>
      </c>
      <c r="H327" s="461">
        <f t="shared" ref="H327:I327" si="79">H326-H325</f>
        <v>0</v>
      </c>
      <c r="I327" s="461">
        <f t="shared" si="79"/>
        <v>0</v>
      </c>
      <c r="J327" s="461">
        <f>J326-J325</f>
        <v>0</v>
      </c>
      <c r="K327" s="542">
        <f>D327+E327+F327+G327+H327+I327+J327</f>
        <v>0</v>
      </c>
      <c r="L327" s="452"/>
      <c r="M327" s="401"/>
    </row>
    <row r="328" spans="2:13" ht="15.6">
      <c r="B328" s="396"/>
      <c r="C328" s="402" t="s">
        <v>65</v>
      </c>
      <c r="D328" s="462">
        <f>D326/K326</f>
        <v>0.19175267516074687</v>
      </c>
      <c r="E328" s="462">
        <f>E326/K326</f>
        <v>0.4287873395496713</v>
      </c>
      <c r="F328" s="462">
        <f>F326/K326</f>
        <v>0</v>
      </c>
      <c r="G328" s="462">
        <f>G326/K326</f>
        <v>0.15483664317745033</v>
      </c>
      <c r="H328" s="462">
        <f>H326/K326</f>
        <v>5.5502170973022985E-2</v>
      </c>
      <c r="I328" s="462">
        <f>I326/K326</f>
        <v>0.16650651291906893</v>
      </c>
      <c r="J328" s="462">
        <f>J326/K326</f>
        <v>2.6146582200393853E-3</v>
      </c>
      <c r="K328" s="520">
        <f>D328+E328+F328+G328+H328+I328+J328</f>
        <v>0.99999999999999978</v>
      </c>
      <c r="L328" s="463"/>
      <c r="M328" s="401"/>
    </row>
    <row r="329" spans="2:13" ht="16.2" thickBot="1">
      <c r="B329" s="396"/>
      <c r="C329" s="394"/>
      <c r="D329" s="395"/>
      <c r="E329" s="464"/>
      <c r="F329" s="879"/>
      <c r="G329" s="879"/>
      <c r="H329" s="879"/>
      <c r="I329" s="879"/>
      <c r="J329" s="880" t="s">
        <v>196</v>
      </c>
      <c r="K329" s="880"/>
      <c r="L329" s="465">
        <f>H309-K326</f>
        <v>304.42835999977797</v>
      </c>
      <c r="M329" s="401"/>
    </row>
    <row r="330" spans="2:13" ht="15" thickBot="1">
      <c r="B330" s="397"/>
      <c r="C330" s="393"/>
      <c r="D330" s="367"/>
      <c r="E330" s="367"/>
      <c r="F330" s="367"/>
      <c r="G330" s="367"/>
      <c r="H330" s="367"/>
      <c r="I330" s="367"/>
      <c r="J330" s="367"/>
      <c r="K330" s="367"/>
      <c r="L330" s="368"/>
      <c r="M330" s="401"/>
    </row>
    <row r="331" spans="2:13" ht="15" thickBot="1">
      <c r="B331" s="398"/>
      <c r="C331" s="399"/>
      <c r="D331" s="399"/>
      <c r="E331" s="399"/>
      <c r="F331" s="399"/>
      <c r="G331" s="399"/>
      <c r="H331" s="399"/>
      <c r="I331" s="399"/>
      <c r="J331" s="399"/>
      <c r="K331" s="399"/>
      <c r="L331" s="399"/>
      <c r="M331" s="400"/>
    </row>
    <row r="332" spans="2:13" ht="15" thickBot="1"/>
    <row r="333" spans="2:13" ht="46.8" thickBot="1">
      <c r="B333" s="853" t="s">
        <v>215</v>
      </c>
      <c r="C333" s="854"/>
      <c r="D333" s="854"/>
      <c r="E333" s="854"/>
      <c r="F333" s="854"/>
      <c r="G333" s="854"/>
      <c r="H333" s="854"/>
      <c r="I333" s="854"/>
      <c r="J333" s="854"/>
      <c r="K333" s="854"/>
      <c r="L333" s="854"/>
      <c r="M333" s="855"/>
    </row>
    <row r="334" spans="2:13" ht="26.4" thickBot="1">
      <c r="B334" s="396"/>
      <c r="C334" s="856" t="s">
        <v>193</v>
      </c>
      <c r="D334" s="857"/>
      <c r="E334" s="857"/>
      <c r="F334" s="857"/>
      <c r="G334" s="857"/>
      <c r="H334" s="857"/>
      <c r="I334" s="857"/>
      <c r="J334" s="857"/>
      <c r="K334" s="857"/>
      <c r="L334" s="858"/>
      <c r="M334" s="401"/>
    </row>
    <row r="335" spans="2:13" ht="15.6">
      <c r="B335" s="396"/>
      <c r="C335" s="403" t="s">
        <v>7</v>
      </c>
      <c r="D335" s="404" t="s">
        <v>38</v>
      </c>
      <c r="E335" s="405" t="s">
        <v>39</v>
      </c>
      <c r="F335" s="406" t="s">
        <v>40</v>
      </c>
      <c r="G335" s="406" t="s">
        <v>8</v>
      </c>
      <c r="H335" s="407" t="s">
        <v>60</v>
      </c>
      <c r="I335" s="408" t="s">
        <v>40</v>
      </c>
      <c r="J335" s="407" t="s">
        <v>65</v>
      </c>
      <c r="K335" s="184"/>
      <c r="L335" s="188"/>
      <c r="M335" s="401"/>
    </row>
    <row r="336" spans="2:13" ht="15.6">
      <c r="B336" s="396"/>
      <c r="C336" s="409" t="s">
        <v>42</v>
      </c>
      <c r="D336" s="596">
        <v>1655250.452</v>
      </c>
      <c r="E336" s="596">
        <v>1655783.943</v>
      </c>
      <c r="F336" s="526">
        <f t="shared" ref="F336:F341" si="80">E336-D336</f>
        <v>533.49099999992177</v>
      </c>
      <c r="G336" s="521">
        <v>6.28</v>
      </c>
      <c r="H336" s="410">
        <f>F336*G336</f>
        <v>3350.3234799995089</v>
      </c>
      <c r="I336" s="531">
        <f>F336+F340+F341</f>
        <v>743.87999999994645</v>
      </c>
      <c r="J336" s="411">
        <f>I336/I340</f>
        <v>0.50374142519517384</v>
      </c>
      <c r="K336" s="186"/>
      <c r="L336" s="359"/>
      <c r="M336" s="401"/>
    </row>
    <row r="337" spans="2:13" ht="15.6">
      <c r="B337" s="396"/>
      <c r="C337" s="412" t="s">
        <v>43</v>
      </c>
      <c r="D337" s="596">
        <v>639233.152</v>
      </c>
      <c r="E337" s="596">
        <v>639574.38300000003</v>
      </c>
      <c r="F337" s="527">
        <f t="shared" si="80"/>
        <v>341.23100000002887</v>
      </c>
      <c r="G337" s="522">
        <v>6.28</v>
      </c>
      <c r="H337" s="413">
        <f>G337*F337</f>
        <v>2142.9306800001814</v>
      </c>
      <c r="I337" s="532">
        <f>F337</f>
        <v>341.23100000002887</v>
      </c>
      <c r="J337" s="414">
        <f>I337/I340</f>
        <v>0.23107516032263442</v>
      </c>
      <c r="K337" s="186"/>
      <c r="L337" s="359"/>
      <c r="M337" s="401"/>
    </row>
    <row r="338" spans="2:13" ht="15.6">
      <c r="B338" s="396"/>
      <c r="C338" s="415" t="s">
        <v>44</v>
      </c>
      <c r="D338" s="597">
        <v>386386.95400000003</v>
      </c>
      <c r="E338" s="597">
        <v>386711.56300000002</v>
      </c>
      <c r="F338" s="528">
        <f t="shared" si="80"/>
        <v>324.60899999999674</v>
      </c>
      <c r="G338" s="523">
        <v>4.58</v>
      </c>
      <c r="H338" s="416">
        <f>G338*F338</f>
        <v>1486.7092199999852</v>
      </c>
      <c r="I338" s="533">
        <f>F338</f>
        <v>324.60899999999674</v>
      </c>
      <c r="J338" s="417">
        <f>I338/I340</f>
        <v>0.21981905722857226</v>
      </c>
      <c r="K338" s="186"/>
      <c r="L338" s="359"/>
      <c r="M338" s="401"/>
    </row>
    <row r="339" spans="2:13" ht="15.6">
      <c r="B339" s="397"/>
      <c r="C339" s="183" t="s">
        <v>139</v>
      </c>
      <c r="D339" s="597">
        <v>448311.09299999999</v>
      </c>
      <c r="E339" s="597">
        <v>448378.08299999998</v>
      </c>
      <c r="F339" s="529">
        <f t="shared" si="80"/>
        <v>66.989999999990687</v>
      </c>
      <c r="G339" s="524">
        <v>6.28</v>
      </c>
      <c r="H339" s="418">
        <f>G339*F339</f>
        <v>420.69719999994152</v>
      </c>
      <c r="I339" s="534">
        <f>F339</f>
        <v>66.989999999990687</v>
      </c>
      <c r="J339" s="419">
        <f>I339/I340</f>
        <v>4.5364357253619446E-2</v>
      </c>
      <c r="K339" s="186"/>
      <c r="L339" s="359"/>
      <c r="M339" s="401"/>
    </row>
    <row r="340" spans="2:13" ht="16.2" thickBot="1">
      <c r="B340" s="397"/>
      <c r="C340" s="420" t="s">
        <v>45</v>
      </c>
      <c r="D340" s="597">
        <v>393529.13199999998</v>
      </c>
      <c r="E340" s="597">
        <v>393692.03200000001</v>
      </c>
      <c r="F340" s="526">
        <f t="shared" si="80"/>
        <v>162.90000000002328</v>
      </c>
      <c r="G340" s="859">
        <v>6.28</v>
      </c>
      <c r="H340" s="421">
        <f>G340*F340</f>
        <v>1023.0120000001463</v>
      </c>
      <c r="I340" s="535">
        <f t="shared" ref="I340:J340" si="81">SUM(I336:I339)</f>
        <v>1476.7099999999627</v>
      </c>
      <c r="J340" s="422">
        <f t="shared" si="81"/>
        <v>0.99999999999999989</v>
      </c>
      <c r="K340" s="186"/>
      <c r="L340" s="359"/>
      <c r="M340" s="401"/>
    </row>
    <row r="341" spans="2:13" ht="15.6">
      <c r="B341" s="397"/>
      <c r="C341" s="420" t="s">
        <v>46</v>
      </c>
      <c r="D341" s="597">
        <v>347017.61200000002</v>
      </c>
      <c r="E341" s="597">
        <v>347065.10100000002</v>
      </c>
      <c r="F341" s="526">
        <f t="shared" si="80"/>
        <v>47.489000000001397</v>
      </c>
      <c r="G341" s="860"/>
      <c r="H341" s="423">
        <f>G340*F341</f>
        <v>298.23092000000878</v>
      </c>
      <c r="I341" s="424"/>
      <c r="J341" s="425"/>
      <c r="K341" s="186"/>
      <c r="L341" s="359"/>
      <c r="M341" s="401"/>
    </row>
    <row r="342" spans="2:13" ht="16.2" thickBot="1">
      <c r="B342" s="397"/>
      <c r="C342" s="426" t="s">
        <v>21</v>
      </c>
      <c r="D342" s="427"/>
      <c r="E342" s="427"/>
      <c r="F342" s="530">
        <f>F336+F337+F338+F339+F340+F341</f>
        <v>1476.7099999999627</v>
      </c>
      <c r="G342" s="525">
        <f>H342/F342</f>
        <v>5.9063076027114283</v>
      </c>
      <c r="H342" s="428">
        <f>SUM(H336:H341)</f>
        <v>8721.903499999773</v>
      </c>
      <c r="I342" s="424"/>
      <c r="J342" s="425"/>
      <c r="K342" s="186"/>
      <c r="L342" s="359"/>
      <c r="M342" s="401"/>
    </row>
    <row r="343" spans="2:13" ht="16.2" thickBot="1">
      <c r="B343" s="397"/>
      <c r="C343" s="429"/>
      <c r="D343" s="425"/>
      <c r="E343" s="425"/>
      <c r="F343" s="430"/>
      <c r="G343" s="425"/>
      <c r="H343" s="425"/>
      <c r="I343" s="431"/>
      <c r="J343" s="431"/>
      <c r="K343" s="184"/>
      <c r="L343" s="188"/>
      <c r="M343" s="401"/>
    </row>
    <row r="344" spans="2:13" ht="15.6">
      <c r="B344" s="397"/>
      <c r="C344" s="432"/>
      <c r="D344" s="433"/>
      <c r="E344" s="433" t="s">
        <v>254</v>
      </c>
      <c r="F344" s="434" t="s">
        <v>1</v>
      </c>
      <c r="G344" s="554" t="s">
        <v>65</v>
      </c>
      <c r="H344" s="861" t="s">
        <v>243</v>
      </c>
      <c r="I344" s="862"/>
      <c r="J344" s="431"/>
      <c r="K344" s="184"/>
      <c r="L344" s="188"/>
      <c r="M344" s="401"/>
    </row>
    <row r="345" spans="2:13" ht="15.6">
      <c r="B345" s="397"/>
      <c r="C345" s="437" t="s">
        <v>80</v>
      </c>
      <c r="D345" s="438"/>
      <c r="E345" s="438">
        <v>1348</v>
      </c>
      <c r="F345" s="438">
        <f>D345+E345</f>
        <v>1348</v>
      </c>
      <c r="G345" s="439">
        <f>F345/F350</f>
        <v>0.27925785360922134</v>
      </c>
      <c r="H345" s="590">
        <v>7.0000000000000001E-3</v>
      </c>
      <c r="I345" s="586">
        <f>F345*H345</f>
        <v>9.4359999999999999</v>
      </c>
      <c r="J345" s="431"/>
      <c r="K345" s="184"/>
      <c r="L345" s="188"/>
      <c r="M345" s="401"/>
    </row>
    <row r="346" spans="2:13" ht="15.6">
      <c r="B346" s="397"/>
      <c r="C346" s="437" t="s">
        <v>81</v>
      </c>
      <c r="D346" s="438"/>
      <c r="E346" s="438">
        <v>962</v>
      </c>
      <c r="F346" s="438">
        <f t="shared" ref="F346:F349" si="82">D346+E346</f>
        <v>962</v>
      </c>
      <c r="G346" s="439">
        <f>F346/F350</f>
        <v>0.19929232579530481</v>
      </c>
      <c r="H346" s="590">
        <v>2.5000000000000001E-2</v>
      </c>
      <c r="I346" s="586">
        <f>F346*H346</f>
        <v>24.05</v>
      </c>
      <c r="J346" s="431"/>
      <c r="K346" s="184"/>
      <c r="L346" s="188"/>
      <c r="M346" s="401"/>
    </row>
    <row r="347" spans="2:13" ht="15.6">
      <c r="B347" s="397"/>
      <c r="C347" s="437" t="s">
        <v>58</v>
      </c>
      <c r="D347" s="438"/>
      <c r="E347" s="438">
        <v>1574</v>
      </c>
      <c r="F347" s="438">
        <f t="shared" si="82"/>
        <v>1574</v>
      </c>
      <c r="G347" s="439">
        <f>F347/F350</f>
        <v>0.32607704865052994</v>
      </c>
      <c r="H347" s="590"/>
      <c r="I347" s="586"/>
      <c r="J347" s="431"/>
      <c r="K347" s="184"/>
      <c r="L347" s="188"/>
      <c r="M347" s="401"/>
    </row>
    <row r="348" spans="2:13" ht="15.6">
      <c r="B348" s="397"/>
      <c r="C348" s="437" t="s">
        <v>275</v>
      </c>
      <c r="D348" s="438"/>
      <c r="E348" s="438">
        <v>943.08</v>
      </c>
      <c r="F348" s="438">
        <f t="shared" si="82"/>
        <v>943.08</v>
      </c>
      <c r="G348" s="439">
        <f>F348/F350</f>
        <v>0.19537277194494396</v>
      </c>
      <c r="H348" s="590">
        <v>1.9E-2</v>
      </c>
      <c r="I348" s="586">
        <f>F348*H348</f>
        <v>17.918520000000001</v>
      </c>
      <c r="J348" s="431"/>
      <c r="K348" s="184"/>
      <c r="L348" s="188"/>
      <c r="M348" s="401"/>
    </row>
    <row r="349" spans="2:13" ht="15.6">
      <c r="B349" s="397"/>
      <c r="C349" s="437" t="s">
        <v>276</v>
      </c>
      <c r="D349" s="438"/>
      <c r="E349" s="438"/>
      <c r="F349" s="438">
        <f t="shared" si="82"/>
        <v>0</v>
      </c>
      <c r="G349" s="439">
        <f>F349/F350</f>
        <v>0</v>
      </c>
      <c r="H349" s="584"/>
      <c r="I349" s="586"/>
      <c r="J349" s="431"/>
      <c r="K349" s="184"/>
      <c r="L349" s="188"/>
      <c r="M349" s="401"/>
    </row>
    <row r="350" spans="2:13" ht="16.2" thickBot="1">
      <c r="B350" s="397"/>
      <c r="C350" s="441" t="s">
        <v>1</v>
      </c>
      <c r="D350" s="442">
        <f>SUM(D345:D349)</f>
        <v>0</v>
      </c>
      <c r="E350" s="442">
        <f>SUM(E345:E349)</f>
        <v>4827.08</v>
      </c>
      <c r="F350" s="443">
        <f>D350+E350</f>
        <v>4827.08</v>
      </c>
      <c r="G350" s="444">
        <f>SUM(G345:G349)</f>
        <v>1</v>
      </c>
      <c r="H350" s="585" t="s">
        <v>21</v>
      </c>
      <c r="I350" s="591">
        <f>SUM(I345:I349)</f>
        <v>51.404520000000005</v>
      </c>
      <c r="J350" s="431"/>
      <c r="K350" s="184"/>
      <c r="L350" s="188"/>
      <c r="M350" s="401"/>
    </row>
    <row r="351" spans="2:13" ht="15" thickBot="1">
      <c r="B351" s="397"/>
      <c r="C351" s="187"/>
      <c r="D351" s="186"/>
      <c r="E351" s="186"/>
      <c r="F351" s="185"/>
      <c r="G351" s="186"/>
      <c r="H351" s="186"/>
      <c r="I351" s="184"/>
      <c r="J351" s="184"/>
      <c r="K351" s="184"/>
      <c r="L351" s="188"/>
      <c r="M351" s="401"/>
    </row>
    <row r="352" spans="2:13" ht="26.4" thickBot="1">
      <c r="B352" s="397"/>
      <c r="C352" s="876" t="s">
        <v>194</v>
      </c>
      <c r="D352" s="877"/>
      <c r="E352" s="877"/>
      <c r="F352" s="877"/>
      <c r="G352" s="877"/>
      <c r="H352" s="877"/>
      <c r="I352" s="877"/>
      <c r="J352" s="877"/>
      <c r="K352" s="877"/>
      <c r="L352" s="878"/>
      <c r="M352" s="401"/>
    </row>
    <row r="353" spans="2:13" ht="15.6">
      <c r="B353" s="396"/>
      <c r="C353" s="446"/>
      <c r="D353" s="447" t="s">
        <v>260</v>
      </c>
      <c r="E353" s="447" t="s">
        <v>68</v>
      </c>
      <c r="F353" s="447" t="s">
        <v>268</v>
      </c>
      <c r="G353" s="448" t="s">
        <v>256</v>
      </c>
      <c r="H353" s="447" t="s">
        <v>130</v>
      </c>
      <c r="I353" s="448" t="s">
        <v>64</v>
      </c>
      <c r="J353" s="447" t="s">
        <v>269</v>
      </c>
      <c r="K353" s="448" t="s">
        <v>195</v>
      </c>
      <c r="L353" s="449" t="s">
        <v>65</v>
      </c>
      <c r="M353" s="401"/>
    </row>
    <row r="354" spans="2:13" ht="15.6">
      <c r="B354" s="396"/>
      <c r="C354" s="450" t="s">
        <v>58</v>
      </c>
      <c r="D354" s="438">
        <v>280</v>
      </c>
      <c r="E354" s="438">
        <v>965.81</v>
      </c>
      <c r="F354" s="438"/>
      <c r="G354" s="438">
        <v>55</v>
      </c>
      <c r="H354" s="438"/>
      <c r="I354" s="438">
        <v>274</v>
      </c>
      <c r="J354" s="438"/>
      <c r="K354" s="550">
        <f>D354+E354+F354+G354+H354+I354+J354</f>
        <v>1574.81</v>
      </c>
      <c r="L354" s="452">
        <f>K354/K358</f>
        <v>0.18170248656681628</v>
      </c>
      <c r="M354" s="401"/>
    </row>
    <row r="355" spans="2:13" ht="15.6">
      <c r="B355" s="396"/>
      <c r="C355" s="450" t="s">
        <v>148</v>
      </c>
      <c r="D355" s="438">
        <v>1199.05</v>
      </c>
      <c r="E355" s="438">
        <v>414</v>
      </c>
      <c r="F355" s="438"/>
      <c r="G355" s="438">
        <v>200</v>
      </c>
      <c r="H355" s="438"/>
      <c r="I355" s="438">
        <v>497</v>
      </c>
      <c r="J355" s="438"/>
      <c r="K355" s="550">
        <f t="shared" ref="K355:K357" si="83">D355+E355+F355+G355+H355+I355+J355</f>
        <v>2310.0500000000002</v>
      </c>
      <c r="L355" s="452">
        <f>K355/K358</f>
        <v>0.26653490204765906</v>
      </c>
      <c r="M355" s="401"/>
    </row>
    <row r="356" spans="2:13" ht="15.6">
      <c r="B356" s="396"/>
      <c r="C356" s="450" t="s">
        <v>61</v>
      </c>
      <c r="D356" s="438">
        <v>1053.8</v>
      </c>
      <c r="E356" s="438">
        <v>341.64</v>
      </c>
      <c r="F356" s="438"/>
      <c r="G356" s="438"/>
      <c r="H356" s="438"/>
      <c r="I356" s="438">
        <v>339</v>
      </c>
      <c r="J356" s="438"/>
      <c r="K356" s="550">
        <f t="shared" si="83"/>
        <v>1734.44</v>
      </c>
      <c r="L356" s="452">
        <f>K356/K358</f>
        <v>0.20012068808360936</v>
      </c>
      <c r="M356" s="401"/>
    </row>
    <row r="357" spans="2:13" ht="15.6">
      <c r="B357" s="396"/>
      <c r="C357" s="450" t="s">
        <v>62</v>
      </c>
      <c r="D357" s="438">
        <v>1236.74</v>
      </c>
      <c r="E357" s="438">
        <v>982.26</v>
      </c>
      <c r="F357" s="438"/>
      <c r="G357" s="438">
        <v>114.67</v>
      </c>
      <c r="H357" s="438"/>
      <c r="I357" s="438">
        <v>714</v>
      </c>
      <c r="J357" s="438"/>
      <c r="K357" s="550">
        <f t="shared" si="83"/>
        <v>3047.67</v>
      </c>
      <c r="L357" s="452">
        <f>K357/K358</f>
        <v>0.35164192330191518</v>
      </c>
      <c r="M357" s="401"/>
    </row>
    <row r="358" spans="2:13" ht="15.6">
      <c r="B358" s="397"/>
      <c r="C358" s="450" t="s">
        <v>199</v>
      </c>
      <c r="D358" s="552">
        <f t="shared" ref="D358:J358" si="84">SUM(D354:D357)</f>
        <v>3769.59</v>
      </c>
      <c r="E358" s="552">
        <f t="shared" si="84"/>
        <v>2703.71</v>
      </c>
      <c r="F358" s="552">
        <f t="shared" si="84"/>
        <v>0</v>
      </c>
      <c r="G358" s="552">
        <f t="shared" si="84"/>
        <v>369.67</v>
      </c>
      <c r="H358" s="552">
        <f t="shared" si="84"/>
        <v>0</v>
      </c>
      <c r="I358" s="552">
        <f t="shared" si="84"/>
        <v>1824</v>
      </c>
      <c r="J358" s="552">
        <f t="shared" si="84"/>
        <v>0</v>
      </c>
      <c r="K358" s="550">
        <f>D358+E358+F358+G358+H358+I358+J358</f>
        <v>8666.9700000000012</v>
      </c>
      <c r="L358" s="452">
        <f>SUM(L354:L357)</f>
        <v>1</v>
      </c>
      <c r="M358" s="401"/>
    </row>
    <row r="359" spans="2:13" ht="15.6">
      <c r="B359" s="397"/>
      <c r="C359" s="547" t="s">
        <v>193</v>
      </c>
      <c r="D359" s="553">
        <v>3769.59</v>
      </c>
      <c r="E359" s="553">
        <v>2703.71</v>
      </c>
      <c r="F359" s="548"/>
      <c r="G359" s="548">
        <v>369.67</v>
      </c>
      <c r="H359" s="548"/>
      <c r="I359" s="548">
        <v>1874.39</v>
      </c>
      <c r="J359" s="548"/>
      <c r="K359" s="549">
        <f t="shared" ref="K359" si="85">D359+E359+F359+G359+H359+I359+J359</f>
        <v>8717.36</v>
      </c>
      <c r="L359" s="452"/>
      <c r="M359" s="401"/>
    </row>
    <row r="360" spans="2:13" ht="15.6">
      <c r="B360" s="397"/>
      <c r="C360" s="460" t="s">
        <v>147</v>
      </c>
      <c r="D360" s="461">
        <f t="shared" ref="D360:E360" si="86">D359-D358</f>
        <v>0</v>
      </c>
      <c r="E360" s="461">
        <f t="shared" si="86"/>
        <v>0</v>
      </c>
      <c r="F360" s="461">
        <f>F359-F358</f>
        <v>0</v>
      </c>
      <c r="G360" s="461">
        <f>G359-G358</f>
        <v>0</v>
      </c>
      <c r="H360" s="461">
        <f t="shared" ref="H360:I360" si="87">H359-H358</f>
        <v>0</v>
      </c>
      <c r="I360" s="461">
        <f t="shared" si="87"/>
        <v>50.3900000000001</v>
      </c>
      <c r="J360" s="461">
        <f>J359-J358</f>
        <v>0</v>
      </c>
      <c r="K360" s="542">
        <f>D360+E360+F360+G360+H360+I360+J360</f>
        <v>50.3900000000001</v>
      </c>
      <c r="L360" s="452"/>
      <c r="M360" s="401"/>
    </row>
    <row r="361" spans="2:13" ht="15.6">
      <c r="B361" s="396"/>
      <c r="C361" s="402" t="s">
        <v>65</v>
      </c>
      <c r="D361" s="462">
        <f>D359/K359</f>
        <v>0.43242334835317114</v>
      </c>
      <c r="E361" s="462">
        <f>E359/K359</f>
        <v>0.31015238558462654</v>
      </c>
      <c r="F361" s="462">
        <f>F359/K359</f>
        <v>0</v>
      </c>
      <c r="G361" s="462">
        <f>G359/K359</f>
        <v>4.2406187194288181E-2</v>
      </c>
      <c r="H361" s="462">
        <f>H359/K359</f>
        <v>0</v>
      </c>
      <c r="I361" s="462">
        <f>I359/K359</f>
        <v>0.21501807886791413</v>
      </c>
      <c r="J361" s="462">
        <f>J359/K359</f>
        <v>0</v>
      </c>
      <c r="K361" s="520">
        <f>D361+E361+F361+G361+H361+I361+J361</f>
        <v>1</v>
      </c>
      <c r="L361" s="463"/>
      <c r="M361" s="401"/>
    </row>
    <row r="362" spans="2:13" ht="16.2" thickBot="1">
      <c r="B362" s="396"/>
      <c r="C362" s="394"/>
      <c r="D362" s="395"/>
      <c r="E362" s="464"/>
      <c r="F362" s="879"/>
      <c r="G362" s="879"/>
      <c r="H362" s="879"/>
      <c r="I362" s="879"/>
      <c r="J362" s="880" t="s">
        <v>196</v>
      </c>
      <c r="K362" s="880"/>
      <c r="L362" s="465">
        <f>H342-K359</f>
        <v>4.5434999997723935</v>
      </c>
      <c r="M362" s="401"/>
    </row>
    <row r="363" spans="2:13" ht="15" thickBot="1">
      <c r="B363" s="397"/>
      <c r="C363" s="393"/>
      <c r="D363" s="367"/>
      <c r="E363" s="367"/>
      <c r="F363" s="367"/>
      <c r="G363" s="367"/>
      <c r="H363" s="367"/>
      <c r="I363" s="367"/>
      <c r="J363" s="367"/>
      <c r="K363" s="367"/>
      <c r="L363" s="368"/>
      <c r="M363" s="401"/>
    </row>
    <row r="364" spans="2:13" ht="15" thickBot="1">
      <c r="B364" s="398"/>
      <c r="C364" s="399"/>
      <c r="D364" s="399"/>
      <c r="E364" s="399"/>
      <c r="F364" s="399"/>
      <c r="G364" s="399"/>
      <c r="H364" s="399"/>
      <c r="I364" s="399"/>
      <c r="J364" s="399"/>
      <c r="K364" s="399"/>
      <c r="L364" s="399"/>
      <c r="M364" s="400"/>
    </row>
    <row r="365" spans="2:13" ht="15" thickBot="1"/>
    <row r="366" spans="2:13" ht="46.8" thickBot="1">
      <c r="B366" s="853" t="s">
        <v>216</v>
      </c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5"/>
    </row>
    <row r="367" spans="2:13" ht="26.4" thickBot="1">
      <c r="B367" s="396"/>
      <c r="C367" s="856" t="s">
        <v>193</v>
      </c>
      <c r="D367" s="857"/>
      <c r="E367" s="857"/>
      <c r="F367" s="857"/>
      <c r="G367" s="857"/>
      <c r="H367" s="857"/>
      <c r="I367" s="857"/>
      <c r="J367" s="857"/>
      <c r="K367" s="857"/>
      <c r="L367" s="858"/>
      <c r="M367" s="401"/>
    </row>
    <row r="368" spans="2:13" ht="15.6">
      <c r="B368" s="396"/>
      <c r="C368" s="403" t="s">
        <v>7</v>
      </c>
      <c r="D368" s="404" t="s">
        <v>38</v>
      </c>
      <c r="E368" s="405" t="s">
        <v>39</v>
      </c>
      <c r="F368" s="406" t="s">
        <v>40</v>
      </c>
      <c r="G368" s="406" t="s">
        <v>8</v>
      </c>
      <c r="H368" s="407" t="s">
        <v>60</v>
      </c>
      <c r="I368" s="408" t="s">
        <v>40</v>
      </c>
      <c r="J368" s="407" t="s">
        <v>65</v>
      </c>
      <c r="K368" s="184"/>
      <c r="L368" s="188"/>
      <c r="M368" s="401"/>
    </row>
    <row r="369" spans="2:13" ht="15.6">
      <c r="B369" s="396"/>
      <c r="C369" s="409" t="s">
        <v>42</v>
      </c>
      <c r="D369" s="596">
        <v>1655783.943</v>
      </c>
      <c r="E369" s="596">
        <v>1656466.453</v>
      </c>
      <c r="F369" s="526">
        <f t="shared" ref="F369:F374" si="88">E369-D369</f>
        <v>682.51000000000931</v>
      </c>
      <c r="G369" s="521">
        <v>6.28</v>
      </c>
      <c r="H369" s="410">
        <f>F369*G369</f>
        <v>4286.1628000000583</v>
      </c>
      <c r="I369" s="531">
        <f>F369+F373+F374</f>
        <v>944.54099999996834</v>
      </c>
      <c r="J369" s="411">
        <f>I369/I373</f>
        <v>0.51381780795090182</v>
      </c>
      <c r="K369" s="186"/>
      <c r="L369" s="359"/>
      <c r="M369" s="401"/>
    </row>
    <row r="370" spans="2:13" ht="15.6">
      <c r="B370" s="396"/>
      <c r="C370" s="412" t="s">
        <v>43</v>
      </c>
      <c r="D370" s="596">
        <v>639574.38300000003</v>
      </c>
      <c r="E370" s="596">
        <v>640008.152</v>
      </c>
      <c r="F370" s="527">
        <f t="shared" si="88"/>
        <v>433.76899999997113</v>
      </c>
      <c r="G370" s="522">
        <v>6.28</v>
      </c>
      <c r="H370" s="413">
        <f>G370*F370</f>
        <v>2724.0693199998186</v>
      </c>
      <c r="I370" s="532">
        <f>F370</f>
        <v>433.76899999997113</v>
      </c>
      <c r="J370" s="414">
        <f>I370/I373</f>
        <v>0.23596459734098085</v>
      </c>
      <c r="K370" s="186"/>
      <c r="L370" s="359"/>
      <c r="M370" s="401"/>
    </row>
    <row r="371" spans="2:13" ht="15.6">
      <c r="B371" s="396"/>
      <c r="C371" s="415" t="s">
        <v>44</v>
      </c>
      <c r="D371" s="597">
        <v>386711.56300000002</v>
      </c>
      <c r="E371" s="597">
        <v>387143.55300000001</v>
      </c>
      <c r="F371" s="528">
        <f t="shared" si="88"/>
        <v>431.98999999999069</v>
      </c>
      <c r="G371" s="523">
        <v>4.58</v>
      </c>
      <c r="H371" s="416">
        <f>G371*F371</f>
        <v>1978.5141999999573</v>
      </c>
      <c r="I371" s="533">
        <f>F371</f>
        <v>431.98999999999069</v>
      </c>
      <c r="J371" s="417">
        <f>I371/I373</f>
        <v>0.23499684487673139</v>
      </c>
      <c r="K371" s="186"/>
      <c r="L371" s="359"/>
      <c r="M371" s="401"/>
    </row>
    <row r="372" spans="2:13" ht="15.6">
      <c r="B372" s="397"/>
      <c r="C372" s="183" t="s">
        <v>139</v>
      </c>
      <c r="D372" s="597">
        <v>448378.08299999998</v>
      </c>
      <c r="E372" s="597">
        <v>448406.06300000002</v>
      </c>
      <c r="F372" s="529">
        <f t="shared" si="88"/>
        <v>27.980000000039581</v>
      </c>
      <c r="G372" s="524">
        <v>6.28</v>
      </c>
      <c r="H372" s="418">
        <f>G372*F372</f>
        <v>175.71440000024859</v>
      </c>
      <c r="I372" s="534">
        <f>F372</f>
        <v>27.980000000039581</v>
      </c>
      <c r="J372" s="419">
        <f>I372/I373</f>
        <v>1.5220749831385884E-2</v>
      </c>
      <c r="K372" s="186"/>
      <c r="L372" s="359"/>
      <c r="M372" s="401"/>
    </row>
    <row r="373" spans="2:13" ht="16.2" thickBot="1">
      <c r="B373" s="397"/>
      <c r="C373" s="420" t="s">
        <v>45</v>
      </c>
      <c r="D373" s="597">
        <v>393692.03200000001</v>
      </c>
      <c r="E373" s="597">
        <v>393874.44199999998</v>
      </c>
      <c r="F373" s="526">
        <f t="shared" si="88"/>
        <v>182.40999999997439</v>
      </c>
      <c r="G373" s="859">
        <v>6.28</v>
      </c>
      <c r="H373" s="421">
        <f>G373*F373</f>
        <v>1145.5347999998392</v>
      </c>
      <c r="I373" s="535">
        <f t="shared" ref="I373:J373" si="89">SUM(I369:I372)</f>
        <v>1838.2799999999697</v>
      </c>
      <c r="J373" s="422">
        <f t="shared" si="89"/>
        <v>1</v>
      </c>
      <c r="K373" s="186"/>
      <c r="L373" s="359"/>
      <c r="M373" s="401"/>
    </row>
    <row r="374" spans="2:13" ht="15.6">
      <c r="B374" s="397"/>
      <c r="C374" s="420" t="s">
        <v>46</v>
      </c>
      <c r="D374" s="597">
        <v>347065.10100000002</v>
      </c>
      <c r="E374" s="597">
        <v>347144.72200000001</v>
      </c>
      <c r="F374" s="526">
        <f t="shared" si="88"/>
        <v>79.620999999984633</v>
      </c>
      <c r="G374" s="860"/>
      <c r="H374" s="423">
        <f>G373*F374</f>
        <v>500.01987999990354</v>
      </c>
      <c r="I374" s="424"/>
      <c r="J374" s="425"/>
      <c r="K374" s="186"/>
      <c r="L374" s="359"/>
      <c r="M374" s="401"/>
    </row>
    <row r="375" spans="2:13" ht="16.2" thickBot="1">
      <c r="B375" s="397"/>
      <c r="C375" s="426" t="s">
        <v>21</v>
      </c>
      <c r="D375" s="427"/>
      <c r="E375" s="427"/>
      <c r="F375" s="530">
        <f>F369+F370+F371+F372+F373+F374</f>
        <v>1838.2799999999697</v>
      </c>
      <c r="G375" s="525">
        <f>H375/F375</f>
        <v>5.8805053637095561</v>
      </c>
      <c r="H375" s="428">
        <f>SUM(H369:H374)</f>
        <v>10810.015399999826</v>
      </c>
      <c r="I375" s="424"/>
      <c r="J375" s="425"/>
      <c r="K375" s="186"/>
      <c r="L375" s="359"/>
      <c r="M375" s="401"/>
    </row>
    <row r="376" spans="2:13" ht="16.2" thickBot="1">
      <c r="B376" s="397"/>
      <c r="C376" s="429"/>
      <c r="D376" s="425"/>
      <c r="E376" s="425"/>
      <c r="F376" s="430"/>
      <c r="G376" s="425"/>
      <c r="H376" s="425"/>
      <c r="I376" s="431"/>
      <c r="J376" s="431"/>
      <c r="K376" s="184"/>
      <c r="L376" s="188"/>
      <c r="M376" s="401"/>
    </row>
    <row r="377" spans="2:13" ht="15.6">
      <c r="B377" s="397"/>
      <c r="C377" s="432"/>
      <c r="D377" s="433"/>
      <c r="E377" s="433" t="s">
        <v>254</v>
      </c>
      <c r="F377" s="434" t="s">
        <v>1</v>
      </c>
      <c r="G377" s="554" t="s">
        <v>65</v>
      </c>
      <c r="H377" s="861" t="s">
        <v>243</v>
      </c>
      <c r="I377" s="862"/>
      <c r="J377" s="431"/>
      <c r="K377" s="184"/>
      <c r="L377" s="188"/>
      <c r="M377" s="401"/>
    </row>
    <row r="378" spans="2:13" ht="15.6">
      <c r="B378" s="397"/>
      <c r="C378" s="437" t="s">
        <v>80</v>
      </c>
      <c r="D378" s="438"/>
      <c r="E378" s="438">
        <v>1316</v>
      </c>
      <c r="F378" s="438">
        <f>D378+E378</f>
        <v>1316</v>
      </c>
      <c r="G378" s="439">
        <f>F378/F383</f>
        <v>0.28575585245791291</v>
      </c>
      <c r="H378" s="590">
        <v>7.0000000000000001E-3</v>
      </c>
      <c r="I378" s="586">
        <f>F378*H378</f>
        <v>9.2119999999999997</v>
      </c>
      <c r="J378" s="431"/>
      <c r="K378" s="184"/>
      <c r="L378" s="188"/>
      <c r="M378" s="401"/>
    </row>
    <row r="379" spans="2:13" ht="15.6">
      <c r="B379" s="397"/>
      <c r="C379" s="437" t="s">
        <v>81</v>
      </c>
      <c r="D379" s="438"/>
      <c r="E379" s="438">
        <v>1191</v>
      </c>
      <c r="F379" s="438">
        <f t="shared" ref="F379:F382" si="90">D379+E379</f>
        <v>1191</v>
      </c>
      <c r="G379" s="439">
        <f>F379/F383</f>
        <v>0.25861338926852145</v>
      </c>
      <c r="H379" s="590">
        <v>2.5000000000000001E-2</v>
      </c>
      <c r="I379" s="586">
        <f>F379*H379</f>
        <v>29.775000000000002</v>
      </c>
      <c r="J379" s="431"/>
      <c r="K379" s="184"/>
      <c r="L379" s="188"/>
      <c r="M379" s="401"/>
    </row>
    <row r="380" spans="2:13" ht="15.6">
      <c r="B380" s="397"/>
      <c r="C380" s="437" t="s">
        <v>58</v>
      </c>
      <c r="D380" s="438"/>
      <c r="E380" s="438">
        <v>676</v>
      </c>
      <c r="F380" s="438">
        <f t="shared" si="90"/>
        <v>676</v>
      </c>
      <c r="G380" s="439">
        <f>F380/F383</f>
        <v>0.14678644092822882</v>
      </c>
      <c r="H380" s="590"/>
      <c r="I380" s="586"/>
      <c r="J380" s="431"/>
      <c r="K380" s="184"/>
      <c r="L380" s="188"/>
      <c r="M380" s="401"/>
    </row>
    <row r="381" spans="2:13" ht="15.6">
      <c r="B381" s="397"/>
      <c r="C381" s="437" t="s">
        <v>275</v>
      </c>
      <c r="D381" s="438"/>
      <c r="E381" s="438">
        <v>1422.33</v>
      </c>
      <c r="F381" s="438">
        <f t="shared" si="90"/>
        <v>1422.33</v>
      </c>
      <c r="G381" s="439">
        <f>F381/F383</f>
        <v>0.30884431734533679</v>
      </c>
      <c r="H381" s="590">
        <v>1.9E-2</v>
      </c>
      <c r="I381" s="586">
        <f>F381*H381</f>
        <v>27.024269999999998</v>
      </c>
      <c r="J381" s="431"/>
      <c r="K381" s="184"/>
      <c r="L381" s="188"/>
      <c r="M381" s="401"/>
    </row>
    <row r="382" spans="2:13" ht="15.6">
      <c r="B382" s="397"/>
      <c r="C382" s="437" t="s">
        <v>276</v>
      </c>
      <c r="D382" s="438"/>
      <c r="E382" s="438"/>
      <c r="F382" s="438">
        <f t="shared" si="90"/>
        <v>0</v>
      </c>
      <c r="G382" s="439">
        <f>F382/F383</f>
        <v>0</v>
      </c>
      <c r="H382" s="584"/>
      <c r="I382" s="586"/>
      <c r="J382" s="431"/>
      <c r="K382" s="184"/>
      <c r="L382" s="188"/>
      <c r="M382" s="401"/>
    </row>
    <row r="383" spans="2:13" ht="16.2" thickBot="1">
      <c r="B383" s="397"/>
      <c r="C383" s="441" t="s">
        <v>1</v>
      </c>
      <c r="D383" s="442">
        <f>SUM(D378:D382)</f>
        <v>0</v>
      </c>
      <c r="E383" s="442">
        <f>SUM(E378:E382)</f>
        <v>4605.33</v>
      </c>
      <c r="F383" s="443">
        <f>D383+E383</f>
        <v>4605.33</v>
      </c>
      <c r="G383" s="444">
        <f>SUM(G378:G382)</f>
        <v>0.99999999999999989</v>
      </c>
      <c r="H383" s="585" t="s">
        <v>21</v>
      </c>
      <c r="I383" s="591">
        <f>SUM(I378:I382)</f>
        <v>66.011269999999996</v>
      </c>
      <c r="J383" s="431"/>
      <c r="K383" s="184"/>
      <c r="L383" s="188"/>
      <c r="M383" s="401"/>
    </row>
    <row r="384" spans="2:13" ht="15" thickBot="1">
      <c r="B384" s="397"/>
      <c r="C384" s="187"/>
      <c r="D384" s="186"/>
      <c r="E384" s="186"/>
      <c r="F384" s="185"/>
      <c r="G384" s="186"/>
      <c r="H384" s="186"/>
      <c r="I384" s="184"/>
      <c r="J384" s="184"/>
      <c r="K384" s="184"/>
      <c r="L384" s="188"/>
      <c r="M384" s="401"/>
    </row>
    <row r="385" spans="2:13" ht="26.4" thickBot="1">
      <c r="B385" s="397"/>
      <c r="C385" s="876" t="s">
        <v>194</v>
      </c>
      <c r="D385" s="877"/>
      <c r="E385" s="877"/>
      <c r="F385" s="877"/>
      <c r="G385" s="877"/>
      <c r="H385" s="877"/>
      <c r="I385" s="877"/>
      <c r="J385" s="877"/>
      <c r="K385" s="877"/>
      <c r="L385" s="878"/>
      <c r="M385" s="401"/>
    </row>
    <row r="386" spans="2:13" ht="15.6">
      <c r="B386" s="396"/>
      <c r="C386" s="446"/>
      <c r="D386" s="447" t="s">
        <v>260</v>
      </c>
      <c r="E386" s="447" t="s">
        <v>68</v>
      </c>
      <c r="F386" s="447" t="s">
        <v>290</v>
      </c>
      <c r="G386" s="448" t="s">
        <v>256</v>
      </c>
      <c r="H386" s="447" t="s">
        <v>130</v>
      </c>
      <c r="I386" s="448" t="s">
        <v>64</v>
      </c>
      <c r="J386" s="447" t="s">
        <v>269</v>
      </c>
      <c r="K386" s="448" t="s">
        <v>195</v>
      </c>
      <c r="L386" s="449" t="s">
        <v>65</v>
      </c>
      <c r="M386" s="401"/>
    </row>
    <row r="387" spans="2:13" ht="15.6">
      <c r="B387" s="396"/>
      <c r="C387" s="450" t="s">
        <v>58</v>
      </c>
      <c r="D387" s="438">
        <v>339.26</v>
      </c>
      <c r="E387" s="438"/>
      <c r="F387" s="438">
        <v>255</v>
      </c>
      <c r="G387" s="438">
        <v>217</v>
      </c>
      <c r="H387" s="438"/>
      <c r="I387" s="438">
        <v>209</v>
      </c>
      <c r="J387" s="438"/>
      <c r="K387" s="550">
        <f>D387+E387+F387+G387+H387+I387+J387</f>
        <v>1020.26</v>
      </c>
      <c r="L387" s="452">
        <f>K387/K391</f>
        <v>9.4464057715793054E-2</v>
      </c>
      <c r="M387" s="401"/>
    </row>
    <row r="388" spans="2:13" ht="15.6">
      <c r="B388" s="396"/>
      <c r="C388" s="450" t="s">
        <v>148</v>
      </c>
      <c r="D388" s="438">
        <v>1394.06</v>
      </c>
      <c r="E388" s="438"/>
      <c r="F388" s="438">
        <v>369</v>
      </c>
      <c r="G388" s="438">
        <v>808</v>
      </c>
      <c r="H388" s="438">
        <v>425</v>
      </c>
      <c r="I388" s="438">
        <v>477</v>
      </c>
      <c r="J388" s="438"/>
      <c r="K388" s="550">
        <f t="shared" ref="K388:K390" si="91">D388+E388+F388+G388+H388+I388+J388</f>
        <v>3473.06</v>
      </c>
      <c r="L388" s="452">
        <f>K388/K391</f>
        <v>0.32156444464196599</v>
      </c>
      <c r="M388" s="401"/>
    </row>
    <row r="389" spans="2:13" ht="15.6">
      <c r="B389" s="396"/>
      <c r="C389" s="450" t="s">
        <v>61</v>
      </c>
      <c r="D389" s="438">
        <v>471.4</v>
      </c>
      <c r="E389" s="438"/>
      <c r="F389" s="438"/>
      <c r="G389" s="438">
        <v>822.94</v>
      </c>
      <c r="H389" s="438">
        <v>196.24</v>
      </c>
      <c r="I389" s="438">
        <v>616</v>
      </c>
      <c r="J389" s="438"/>
      <c r="K389" s="550">
        <f t="shared" si="91"/>
        <v>2106.58</v>
      </c>
      <c r="L389" s="452">
        <f>K389/K391</f>
        <v>0.19504449326929932</v>
      </c>
      <c r="M389" s="401"/>
    </row>
    <row r="390" spans="2:13" ht="15.6">
      <c r="B390" s="396"/>
      <c r="C390" s="450" t="s">
        <v>62</v>
      </c>
      <c r="D390" s="438">
        <v>1594</v>
      </c>
      <c r="E390" s="438"/>
      <c r="F390" s="438">
        <v>931.61</v>
      </c>
      <c r="G390" s="438">
        <v>718.64</v>
      </c>
      <c r="H390" s="438">
        <v>110.59</v>
      </c>
      <c r="I390" s="438">
        <v>745.73</v>
      </c>
      <c r="J390" s="438">
        <v>100.04</v>
      </c>
      <c r="K390" s="550">
        <f t="shared" si="91"/>
        <v>4200.6099999999997</v>
      </c>
      <c r="L390" s="452">
        <f>K390/K391</f>
        <v>0.38892700437294159</v>
      </c>
      <c r="M390" s="401"/>
    </row>
    <row r="391" spans="2:13" ht="15.6">
      <c r="B391" s="397"/>
      <c r="C391" s="450" t="s">
        <v>199</v>
      </c>
      <c r="D391" s="552">
        <f t="shared" ref="D391:J391" si="92">SUM(D387:D390)</f>
        <v>3798.72</v>
      </c>
      <c r="E391" s="552">
        <f t="shared" si="92"/>
        <v>0</v>
      </c>
      <c r="F391" s="552">
        <f t="shared" si="92"/>
        <v>1555.6100000000001</v>
      </c>
      <c r="G391" s="552">
        <f t="shared" si="92"/>
        <v>2566.58</v>
      </c>
      <c r="H391" s="552">
        <f t="shared" si="92"/>
        <v>731.83</v>
      </c>
      <c r="I391" s="552">
        <f t="shared" si="92"/>
        <v>2047.73</v>
      </c>
      <c r="J391" s="552">
        <f t="shared" si="92"/>
        <v>100.04</v>
      </c>
      <c r="K391" s="550">
        <f>D391+E391+F391+G391+H391+I391+J391</f>
        <v>10800.51</v>
      </c>
      <c r="L391" s="452">
        <f>SUM(L387:L390)</f>
        <v>0.99999999999999989</v>
      </c>
      <c r="M391" s="401"/>
    </row>
    <row r="392" spans="2:13" ht="15.6">
      <c r="B392" s="397"/>
      <c r="C392" s="547" t="s">
        <v>193</v>
      </c>
      <c r="D392" s="553">
        <v>3802.5</v>
      </c>
      <c r="E392" s="553"/>
      <c r="F392" s="548">
        <v>1555.61</v>
      </c>
      <c r="G392" s="548">
        <v>2566.58</v>
      </c>
      <c r="H392" s="548">
        <v>731.83</v>
      </c>
      <c r="I392" s="548">
        <v>2047.73</v>
      </c>
      <c r="J392" s="548">
        <v>100.04</v>
      </c>
      <c r="K392" s="549">
        <f t="shared" ref="K392" si="93">D392+E392+F392+G392+H392+I392+J392</f>
        <v>10804.29</v>
      </c>
      <c r="L392" s="452"/>
      <c r="M392" s="401"/>
    </row>
    <row r="393" spans="2:13" ht="15.6">
      <c r="B393" s="397"/>
      <c r="C393" s="460" t="s">
        <v>147</v>
      </c>
      <c r="D393" s="461">
        <f t="shared" ref="D393:E393" si="94">D392-D391</f>
        <v>3.7800000000002001</v>
      </c>
      <c r="E393" s="461">
        <f t="shared" si="94"/>
        <v>0</v>
      </c>
      <c r="F393" s="461">
        <f>F392-F391</f>
        <v>0</v>
      </c>
      <c r="G393" s="461">
        <f>G392-G391</f>
        <v>0</v>
      </c>
      <c r="H393" s="461">
        <f t="shared" ref="H393:I393" si="95">H392-H391</f>
        <v>0</v>
      </c>
      <c r="I393" s="461">
        <f t="shared" si="95"/>
        <v>0</v>
      </c>
      <c r="J393" s="461">
        <f>J392-J391</f>
        <v>0</v>
      </c>
      <c r="K393" s="542">
        <f>D393+E393+F393+G393+H393+I393+J393</f>
        <v>3.7800000000002001</v>
      </c>
      <c r="L393" s="452"/>
      <c r="M393" s="401"/>
    </row>
    <row r="394" spans="2:13" ht="15.6">
      <c r="B394" s="396"/>
      <c r="C394" s="402" t="s">
        <v>65</v>
      </c>
      <c r="D394" s="462">
        <f>D392/K392</f>
        <v>0.35194353354084346</v>
      </c>
      <c r="E394" s="462">
        <f>E392/K392</f>
        <v>0</v>
      </c>
      <c r="F394" s="462">
        <f>F392/K392</f>
        <v>0.14398077060130743</v>
      </c>
      <c r="G394" s="462">
        <f>G392/K392</f>
        <v>0.23755193538862801</v>
      </c>
      <c r="H394" s="462">
        <f>H392/K392</f>
        <v>6.7735131137723989E-2</v>
      </c>
      <c r="I394" s="462">
        <f>I392/K392</f>
        <v>0.18952934436228572</v>
      </c>
      <c r="J394" s="462">
        <f>J392/K392</f>
        <v>9.2592849692113045E-3</v>
      </c>
      <c r="K394" s="520">
        <f>D394+E394+F394+G394+H394+I394+J394</f>
        <v>1</v>
      </c>
      <c r="L394" s="463"/>
      <c r="M394" s="401"/>
    </row>
    <row r="395" spans="2:13" ht="16.2" thickBot="1">
      <c r="B395" s="396"/>
      <c r="C395" s="394"/>
      <c r="D395" s="395"/>
      <c r="E395" s="464"/>
      <c r="F395" s="879"/>
      <c r="G395" s="879"/>
      <c r="H395" s="879"/>
      <c r="I395" s="879"/>
      <c r="J395" s="880" t="s">
        <v>196</v>
      </c>
      <c r="K395" s="880"/>
      <c r="L395" s="465">
        <f>H375-K392</f>
        <v>5.7253999998247309</v>
      </c>
      <c r="M395" s="401"/>
    </row>
    <row r="396" spans="2:13" ht="15" thickBot="1">
      <c r="B396" s="397"/>
      <c r="C396" s="393"/>
      <c r="D396" s="367"/>
      <c r="E396" s="367"/>
      <c r="F396" s="367"/>
      <c r="G396" s="367"/>
      <c r="H396" s="367"/>
      <c r="I396" s="367"/>
      <c r="J396" s="367"/>
      <c r="K396" s="367"/>
      <c r="L396" s="368"/>
      <c r="M396" s="401"/>
    </row>
    <row r="397" spans="2:13" ht="15" thickBot="1">
      <c r="B397" s="398"/>
      <c r="C397" s="399"/>
      <c r="D397" s="399"/>
      <c r="E397" s="399"/>
      <c r="F397" s="399"/>
      <c r="G397" s="399"/>
      <c r="H397" s="399"/>
      <c r="I397" s="399"/>
      <c r="J397" s="399"/>
      <c r="K397" s="399"/>
      <c r="L397" s="399"/>
      <c r="M397" s="400"/>
    </row>
    <row r="398" spans="2:13" ht="15" thickBot="1"/>
    <row r="399" spans="2:13" ht="46.8" thickBot="1">
      <c r="B399" s="853" t="s">
        <v>217</v>
      </c>
      <c r="C399" s="854"/>
      <c r="D399" s="854"/>
      <c r="E399" s="854"/>
      <c r="F399" s="854"/>
      <c r="G399" s="854"/>
      <c r="H399" s="854"/>
      <c r="I399" s="854"/>
      <c r="J399" s="854"/>
      <c r="K399" s="854"/>
      <c r="L399" s="854"/>
      <c r="M399" s="855"/>
    </row>
    <row r="400" spans="2:13" ht="26.4" thickBot="1">
      <c r="B400" s="396"/>
      <c r="C400" s="856" t="s">
        <v>193</v>
      </c>
      <c r="D400" s="857"/>
      <c r="E400" s="857"/>
      <c r="F400" s="857"/>
      <c r="G400" s="857"/>
      <c r="H400" s="857"/>
      <c r="I400" s="857"/>
      <c r="J400" s="857"/>
      <c r="K400" s="857"/>
      <c r="L400" s="858"/>
      <c r="M400" s="401"/>
    </row>
    <row r="401" spans="2:13" ht="15.6">
      <c r="B401" s="396"/>
      <c r="C401" s="403" t="s">
        <v>7</v>
      </c>
      <c r="D401" s="404" t="s">
        <v>38</v>
      </c>
      <c r="E401" s="405" t="s">
        <v>39</v>
      </c>
      <c r="F401" s="406" t="s">
        <v>40</v>
      </c>
      <c r="G401" s="406" t="s">
        <v>8</v>
      </c>
      <c r="H401" s="407" t="s">
        <v>60</v>
      </c>
      <c r="I401" s="408" t="s">
        <v>40</v>
      </c>
      <c r="J401" s="407" t="s">
        <v>65</v>
      </c>
      <c r="K401" s="184"/>
      <c r="L401" s="188"/>
      <c r="M401" s="401"/>
    </row>
    <row r="402" spans="2:13" ht="15.6">
      <c r="B402" s="396"/>
      <c r="C402" s="409" t="s">
        <v>42</v>
      </c>
      <c r="D402" s="596">
        <v>1656466.453</v>
      </c>
      <c r="E402" s="596">
        <v>1657105.2620000001</v>
      </c>
      <c r="F402" s="526">
        <f t="shared" ref="F402:F407" si="96">E402-D402</f>
        <v>638.8090000001248</v>
      </c>
      <c r="G402" s="521">
        <v>6.28</v>
      </c>
      <c r="H402" s="410">
        <f>F402*G402</f>
        <v>4011.7205200007838</v>
      </c>
      <c r="I402" s="531">
        <f>F402+F406+F407</f>
        <v>850.74900000018533</v>
      </c>
      <c r="J402" s="411">
        <f>I402/I406</f>
        <v>0.49990862664385488</v>
      </c>
      <c r="K402" s="186"/>
      <c r="L402" s="359"/>
      <c r="M402" s="401"/>
    </row>
    <row r="403" spans="2:13" ht="15.6">
      <c r="B403" s="396"/>
      <c r="C403" s="412" t="s">
        <v>43</v>
      </c>
      <c r="D403" s="596">
        <v>640008.152</v>
      </c>
      <c r="E403" s="596">
        <v>640270.24199999997</v>
      </c>
      <c r="F403" s="527">
        <f t="shared" si="96"/>
        <v>262.0899999999674</v>
      </c>
      <c r="G403" s="522">
        <v>6.28</v>
      </c>
      <c r="H403" s="413">
        <f>G403*F403</f>
        <v>1645.9251999997953</v>
      </c>
      <c r="I403" s="532">
        <f>F403</f>
        <v>262.0899999999674</v>
      </c>
      <c r="J403" s="414">
        <f>I403/I406</f>
        <v>0.15400670698060542</v>
      </c>
      <c r="K403" s="186"/>
      <c r="L403" s="359"/>
      <c r="M403" s="401"/>
    </row>
    <row r="404" spans="2:13" ht="15.6">
      <c r="B404" s="396"/>
      <c r="C404" s="415" t="s">
        <v>44</v>
      </c>
      <c r="D404" s="597">
        <v>387143.55300000001</v>
      </c>
      <c r="E404" s="597">
        <v>387277.07299999997</v>
      </c>
      <c r="F404" s="528">
        <f t="shared" si="96"/>
        <v>133.51999999996042</v>
      </c>
      <c r="G404" s="523">
        <v>4.58</v>
      </c>
      <c r="H404" s="416">
        <f>G404*F404</f>
        <v>611.5215999998187</v>
      </c>
      <c r="I404" s="533">
        <f>F404</f>
        <v>133.51999999996042</v>
      </c>
      <c r="J404" s="417">
        <f>I404/I406</f>
        <v>7.8457688259937042E-2</v>
      </c>
      <c r="K404" s="186"/>
      <c r="L404" s="359"/>
      <c r="M404" s="401"/>
    </row>
    <row r="405" spans="2:13" ht="15.6">
      <c r="B405" s="397"/>
      <c r="C405" s="183" t="s">
        <v>139</v>
      </c>
      <c r="D405" s="597">
        <v>448406.06300000002</v>
      </c>
      <c r="E405" s="597">
        <v>448861.51299999998</v>
      </c>
      <c r="F405" s="529">
        <f t="shared" si="96"/>
        <v>455.44999999995343</v>
      </c>
      <c r="G405" s="524">
        <v>6.28</v>
      </c>
      <c r="H405" s="418">
        <f>G405*F405</f>
        <v>2860.2259999997077</v>
      </c>
      <c r="I405" s="534">
        <f>F405</f>
        <v>455.44999999995343</v>
      </c>
      <c r="J405" s="419">
        <f>I405/I406</f>
        <v>0.26762697811560265</v>
      </c>
      <c r="K405" s="186"/>
      <c r="L405" s="359"/>
      <c r="M405" s="401"/>
    </row>
    <row r="406" spans="2:13" ht="16.2" thickBot="1">
      <c r="B406" s="397"/>
      <c r="C406" s="420" t="s">
        <v>45</v>
      </c>
      <c r="D406" s="597">
        <v>393874.44199999998</v>
      </c>
      <c r="E406" s="597">
        <v>393992.30200000003</v>
      </c>
      <c r="F406" s="526">
        <f t="shared" si="96"/>
        <v>117.86000000004424</v>
      </c>
      <c r="G406" s="859">
        <v>6.28</v>
      </c>
      <c r="H406" s="421">
        <f>G406*F406</f>
        <v>740.16080000027785</v>
      </c>
      <c r="I406" s="535">
        <f t="shared" ref="I406:J406" si="97">SUM(I402:I405)</f>
        <v>1701.8090000000666</v>
      </c>
      <c r="J406" s="422">
        <f t="shared" si="97"/>
        <v>1</v>
      </c>
      <c r="K406" s="186"/>
      <c r="L406" s="359"/>
      <c r="M406" s="401"/>
    </row>
    <row r="407" spans="2:13" ht="15.6">
      <c r="B407" s="397"/>
      <c r="C407" s="420" t="s">
        <v>46</v>
      </c>
      <c r="D407" s="597">
        <v>347144.72200000001</v>
      </c>
      <c r="E407" s="597">
        <v>347238.80200000003</v>
      </c>
      <c r="F407" s="526">
        <f t="shared" si="96"/>
        <v>94.080000000016298</v>
      </c>
      <c r="G407" s="860"/>
      <c r="H407" s="423">
        <f>G406*F407</f>
        <v>590.82240000010233</v>
      </c>
      <c r="I407" s="424"/>
      <c r="J407" s="425"/>
      <c r="K407" s="186"/>
      <c r="L407" s="359"/>
      <c r="M407" s="401"/>
    </row>
    <row r="408" spans="2:13" ht="16.2" thickBot="1">
      <c r="B408" s="397"/>
      <c r="C408" s="426" t="s">
        <v>21</v>
      </c>
      <c r="D408" s="427"/>
      <c r="E408" s="427"/>
      <c r="F408" s="530">
        <f>F402+F403+F404+F405+F406+F407</f>
        <v>1701.8090000000666</v>
      </c>
      <c r="G408" s="525">
        <f>H408/F408</f>
        <v>6.1466219299581066</v>
      </c>
      <c r="H408" s="428">
        <f>SUM(H402:H407)</f>
        <v>10460.376520000485</v>
      </c>
      <c r="I408" s="424"/>
      <c r="J408" s="425"/>
      <c r="K408" s="186"/>
      <c r="L408" s="359"/>
      <c r="M408" s="401"/>
    </row>
    <row r="409" spans="2:13" ht="16.2" thickBot="1">
      <c r="B409" s="397"/>
      <c r="C409" s="429"/>
      <c r="D409" s="425"/>
      <c r="E409" s="425"/>
      <c r="F409" s="430"/>
      <c r="G409" s="425"/>
      <c r="H409" s="425"/>
      <c r="I409" s="431"/>
      <c r="J409" s="431"/>
      <c r="K409" s="184"/>
      <c r="L409" s="188"/>
      <c r="M409" s="401"/>
    </row>
    <row r="410" spans="2:13" ht="15.6">
      <c r="B410" s="397"/>
      <c r="C410" s="432"/>
      <c r="D410" s="433"/>
      <c r="E410" s="433" t="s">
        <v>254</v>
      </c>
      <c r="F410" s="434" t="s">
        <v>1</v>
      </c>
      <c r="G410" s="554" t="s">
        <v>65</v>
      </c>
      <c r="H410" s="861" t="s">
        <v>243</v>
      </c>
      <c r="I410" s="862"/>
      <c r="J410" s="431"/>
      <c r="K410" s="184"/>
      <c r="L410" s="188"/>
      <c r="M410" s="401"/>
    </row>
    <row r="411" spans="2:13" ht="15.6">
      <c r="B411" s="397"/>
      <c r="C411" s="437" t="s">
        <v>80</v>
      </c>
      <c r="D411" s="438"/>
      <c r="E411" s="438">
        <v>877</v>
      </c>
      <c r="F411" s="438">
        <f>D411+E411</f>
        <v>877</v>
      </c>
      <c r="G411" s="439">
        <f>F411/F416</f>
        <v>0.3234228984887263</v>
      </c>
      <c r="H411" s="590">
        <v>7.0000000000000001E-3</v>
      </c>
      <c r="I411" s="586">
        <f>F411*H411</f>
        <v>6.1390000000000002</v>
      </c>
      <c r="J411" s="431"/>
      <c r="K411" s="184"/>
      <c r="L411" s="188"/>
      <c r="M411" s="401"/>
    </row>
    <row r="412" spans="2:13" ht="15.6">
      <c r="B412" s="397"/>
      <c r="C412" s="437" t="s">
        <v>81</v>
      </c>
      <c r="D412" s="438"/>
      <c r="E412" s="438">
        <v>725</v>
      </c>
      <c r="F412" s="438">
        <f t="shared" ref="F412:F415" si="98">D412+E412</f>
        <v>725</v>
      </c>
      <c r="G412" s="439">
        <f>F412/F416</f>
        <v>0.26736784652716827</v>
      </c>
      <c r="H412" s="590">
        <v>2.5000000000000001E-2</v>
      </c>
      <c r="I412" s="586">
        <f>F412*H412</f>
        <v>18.125</v>
      </c>
      <c r="J412" s="431"/>
      <c r="K412" s="184"/>
      <c r="L412" s="188"/>
      <c r="M412" s="401"/>
    </row>
    <row r="413" spans="2:13" ht="15.6">
      <c r="B413" s="397"/>
      <c r="C413" s="437" t="s">
        <v>58</v>
      </c>
      <c r="D413" s="438"/>
      <c r="E413" s="438">
        <v>824</v>
      </c>
      <c r="F413" s="438">
        <f t="shared" si="98"/>
        <v>824</v>
      </c>
      <c r="G413" s="439">
        <f>F413/F416</f>
        <v>0.30387738694949884</v>
      </c>
      <c r="H413" s="590"/>
      <c r="I413" s="586"/>
      <c r="J413" s="431"/>
      <c r="K413" s="184"/>
      <c r="L413" s="188"/>
      <c r="M413" s="401"/>
    </row>
    <row r="414" spans="2:13" ht="15.6">
      <c r="B414" s="397"/>
      <c r="C414" s="437" t="s">
        <v>275</v>
      </c>
      <c r="D414" s="438"/>
      <c r="E414" s="438">
        <v>285.62</v>
      </c>
      <c r="F414" s="438">
        <f t="shared" si="98"/>
        <v>285.62</v>
      </c>
      <c r="G414" s="439">
        <f>F414/F416</f>
        <v>0.10533186803460662</v>
      </c>
      <c r="H414" s="590">
        <v>1.9E-2</v>
      </c>
      <c r="I414" s="586">
        <f>F414*H414</f>
        <v>5.4267799999999999</v>
      </c>
      <c r="J414" s="431"/>
      <c r="K414" s="184"/>
      <c r="L414" s="188"/>
      <c r="M414" s="401"/>
    </row>
    <row r="415" spans="2:13" ht="15.6">
      <c r="B415" s="397"/>
      <c r="C415" s="437" t="s">
        <v>276</v>
      </c>
      <c r="D415" s="438"/>
      <c r="E415" s="438"/>
      <c r="F415" s="438">
        <f t="shared" si="98"/>
        <v>0</v>
      </c>
      <c r="G415" s="439">
        <f>F415/F416</f>
        <v>0</v>
      </c>
      <c r="H415" s="584"/>
      <c r="I415" s="586"/>
      <c r="J415" s="431"/>
      <c r="K415" s="184"/>
      <c r="L415" s="188"/>
      <c r="M415" s="401"/>
    </row>
    <row r="416" spans="2:13" ht="16.2" thickBot="1">
      <c r="B416" s="397"/>
      <c r="C416" s="441" t="s">
        <v>1</v>
      </c>
      <c r="D416" s="442">
        <f>SUM(D411:D415)</f>
        <v>0</v>
      </c>
      <c r="E416" s="442">
        <f>SUM(E411:E415)</f>
        <v>2711.62</v>
      </c>
      <c r="F416" s="443">
        <f>D416+E416</f>
        <v>2711.62</v>
      </c>
      <c r="G416" s="444">
        <f>SUM(G411:G415)</f>
        <v>1</v>
      </c>
      <c r="H416" s="585" t="s">
        <v>21</v>
      </c>
      <c r="I416" s="591">
        <f>SUM(I411:I415)</f>
        <v>29.69078</v>
      </c>
      <c r="J416" s="431"/>
      <c r="K416" s="184"/>
      <c r="L416" s="188"/>
      <c r="M416" s="401"/>
    </row>
    <row r="417" spans="2:13" ht="15" thickBot="1">
      <c r="B417" s="397"/>
      <c r="C417" s="187"/>
      <c r="D417" s="186"/>
      <c r="E417" s="186"/>
      <c r="F417" s="185"/>
      <c r="G417" s="186"/>
      <c r="H417" s="186"/>
      <c r="I417" s="184"/>
      <c r="J417" s="184"/>
      <c r="K417" s="184"/>
      <c r="L417" s="188"/>
      <c r="M417" s="401"/>
    </row>
    <row r="418" spans="2:13" ht="26.4" thickBot="1">
      <c r="B418" s="397"/>
      <c r="C418" s="876" t="s">
        <v>194</v>
      </c>
      <c r="D418" s="877"/>
      <c r="E418" s="877"/>
      <c r="F418" s="877"/>
      <c r="G418" s="877"/>
      <c r="H418" s="877"/>
      <c r="I418" s="877"/>
      <c r="J418" s="877"/>
      <c r="K418" s="877"/>
      <c r="L418" s="878"/>
      <c r="M418" s="401"/>
    </row>
    <row r="419" spans="2:13" ht="15.6">
      <c r="B419" s="396"/>
      <c r="C419" s="446"/>
      <c r="D419" s="447" t="s">
        <v>260</v>
      </c>
      <c r="E419" s="447" t="s">
        <v>68</v>
      </c>
      <c r="F419" s="447" t="s">
        <v>290</v>
      </c>
      <c r="G419" s="448" t="s">
        <v>256</v>
      </c>
      <c r="H419" s="447" t="s">
        <v>130</v>
      </c>
      <c r="I419" s="448" t="s">
        <v>64</v>
      </c>
      <c r="J419" s="447" t="s">
        <v>269</v>
      </c>
      <c r="K419" s="448" t="s">
        <v>195</v>
      </c>
      <c r="L419" s="449" t="s">
        <v>65</v>
      </c>
      <c r="M419" s="401"/>
    </row>
    <row r="420" spans="2:13" ht="15.6">
      <c r="B420" s="396"/>
      <c r="C420" s="450" t="s">
        <v>58</v>
      </c>
      <c r="D420" s="438"/>
      <c r="E420" s="438">
        <v>348.57</v>
      </c>
      <c r="F420" s="438">
        <v>230</v>
      </c>
      <c r="G420" s="438">
        <v>132</v>
      </c>
      <c r="H420" s="438"/>
      <c r="I420" s="438">
        <v>74</v>
      </c>
      <c r="J420" s="438"/>
      <c r="K420" s="550">
        <f>D420+E420+F420+G420+H420+I420+J420</f>
        <v>784.56999999999994</v>
      </c>
      <c r="L420" s="452">
        <f>K420/K424</f>
        <v>7.5071428708121155E-2</v>
      </c>
      <c r="M420" s="401"/>
    </row>
    <row r="421" spans="2:13" ht="15.6">
      <c r="B421" s="396"/>
      <c r="C421" s="450" t="s">
        <v>148</v>
      </c>
      <c r="D421" s="438"/>
      <c r="E421" s="438">
        <v>215</v>
      </c>
      <c r="F421" s="438">
        <v>447</v>
      </c>
      <c r="G421" s="438">
        <v>696</v>
      </c>
      <c r="H421" s="438">
        <v>40</v>
      </c>
      <c r="I421" s="438">
        <v>244</v>
      </c>
      <c r="J421" s="438"/>
      <c r="K421" s="550">
        <f t="shared" ref="K421:K423" si="99">D421+E421+F421+G421+H421+I421+J421</f>
        <v>1642</v>
      </c>
      <c r="L421" s="452">
        <f>K421/K424</f>
        <v>0.15711445242455732</v>
      </c>
      <c r="M421" s="401"/>
    </row>
    <row r="422" spans="2:13" ht="15.6">
      <c r="B422" s="396"/>
      <c r="C422" s="450" t="s">
        <v>61</v>
      </c>
      <c r="D422" s="438"/>
      <c r="E422" s="438">
        <v>3446.22</v>
      </c>
      <c r="F422" s="438">
        <v>187.2</v>
      </c>
      <c r="G422" s="438">
        <v>485.8</v>
      </c>
      <c r="H422" s="438"/>
      <c r="I422" s="438">
        <v>348</v>
      </c>
      <c r="J422" s="438"/>
      <c r="K422" s="550">
        <f t="shared" si="99"/>
        <v>4467.2199999999993</v>
      </c>
      <c r="L422" s="452">
        <f>K422/K424</f>
        <v>0.4274450817052563</v>
      </c>
      <c r="M422" s="401"/>
    </row>
    <row r="423" spans="2:13" ht="15.6">
      <c r="B423" s="396"/>
      <c r="C423" s="450" t="s">
        <v>62</v>
      </c>
      <c r="D423" s="438"/>
      <c r="E423" s="438">
        <v>637.91999999999996</v>
      </c>
      <c r="F423" s="438">
        <v>695.2</v>
      </c>
      <c r="G423" s="438">
        <v>1460.97</v>
      </c>
      <c r="H423" s="438">
        <v>154.22999999999999</v>
      </c>
      <c r="I423" s="438">
        <v>608.87</v>
      </c>
      <c r="J423" s="438"/>
      <c r="K423" s="550">
        <f t="shared" si="99"/>
        <v>3557.19</v>
      </c>
      <c r="L423" s="452">
        <f>K423/K424</f>
        <v>0.34036903716206518</v>
      </c>
      <c r="M423" s="401"/>
    </row>
    <row r="424" spans="2:13" ht="15.6">
      <c r="B424" s="397"/>
      <c r="C424" s="450" t="s">
        <v>199</v>
      </c>
      <c r="D424" s="552">
        <f t="shared" ref="D424:J424" si="100">SUM(D420:D423)</f>
        <v>0</v>
      </c>
      <c r="E424" s="552">
        <f t="shared" si="100"/>
        <v>4647.71</v>
      </c>
      <c r="F424" s="552">
        <f t="shared" si="100"/>
        <v>1559.4</v>
      </c>
      <c r="G424" s="552">
        <f t="shared" si="100"/>
        <v>2774.77</v>
      </c>
      <c r="H424" s="552">
        <f t="shared" si="100"/>
        <v>194.23</v>
      </c>
      <c r="I424" s="552">
        <f t="shared" si="100"/>
        <v>1274.8699999999999</v>
      </c>
      <c r="J424" s="552">
        <f t="shared" si="100"/>
        <v>0</v>
      </c>
      <c r="K424" s="550">
        <f>D424+E424+F424+G424+H424+I424+J424</f>
        <v>10450.98</v>
      </c>
      <c r="L424" s="452">
        <f>SUM(L420:L423)</f>
        <v>1</v>
      </c>
      <c r="M424" s="401"/>
    </row>
    <row r="425" spans="2:13" ht="15.6">
      <c r="B425" s="397"/>
      <c r="C425" s="547" t="s">
        <v>193</v>
      </c>
      <c r="D425" s="553"/>
      <c r="E425" s="553">
        <v>4647.71</v>
      </c>
      <c r="F425" s="548">
        <v>1567.6</v>
      </c>
      <c r="G425" s="548">
        <v>2774.77</v>
      </c>
      <c r="H425" s="548">
        <v>194.23</v>
      </c>
      <c r="I425" s="548">
        <v>1274.8699999999999</v>
      </c>
      <c r="J425" s="548"/>
      <c r="K425" s="549">
        <f t="shared" ref="K425" si="101">D425+E425+F425+G425+H425+I425+J425</f>
        <v>10459.18</v>
      </c>
      <c r="L425" s="452"/>
      <c r="M425" s="401"/>
    </row>
    <row r="426" spans="2:13" ht="15.6">
      <c r="B426" s="397"/>
      <c r="C426" s="460" t="s">
        <v>147</v>
      </c>
      <c r="D426" s="461">
        <f t="shared" ref="D426:E426" si="102">D425-D424</f>
        <v>0</v>
      </c>
      <c r="E426" s="461">
        <f t="shared" si="102"/>
        <v>0</v>
      </c>
      <c r="F426" s="461">
        <f>F425-F424</f>
        <v>8.1999999999998181</v>
      </c>
      <c r="G426" s="461">
        <f>G425-G424</f>
        <v>0</v>
      </c>
      <c r="H426" s="461">
        <f t="shared" ref="H426:I426" si="103">H425-H424</f>
        <v>0</v>
      </c>
      <c r="I426" s="461">
        <f t="shared" si="103"/>
        <v>0</v>
      </c>
      <c r="J426" s="461">
        <f>J425-J424</f>
        <v>0</v>
      </c>
      <c r="K426" s="542">
        <f>D426+E426+F426+G426+H426+I426+J426</f>
        <v>8.1999999999998181</v>
      </c>
      <c r="L426" s="452"/>
      <c r="M426" s="401"/>
    </row>
    <row r="427" spans="2:13" ht="15.6">
      <c r="B427" s="396"/>
      <c r="C427" s="402" t="s">
        <v>65</v>
      </c>
      <c r="D427" s="462">
        <f>D425/K425</f>
        <v>0</v>
      </c>
      <c r="E427" s="462">
        <f>E425/K425</f>
        <v>0.444366575582407</v>
      </c>
      <c r="F427" s="462">
        <f>F425/K425</f>
        <v>0.14987790629858172</v>
      </c>
      <c r="G427" s="462">
        <f>G425/K425</f>
        <v>0.26529517610367159</v>
      </c>
      <c r="H427" s="462">
        <f>H425/K425</f>
        <v>1.8570289449077269E-2</v>
      </c>
      <c r="I427" s="462">
        <f>I425/K425</f>
        <v>0.12189005256626236</v>
      </c>
      <c r="J427" s="462">
        <f>J425/K425</f>
        <v>0</v>
      </c>
      <c r="K427" s="520">
        <f>D427+E427+F427+G427+H427+I427+J427</f>
        <v>0.99999999999999989</v>
      </c>
      <c r="L427" s="463"/>
      <c r="M427" s="401"/>
    </row>
    <row r="428" spans="2:13" ht="16.2" thickBot="1">
      <c r="B428" s="396"/>
      <c r="C428" s="394"/>
      <c r="D428" s="395"/>
      <c r="E428" s="464"/>
      <c r="F428" s="879"/>
      <c r="G428" s="879"/>
      <c r="H428" s="879"/>
      <c r="I428" s="879"/>
      <c r="J428" s="880" t="s">
        <v>196</v>
      </c>
      <c r="K428" s="880"/>
      <c r="L428" s="465">
        <f>H408-K425</f>
        <v>1.1965200004851795</v>
      </c>
      <c r="M428" s="401"/>
    </row>
    <row r="429" spans="2:13" ht="15" thickBot="1">
      <c r="B429" s="397"/>
      <c r="C429" s="393"/>
      <c r="D429" s="367"/>
      <c r="E429" s="367"/>
      <c r="F429" s="367"/>
      <c r="G429" s="367"/>
      <c r="H429" s="367"/>
      <c r="I429" s="367"/>
      <c r="J429" s="367"/>
      <c r="K429" s="367"/>
      <c r="L429" s="368"/>
      <c r="M429" s="401"/>
    </row>
    <row r="430" spans="2:13" ht="15" thickBot="1">
      <c r="B430" s="398"/>
      <c r="C430" s="399"/>
      <c r="D430" s="399"/>
      <c r="E430" s="399"/>
      <c r="F430" s="399"/>
      <c r="G430" s="399"/>
      <c r="H430" s="399"/>
      <c r="I430" s="399"/>
      <c r="J430" s="399"/>
      <c r="K430" s="399"/>
      <c r="L430" s="399"/>
      <c r="M430" s="400"/>
    </row>
    <row r="431" spans="2:13" ht="15" thickBot="1"/>
    <row r="432" spans="2:13" ht="46.8" thickBot="1">
      <c r="B432" s="853" t="s">
        <v>218</v>
      </c>
      <c r="C432" s="854"/>
      <c r="D432" s="854"/>
      <c r="E432" s="854"/>
      <c r="F432" s="854"/>
      <c r="G432" s="854"/>
      <c r="H432" s="854"/>
      <c r="I432" s="854"/>
      <c r="J432" s="854"/>
      <c r="K432" s="854"/>
      <c r="L432" s="854"/>
      <c r="M432" s="855"/>
    </row>
    <row r="433" spans="2:13" ht="26.4" thickBot="1">
      <c r="B433" s="396"/>
      <c r="C433" s="856" t="s">
        <v>193</v>
      </c>
      <c r="D433" s="857"/>
      <c r="E433" s="857"/>
      <c r="F433" s="857"/>
      <c r="G433" s="857"/>
      <c r="H433" s="857"/>
      <c r="I433" s="857"/>
      <c r="J433" s="857"/>
      <c r="K433" s="857"/>
      <c r="L433" s="858"/>
      <c r="M433" s="401"/>
    </row>
    <row r="434" spans="2:13" ht="15.6">
      <c r="B434" s="396"/>
      <c r="C434" s="403" t="s">
        <v>7</v>
      </c>
      <c r="D434" s="404" t="s">
        <v>38</v>
      </c>
      <c r="E434" s="405" t="s">
        <v>39</v>
      </c>
      <c r="F434" s="406" t="s">
        <v>40</v>
      </c>
      <c r="G434" s="406" t="s">
        <v>8</v>
      </c>
      <c r="H434" s="407" t="s">
        <v>60</v>
      </c>
      <c r="I434" s="408" t="s">
        <v>40</v>
      </c>
      <c r="J434" s="407" t="s">
        <v>65</v>
      </c>
      <c r="K434" s="184"/>
      <c r="L434" s="188"/>
      <c r="M434" s="401"/>
    </row>
    <row r="435" spans="2:13" ht="15.6">
      <c r="B435" s="396"/>
      <c r="C435" s="409" t="s">
        <v>42</v>
      </c>
      <c r="D435" s="596">
        <v>1657105.2620000001</v>
      </c>
      <c r="E435" s="596">
        <v>1657645.402</v>
      </c>
      <c r="F435" s="526">
        <f t="shared" ref="F435:F440" si="104">E435-D435</f>
        <v>540.13999999989755</v>
      </c>
      <c r="G435" s="521">
        <v>6.28</v>
      </c>
      <c r="H435" s="410">
        <f>F435*G435</f>
        <v>3392.0791999993567</v>
      </c>
      <c r="I435" s="531">
        <f>F435+F439+F440</f>
        <v>733.13999999983935</v>
      </c>
      <c r="J435" s="411">
        <f>I435/I439</f>
        <v>0.56259928019455852</v>
      </c>
      <c r="K435" s="186"/>
      <c r="L435" s="359"/>
      <c r="M435" s="401"/>
    </row>
    <row r="436" spans="2:13" ht="15.6">
      <c r="B436" s="396"/>
      <c r="C436" s="412" t="s">
        <v>43</v>
      </c>
      <c r="D436" s="596">
        <v>640270.24199999997</v>
      </c>
      <c r="E436" s="596">
        <v>640452.72199999995</v>
      </c>
      <c r="F436" s="527">
        <f t="shared" si="104"/>
        <v>182.47999999998137</v>
      </c>
      <c r="G436" s="522">
        <v>6.28</v>
      </c>
      <c r="H436" s="413">
        <f>G436*F436</f>
        <v>1145.974399999883</v>
      </c>
      <c r="I436" s="532">
        <f>F436</f>
        <v>182.47999999998137</v>
      </c>
      <c r="J436" s="414">
        <f>I436/I439</f>
        <v>0.14003207661553735</v>
      </c>
      <c r="K436" s="186"/>
      <c r="L436" s="359"/>
      <c r="M436" s="401"/>
    </row>
    <row r="437" spans="2:13" ht="15.6">
      <c r="B437" s="396"/>
      <c r="C437" s="415" t="s">
        <v>44</v>
      </c>
      <c r="D437" s="597">
        <v>387277.07299999997</v>
      </c>
      <c r="E437" s="597">
        <v>387483.78399999999</v>
      </c>
      <c r="F437" s="528">
        <f t="shared" si="104"/>
        <v>206.71100000001024</v>
      </c>
      <c r="G437" s="523">
        <v>4.58</v>
      </c>
      <c r="H437" s="416">
        <f>G437*F437</f>
        <v>946.73638000004689</v>
      </c>
      <c r="I437" s="533">
        <f>F437</f>
        <v>206.71100000001024</v>
      </c>
      <c r="J437" s="417">
        <f>I437/I439</f>
        <v>0.1586265376440088</v>
      </c>
      <c r="K437" s="186"/>
      <c r="L437" s="359"/>
      <c r="M437" s="401"/>
    </row>
    <row r="438" spans="2:13" ht="15.6">
      <c r="B438" s="397"/>
      <c r="C438" s="183" t="s">
        <v>139</v>
      </c>
      <c r="D438" s="597">
        <v>448861.51299999998</v>
      </c>
      <c r="E438" s="597">
        <v>449042.31199999998</v>
      </c>
      <c r="F438" s="529">
        <f t="shared" si="104"/>
        <v>180.79899999999907</v>
      </c>
      <c r="G438" s="524">
        <v>6.28</v>
      </c>
      <c r="H438" s="418">
        <f>G438*F438</f>
        <v>1135.4177199999942</v>
      </c>
      <c r="I438" s="534">
        <f>F438</f>
        <v>180.79899999999907</v>
      </c>
      <c r="J438" s="419">
        <f>I438/I439</f>
        <v>0.13874210554589539</v>
      </c>
      <c r="K438" s="186"/>
      <c r="L438" s="359"/>
      <c r="M438" s="401"/>
    </row>
    <row r="439" spans="2:13" ht="16.2" thickBot="1">
      <c r="B439" s="397"/>
      <c r="C439" s="420" t="s">
        <v>45</v>
      </c>
      <c r="D439" s="597">
        <v>393992.30200000003</v>
      </c>
      <c r="E439" s="597">
        <v>394155.18199999997</v>
      </c>
      <c r="F439" s="526">
        <f t="shared" si="104"/>
        <v>162.87999999994645</v>
      </c>
      <c r="G439" s="859">
        <v>6.28</v>
      </c>
      <c r="H439" s="421">
        <f>G439*F439</f>
        <v>1022.8863999996637</v>
      </c>
      <c r="I439" s="535">
        <f t="shared" ref="I439:J439" si="105">SUM(I435:I438)</f>
        <v>1303.12999999983</v>
      </c>
      <c r="J439" s="422">
        <f t="shared" si="105"/>
        <v>1</v>
      </c>
      <c r="K439" s="186"/>
      <c r="L439" s="359"/>
      <c r="M439" s="401"/>
    </row>
    <row r="440" spans="2:13" ht="15.6">
      <c r="B440" s="397"/>
      <c r="C440" s="420" t="s">
        <v>46</v>
      </c>
      <c r="D440" s="597">
        <v>347238.80200000003</v>
      </c>
      <c r="E440" s="597">
        <v>347268.92200000002</v>
      </c>
      <c r="F440" s="526">
        <f t="shared" si="104"/>
        <v>30.119999999995343</v>
      </c>
      <c r="G440" s="860"/>
      <c r="H440" s="423">
        <f>G439*F440</f>
        <v>189.15359999997077</v>
      </c>
      <c r="I440" s="424"/>
      <c r="J440" s="425"/>
      <c r="K440" s="186"/>
      <c r="L440" s="359"/>
      <c r="M440" s="401"/>
    </row>
    <row r="441" spans="2:13" ht="16.2" thickBot="1">
      <c r="B441" s="397"/>
      <c r="C441" s="426" t="s">
        <v>21</v>
      </c>
      <c r="D441" s="427"/>
      <c r="E441" s="427"/>
      <c r="F441" s="530">
        <f>F435+F436+F437+F438+F439+F440</f>
        <v>1303.12999999983</v>
      </c>
      <c r="G441" s="525">
        <f>H441/F441</f>
        <v>6.0103348860051851</v>
      </c>
      <c r="H441" s="428">
        <f>SUM(H435:H440)</f>
        <v>7832.2476999989149</v>
      </c>
      <c r="I441" s="424"/>
      <c r="J441" s="425"/>
      <c r="K441" s="186"/>
      <c r="L441" s="359"/>
      <c r="M441" s="401"/>
    </row>
    <row r="442" spans="2:13" ht="16.2" thickBot="1">
      <c r="B442" s="397"/>
      <c r="C442" s="429"/>
      <c r="D442" s="425"/>
      <c r="E442" s="425"/>
      <c r="F442" s="430"/>
      <c r="G442" s="425"/>
      <c r="H442" s="425"/>
      <c r="I442" s="431"/>
      <c r="J442" s="431"/>
      <c r="K442" s="184"/>
      <c r="L442" s="188"/>
      <c r="M442" s="401"/>
    </row>
    <row r="443" spans="2:13" ht="15.6">
      <c r="B443" s="397"/>
      <c r="C443" s="432"/>
      <c r="D443" s="433"/>
      <c r="E443" s="433" t="s">
        <v>254</v>
      </c>
      <c r="F443" s="434" t="s">
        <v>1</v>
      </c>
      <c r="G443" s="554" t="s">
        <v>65</v>
      </c>
      <c r="H443" s="861" t="s">
        <v>243</v>
      </c>
      <c r="I443" s="862"/>
      <c r="J443" s="431"/>
      <c r="K443" s="184"/>
      <c r="L443" s="188"/>
      <c r="M443" s="401"/>
    </row>
    <row r="444" spans="2:13" ht="15.6">
      <c r="B444" s="397"/>
      <c r="C444" s="437" t="s">
        <v>80</v>
      </c>
      <c r="D444" s="438"/>
      <c r="E444" s="438">
        <v>160</v>
      </c>
      <c r="F444" s="438">
        <f>D444+E444</f>
        <v>160</v>
      </c>
      <c r="G444" s="439">
        <f>F444/F449</f>
        <v>7.2804047905063507E-2</v>
      </c>
      <c r="H444" s="590">
        <v>7.0000000000000001E-3</v>
      </c>
      <c r="I444" s="586">
        <f>F444*H444</f>
        <v>1.1200000000000001</v>
      </c>
      <c r="J444" s="431"/>
      <c r="K444" s="184"/>
      <c r="L444" s="188"/>
      <c r="M444" s="401"/>
    </row>
    <row r="445" spans="2:13" ht="15.6">
      <c r="B445" s="397"/>
      <c r="C445" s="437" t="s">
        <v>81</v>
      </c>
      <c r="D445" s="438"/>
      <c r="E445" s="438">
        <v>433</v>
      </c>
      <c r="F445" s="438">
        <f t="shared" ref="F445:F448" si="106">D445+E445</f>
        <v>433</v>
      </c>
      <c r="G445" s="439">
        <f>F445/F449</f>
        <v>0.19702595464307812</v>
      </c>
      <c r="H445" s="590">
        <v>2.5000000000000001E-2</v>
      </c>
      <c r="I445" s="586">
        <f>F445*H445</f>
        <v>10.825000000000001</v>
      </c>
      <c r="J445" s="431"/>
      <c r="K445" s="184"/>
      <c r="L445" s="188"/>
      <c r="M445" s="401"/>
    </row>
    <row r="446" spans="2:13" ht="15.6">
      <c r="B446" s="397"/>
      <c r="C446" s="437" t="s">
        <v>58</v>
      </c>
      <c r="D446" s="438"/>
      <c r="E446" s="438">
        <v>498</v>
      </c>
      <c r="F446" s="438">
        <f t="shared" si="106"/>
        <v>498</v>
      </c>
      <c r="G446" s="439">
        <f>F446/F449</f>
        <v>0.22660259910451019</v>
      </c>
      <c r="H446" s="590"/>
      <c r="I446" s="586"/>
      <c r="J446" s="431"/>
      <c r="K446" s="184"/>
      <c r="L446" s="188"/>
      <c r="M446" s="401"/>
    </row>
    <row r="447" spans="2:13" ht="15.6">
      <c r="B447" s="397"/>
      <c r="C447" s="437" t="s">
        <v>275</v>
      </c>
      <c r="D447" s="438"/>
      <c r="E447" s="438">
        <v>1106.68</v>
      </c>
      <c r="F447" s="438">
        <f t="shared" si="106"/>
        <v>1106.68</v>
      </c>
      <c r="G447" s="439">
        <f>F447/F449</f>
        <v>0.50356739834734809</v>
      </c>
      <c r="H447" s="590">
        <v>1.9E-2</v>
      </c>
      <c r="I447" s="586">
        <f>F447*H447</f>
        <v>21.02692</v>
      </c>
      <c r="J447" s="431"/>
      <c r="K447" s="184"/>
      <c r="L447" s="188"/>
      <c r="M447" s="401"/>
    </row>
    <row r="448" spans="2:13" ht="15.6">
      <c r="B448" s="397"/>
      <c r="C448" s="437" t="s">
        <v>276</v>
      </c>
      <c r="D448" s="438"/>
      <c r="E448" s="438"/>
      <c r="F448" s="438">
        <f t="shared" si="106"/>
        <v>0</v>
      </c>
      <c r="G448" s="439">
        <f>F448/F449</f>
        <v>0</v>
      </c>
      <c r="H448" s="584"/>
      <c r="I448" s="586"/>
      <c r="J448" s="431"/>
      <c r="K448" s="184"/>
      <c r="L448" s="188"/>
      <c r="M448" s="401"/>
    </row>
    <row r="449" spans="2:13" ht="16.2" thickBot="1">
      <c r="B449" s="397"/>
      <c r="C449" s="441" t="s">
        <v>1</v>
      </c>
      <c r="D449" s="442">
        <f>SUM(D444:D448)</f>
        <v>0</v>
      </c>
      <c r="E449" s="442">
        <f>SUM(E444:E448)</f>
        <v>2197.6800000000003</v>
      </c>
      <c r="F449" s="443">
        <f>D449+E449</f>
        <v>2197.6800000000003</v>
      </c>
      <c r="G449" s="444">
        <f>SUM(G444:G448)</f>
        <v>0.99999999999999989</v>
      </c>
      <c r="H449" s="585" t="s">
        <v>21</v>
      </c>
      <c r="I449" s="591">
        <f>SUM(I444:I448)</f>
        <v>32.971919999999997</v>
      </c>
      <c r="J449" s="431"/>
      <c r="K449" s="184"/>
      <c r="L449" s="188"/>
      <c r="M449" s="401"/>
    </row>
    <row r="450" spans="2:13" ht="15" thickBot="1">
      <c r="B450" s="397"/>
      <c r="C450" s="187"/>
      <c r="D450" s="186"/>
      <c r="E450" s="186"/>
      <c r="F450" s="185"/>
      <c r="G450" s="186"/>
      <c r="H450" s="186"/>
      <c r="I450" s="184"/>
      <c r="J450" s="184"/>
      <c r="K450" s="184"/>
      <c r="L450" s="188"/>
      <c r="M450" s="401"/>
    </row>
    <row r="451" spans="2:13" ht="26.4" thickBot="1">
      <c r="B451" s="397"/>
      <c r="C451" s="876" t="s">
        <v>194</v>
      </c>
      <c r="D451" s="877"/>
      <c r="E451" s="877"/>
      <c r="F451" s="877"/>
      <c r="G451" s="877"/>
      <c r="H451" s="877"/>
      <c r="I451" s="877"/>
      <c r="J451" s="877"/>
      <c r="K451" s="877"/>
      <c r="L451" s="878"/>
      <c r="M451" s="401"/>
    </row>
    <row r="452" spans="2:13" ht="15.6">
      <c r="B452" s="396"/>
      <c r="C452" s="446"/>
      <c r="D452" s="447" t="s">
        <v>260</v>
      </c>
      <c r="E452" s="447" t="s">
        <v>68</v>
      </c>
      <c r="F452" s="447" t="s">
        <v>290</v>
      </c>
      <c r="G452" s="448" t="s">
        <v>256</v>
      </c>
      <c r="H452" s="447" t="s">
        <v>130</v>
      </c>
      <c r="I452" s="448" t="s">
        <v>64</v>
      </c>
      <c r="J452" s="447" t="s">
        <v>269</v>
      </c>
      <c r="K452" s="448" t="s">
        <v>195</v>
      </c>
      <c r="L452" s="449" t="s">
        <v>65</v>
      </c>
      <c r="M452" s="401"/>
    </row>
    <row r="453" spans="2:13" ht="15.6">
      <c r="B453" s="396"/>
      <c r="C453" s="450" t="s">
        <v>58</v>
      </c>
      <c r="D453" s="438">
        <v>277.8</v>
      </c>
      <c r="E453" s="438"/>
      <c r="F453" s="438">
        <v>55</v>
      </c>
      <c r="G453" s="438">
        <v>246</v>
      </c>
      <c r="H453" s="438"/>
      <c r="I453" s="438">
        <v>161</v>
      </c>
      <c r="J453" s="438"/>
      <c r="K453" s="550">
        <f>D453+E453+F453+G453+H453+I453+J453</f>
        <v>739.8</v>
      </c>
      <c r="L453" s="452">
        <f>K453/K457</f>
        <v>9.4848464257462684E-2</v>
      </c>
      <c r="M453" s="401"/>
    </row>
    <row r="454" spans="2:13" ht="15.6">
      <c r="B454" s="396"/>
      <c r="C454" s="450" t="s">
        <v>148</v>
      </c>
      <c r="D454" s="438">
        <v>296.99</v>
      </c>
      <c r="E454" s="438"/>
      <c r="F454" s="438">
        <v>221.85</v>
      </c>
      <c r="G454" s="438">
        <v>410</v>
      </c>
      <c r="H454" s="438">
        <v>65</v>
      </c>
      <c r="I454" s="438">
        <v>292</v>
      </c>
      <c r="J454" s="438"/>
      <c r="K454" s="550">
        <f t="shared" ref="K454:K456" si="107">D454+E454+F454+G454+H454+I454+J454</f>
        <v>1285.8400000000001</v>
      </c>
      <c r="L454" s="452">
        <f>K454/K457</f>
        <v>0.16485529775725308</v>
      </c>
      <c r="M454" s="401"/>
    </row>
    <row r="455" spans="2:13" ht="15.6">
      <c r="B455" s="396"/>
      <c r="C455" s="450" t="s">
        <v>61</v>
      </c>
      <c r="D455" s="438">
        <v>1618</v>
      </c>
      <c r="E455" s="438"/>
      <c r="F455" s="438">
        <v>162.80000000000001</v>
      </c>
      <c r="G455" s="438">
        <v>736.28</v>
      </c>
      <c r="H455" s="438">
        <v>50</v>
      </c>
      <c r="I455" s="438">
        <v>211</v>
      </c>
      <c r="J455" s="438"/>
      <c r="K455" s="550">
        <f t="shared" si="107"/>
        <v>2778.08</v>
      </c>
      <c r="L455" s="452">
        <f>K455/K457</f>
        <v>0.35617277856768309</v>
      </c>
      <c r="M455" s="401"/>
    </row>
    <row r="456" spans="2:13" ht="15.6">
      <c r="B456" s="396"/>
      <c r="C456" s="450" t="s">
        <v>62</v>
      </c>
      <c r="D456" s="438">
        <v>851</v>
      </c>
      <c r="E456" s="438"/>
      <c r="F456" s="438">
        <v>458.89</v>
      </c>
      <c r="G456" s="438">
        <v>1132</v>
      </c>
      <c r="H456" s="438">
        <v>85.38</v>
      </c>
      <c r="I456" s="438">
        <v>468.82</v>
      </c>
      <c r="J456" s="438"/>
      <c r="K456" s="550">
        <f t="shared" si="107"/>
        <v>2996.09</v>
      </c>
      <c r="L456" s="452">
        <f>K456/K457</f>
        <v>0.38412345941760123</v>
      </c>
      <c r="M456" s="401"/>
    </row>
    <row r="457" spans="2:13" ht="15.6">
      <c r="B457" s="397"/>
      <c r="C457" s="450" t="s">
        <v>199</v>
      </c>
      <c r="D457" s="552">
        <f t="shared" ref="D457:J457" si="108">SUM(D453:D456)</f>
        <v>3043.79</v>
      </c>
      <c r="E457" s="552">
        <f t="shared" si="108"/>
        <v>0</v>
      </c>
      <c r="F457" s="552">
        <f t="shared" si="108"/>
        <v>898.54</v>
      </c>
      <c r="G457" s="552">
        <f t="shared" si="108"/>
        <v>2524.2799999999997</v>
      </c>
      <c r="H457" s="552">
        <f t="shared" si="108"/>
        <v>200.38</v>
      </c>
      <c r="I457" s="552">
        <f t="shared" si="108"/>
        <v>1132.82</v>
      </c>
      <c r="J457" s="552">
        <f t="shared" si="108"/>
        <v>0</v>
      </c>
      <c r="K457" s="550">
        <f>D457+E457+F457+G457+H457+I457+J457</f>
        <v>7799.8099999999995</v>
      </c>
      <c r="L457" s="452">
        <f>SUM(L453:L456)</f>
        <v>1.0000000000000002</v>
      </c>
      <c r="M457" s="401"/>
    </row>
    <row r="458" spans="2:13" ht="15.6">
      <c r="B458" s="397"/>
      <c r="C458" s="547" t="s">
        <v>193</v>
      </c>
      <c r="D458" s="553">
        <v>3052.14</v>
      </c>
      <c r="E458" s="553"/>
      <c r="F458" s="548">
        <v>898.54</v>
      </c>
      <c r="G458" s="548">
        <v>2543.81</v>
      </c>
      <c r="H458" s="548">
        <v>200.38</v>
      </c>
      <c r="I458" s="548">
        <v>1132.82</v>
      </c>
      <c r="J458" s="548"/>
      <c r="K458" s="549">
        <f t="shared" ref="K458" si="109">D458+E458+F458+G458+H458+I458+J458</f>
        <v>7827.69</v>
      </c>
      <c r="L458" s="452"/>
      <c r="M458" s="401"/>
    </row>
    <row r="459" spans="2:13" ht="15.6">
      <c r="B459" s="397"/>
      <c r="C459" s="460" t="s">
        <v>147</v>
      </c>
      <c r="D459" s="461">
        <f t="shared" ref="D459:E459" si="110">D458-D457</f>
        <v>8.3499999999999091</v>
      </c>
      <c r="E459" s="461">
        <f t="shared" si="110"/>
        <v>0</v>
      </c>
      <c r="F459" s="461">
        <f>F458-F457</f>
        <v>0</v>
      </c>
      <c r="G459" s="461">
        <f>G458-G457</f>
        <v>19.5300000000002</v>
      </c>
      <c r="H459" s="461">
        <f t="shared" ref="H459:I459" si="111">H458-H457</f>
        <v>0</v>
      </c>
      <c r="I459" s="461">
        <f t="shared" si="111"/>
        <v>0</v>
      </c>
      <c r="J459" s="461">
        <f>J458-J457</f>
        <v>0</v>
      </c>
      <c r="K459" s="542">
        <f>D459+E459+F459+G459+H459+I459+J459</f>
        <v>27.880000000000109</v>
      </c>
      <c r="L459" s="452"/>
      <c r="M459" s="401"/>
    </row>
    <row r="460" spans="2:13" ht="15.6">
      <c r="B460" s="396"/>
      <c r="C460" s="402" t="s">
        <v>65</v>
      </c>
      <c r="D460" s="462">
        <f>D458/K458</f>
        <v>0.3899157989138558</v>
      </c>
      <c r="E460" s="462">
        <f>E458/K458</f>
        <v>0</v>
      </c>
      <c r="F460" s="462">
        <f>F458/K458</f>
        <v>0.1147899316401135</v>
      </c>
      <c r="G460" s="462">
        <f>G458/K458</f>
        <v>0.32497582300780947</v>
      </c>
      <c r="H460" s="462">
        <f>H458/K458</f>
        <v>2.5598867609729053E-2</v>
      </c>
      <c r="I460" s="462">
        <f>I458/K458</f>
        <v>0.14471957882849218</v>
      </c>
      <c r="J460" s="462">
        <f>J458/K458</f>
        <v>0</v>
      </c>
      <c r="K460" s="520">
        <f>D460+E460+F460+G460+H460+I460+J460</f>
        <v>1</v>
      </c>
      <c r="L460" s="463"/>
      <c r="M460" s="401"/>
    </row>
    <row r="461" spans="2:13" ht="16.2" thickBot="1">
      <c r="B461" s="396"/>
      <c r="C461" s="394"/>
      <c r="D461" s="395"/>
      <c r="E461" s="464"/>
      <c r="F461" s="879"/>
      <c r="G461" s="879"/>
      <c r="H461" s="879"/>
      <c r="I461" s="879"/>
      <c r="J461" s="880" t="s">
        <v>196</v>
      </c>
      <c r="K461" s="880"/>
      <c r="L461" s="465">
        <f>H441-K458</f>
        <v>4.5576999989152682</v>
      </c>
      <c r="M461" s="401"/>
    </row>
    <row r="462" spans="2:13" ht="15" thickBot="1">
      <c r="B462" s="397"/>
      <c r="C462" s="393"/>
      <c r="D462" s="367"/>
      <c r="E462" s="367"/>
      <c r="F462" s="367"/>
      <c r="G462" s="367"/>
      <c r="H462" s="367"/>
      <c r="I462" s="367"/>
      <c r="J462" s="367"/>
      <c r="K462" s="367"/>
      <c r="L462" s="368"/>
      <c r="M462" s="401"/>
    </row>
    <row r="463" spans="2:13" ht="15" thickBot="1">
      <c r="B463" s="398"/>
      <c r="C463" s="399"/>
      <c r="D463" s="399"/>
      <c r="E463" s="399"/>
      <c r="F463" s="399"/>
      <c r="G463" s="399"/>
      <c r="H463" s="399"/>
      <c r="I463" s="399"/>
      <c r="J463" s="399"/>
      <c r="K463" s="399"/>
      <c r="L463" s="399"/>
      <c r="M463" s="400"/>
    </row>
    <row r="464" spans="2:13" ht="15" thickBot="1"/>
    <row r="465" spans="2:13" ht="46.8" thickBot="1">
      <c r="B465" s="853" t="s">
        <v>219</v>
      </c>
      <c r="C465" s="854"/>
      <c r="D465" s="854"/>
      <c r="E465" s="854"/>
      <c r="F465" s="854"/>
      <c r="G465" s="854"/>
      <c r="H465" s="854"/>
      <c r="I465" s="854"/>
      <c r="J465" s="854"/>
      <c r="K465" s="854"/>
      <c r="L465" s="854"/>
      <c r="M465" s="855"/>
    </row>
    <row r="466" spans="2:13" ht="26.4" thickBot="1">
      <c r="B466" s="396"/>
      <c r="C466" s="856" t="s">
        <v>193</v>
      </c>
      <c r="D466" s="857"/>
      <c r="E466" s="857"/>
      <c r="F466" s="857"/>
      <c r="G466" s="857"/>
      <c r="H466" s="857"/>
      <c r="I466" s="857"/>
      <c r="J466" s="857"/>
      <c r="K466" s="857"/>
      <c r="L466" s="858"/>
      <c r="M466" s="401"/>
    </row>
    <row r="467" spans="2:13" ht="15.6">
      <c r="B467" s="396"/>
      <c r="C467" s="403" t="s">
        <v>7</v>
      </c>
      <c r="D467" s="404" t="s">
        <v>38</v>
      </c>
      <c r="E467" s="405" t="s">
        <v>39</v>
      </c>
      <c r="F467" s="406" t="s">
        <v>40</v>
      </c>
      <c r="G467" s="406" t="s">
        <v>8</v>
      </c>
      <c r="H467" s="407" t="s">
        <v>60</v>
      </c>
      <c r="I467" s="408" t="s">
        <v>40</v>
      </c>
      <c r="J467" s="407" t="s">
        <v>65</v>
      </c>
      <c r="K467" s="184"/>
      <c r="L467" s="188"/>
      <c r="M467" s="401"/>
    </row>
    <row r="468" spans="2:13" ht="15.6">
      <c r="B468" s="396"/>
      <c r="C468" s="409" t="s">
        <v>42</v>
      </c>
      <c r="D468" s="596">
        <v>1657645.402</v>
      </c>
      <c r="E468" s="596">
        <v>1658223.9742999999</v>
      </c>
      <c r="F468" s="526">
        <f t="shared" ref="F468:F473" si="112">E468-D468</f>
        <v>578.5722999998834</v>
      </c>
      <c r="G468" s="521">
        <v>6.28</v>
      </c>
      <c r="H468" s="410">
        <f>F468*G468</f>
        <v>3633.4340439992679</v>
      </c>
      <c r="I468" s="531">
        <f>F468+F472+F473</f>
        <v>876.82329999987269</v>
      </c>
      <c r="J468" s="411">
        <f>I468/I472</f>
        <v>0.56268109131812605</v>
      </c>
      <c r="K468" s="186"/>
      <c r="L468" s="359"/>
      <c r="M468" s="401"/>
    </row>
    <row r="469" spans="2:13" ht="15.6">
      <c r="B469" s="396"/>
      <c r="C469" s="412" t="s">
        <v>43</v>
      </c>
      <c r="D469" s="596">
        <v>640452.72199999995</v>
      </c>
      <c r="E469" s="596">
        <v>640847.55299999996</v>
      </c>
      <c r="F469" s="527">
        <f t="shared" si="112"/>
        <v>394.83100000000559</v>
      </c>
      <c r="G469" s="522">
        <v>6.28</v>
      </c>
      <c r="H469" s="413">
        <f>G469*F469</f>
        <v>2479.5386800000351</v>
      </c>
      <c r="I469" s="532">
        <f>F469</f>
        <v>394.83100000000559</v>
      </c>
      <c r="J469" s="414">
        <f>I469/I472</f>
        <v>0.25337367057451876</v>
      </c>
      <c r="K469" s="186"/>
      <c r="L469" s="359"/>
      <c r="M469" s="401"/>
    </row>
    <row r="470" spans="2:13" ht="15.6">
      <c r="B470" s="396"/>
      <c r="C470" s="415" t="s">
        <v>44</v>
      </c>
      <c r="D470" s="597">
        <v>387483.78399999999</v>
      </c>
      <c r="E470" s="597">
        <v>387713.86300000001</v>
      </c>
      <c r="F470" s="528">
        <f t="shared" si="112"/>
        <v>230.07900000002701</v>
      </c>
      <c r="G470" s="523">
        <v>4.58</v>
      </c>
      <c r="H470" s="416">
        <f>G470*F470</f>
        <v>1053.7618200001236</v>
      </c>
      <c r="I470" s="533">
        <f>F470</f>
        <v>230.07900000002701</v>
      </c>
      <c r="J470" s="417">
        <f>I470/I472</f>
        <v>0.14764788163067419</v>
      </c>
      <c r="K470" s="186"/>
      <c r="L470" s="359"/>
      <c r="M470" s="401"/>
    </row>
    <row r="471" spans="2:13" ht="15.6">
      <c r="B471" s="397"/>
      <c r="C471" s="183" t="s">
        <v>139</v>
      </c>
      <c r="D471" s="597">
        <v>449042.31199999998</v>
      </c>
      <c r="E471" s="597">
        <v>449098.87400000001</v>
      </c>
      <c r="F471" s="529">
        <f t="shared" si="112"/>
        <v>56.562000000034459</v>
      </c>
      <c r="G471" s="524">
        <v>6.28</v>
      </c>
      <c r="H471" s="418">
        <f>G471*F471</f>
        <v>355.20936000021641</v>
      </c>
      <c r="I471" s="534">
        <f>F471</f>
        <v>56.562000000034459</v>
      </c>
      <c r="J471" s="419">
        <f>I471/I472</f>
        <v>3.6297356476681052E-2</v>
      </c>
      <c r="K471" s="186"/>
      <c r="L471" s="359"/>
      <c r="M471" s="401"/>
    </row>
    <row r="472" spans="2:13" ht="16.2" thickBot="1">
      <c r="B472" s="397"/>
      <c r="C472" s="420" t="s">
        <v>45</v>
      </c>
      <c r="D472" s="597">
        <v>394155.18199999997</v>
      </c>
      <c r="E472" s="597">
        <v>394399.663</v>
      </c>
      <c r="F472" s="526">
        <f t="shared" si="112"/>
        <v>244.48100000002887</v>
      </c>
      <c r="G472" s="859">
        <v>6.28</v>
      </c>
      <c r="H472" s="421">
        <f>G472*F472</f>
        <v>1535.3406800001815</v>
      </c>
      <c r="I472" s="535">
        <f t="shared" ref="I472:J472" si="113">SUM(I468:I471)</f>
        <v>1558.2952999999397</v>
      </c>
      <c r="J472" s="422">
        <f t="shared" si="113"/>
        <v>1</v>
      </c>
      <c r="K472" s="186"/>
      <c r="L472" s="359"/>
      <c r="M472" s="401"/>
    </row>
    <row r="473" spans="2:13" ht="15.6">
      <c r="B473" s="397"/>
      <c r="C473" s="420" t="s">
        <v>46</v>
      </c>
      <c r="D473" s="597">
        <v>347268.92200000002</v>
      </c>
      <c r="E473" s="597">
        <v>347322.69199999998</v>
      </c>
      <c r="F473" s="526">
        <f t="shared" si="112"/>
        <v>53.769999999960419</v>
      </c>
      <c r="G473" s="860"/>
      <c r="H473" s="423">
        <f>G472*F473</f>
        <v>337.67559999975146</v>
      </c>
      <c r="I473" s="424"/>
      <c r="J473" s="425"/>
      <c r="K473" s="186"/>
      <c r="L473" s="359"/>
      <c r="M473" s="401"/>
    </row>
    <row r="474" spans="2:13" ht="16.2" thickBot="1">
      <c r="B474" s="397"/>
      <c r="C474" s="426" t="s">
        <v>21</v>
      </c>
      <c r="D474" s="427"/>
      <c r="E474" s="427"/>
      <c r="F474" s="530">
        <f>F468+F469+F470+F471+F472+F473</f>
        <v>1558.2952999999397</v>
      </c>
      <c r="G474" s="525">
        <f>H474/F474</f>
        <v>6.0289986012278538</v>
      </c>
      <c r="H474" s="428">
        <f>SUM(H468:H473)</f>
        <v>9394.9601839995757</v>
      </c>
      <c r="I474" s="424"/>
      <c r="J474" s="425"/>
      <c r="K474" s="186"/>
      <c r="L474" s="359"/>
      <c r="M474" s="401"/>
    </row>
    <row r="475" spans="2:13" ht="16.2" thickBot="1">
      <c r="B475" s="397"/>
      <c r="C475" s="429"/>
      <c r="D475" s="425"/>
      <c r="E475" s="425"/>
      <c r="F475" s="430"/>
      <c r="G475" s="425"/>
      <c r="H475" s="425"/>
      <c r="I475" s="431"/>
      <c r="J475" s="431"/>
      <c r="K475" s="184"/>
      <c r="L475" s="188"/>
      <c r="M475" s="401"/>
    </row>
    <row r="476" spans="2:13" ht="15.6">
      <c r="B476" s="397"/>
      <c r="C476" s="432"/>
      <c r="D476" s="433"/>
      <c r="E476" s="433" t="s">
        <v>254</v>
      </c>
      <c r="F476" s="434" t="s">
        <v>1</v>
      </c>
      <c r="G476" s="554" t="s">
        <v>65</v>
      </c>
      <c r="H476" s="861" t="s">
        <v>243</v>
      </c>
      <c r="I476" s="862"/>
      <c r="J476" s="431"/>
      <c r="K476" s="184"/>
      <c r="L476" s="188"/>
      <c r="M476" s="401"/>
    </row>
    <row r="477" spans="2:13" ht="15.6">
      <c r="B477" s="397"/>
      <c r="C477" s="437" t="s">
        <v>80</v>
      </c>
      <c r="D477" s="438"/>
      <c r="E477" s="438">
        <v>1342</v>
      </c>
      <c r="F477" s="438">
        <f>D477+E477</f>
        <v>1342</v>
      </c>
      <c r="G477" s="439">
        <f>F477/F482</f>
        <v>0.2654219655465675</v>
      </c>
      <c r="H477" s="590">
        <v>7.0000000000000001E-3</v>
      </c>
      <c r="I477" s="586">
        <f>F477*H477</f>
        <v>9.3940000000000001</v>
      </c>
      <c r="J477" s="431"/>
      <c r="K477" s="184"/>
      <c r="L477" s="188"/>
      <c r="M477" s="401"/>
    </row>
    <row r="478" spans="2:13" ht="15.6">
      <c r="B478" s="397"/>
      <c r="C478" s="437" t="s">
        <v>81</v>
      </c>
      <c r="D478" s="438"/>
      <c r="E478" s="438">
        <v>742</v>
      </c>
      <c r="F478" s="438">
        <f t="shared" ref="F478:F481" si="114">D478+E478</f>
        <v>742</v>
      </c>
      <c r="G478" s="439">
        <f>F478/F482</f>
        <v>0.1467534265540634</v>
      </c>
      <c r="H478" s="590">
        <v>2.5000000000000001E-2</v>
      </c>
      <c r="I478" s="586">
        <f>F478*H478</f>
        <v>18.55</v>
      </c>
      <c r="J478" s="431"/>
      <c r="K478" s="184"/>
      <c r="L478" s="188"/>
      <c r="M478" s="401"/>
    </row>
    <row r="479" spans="2:13" ht="15.6">
      <c r="B479" s="397"/>
      <c r="C479" s="437" t="s">
        <v>58</v>
      </c>
      <c r="D479" s="438"/>
      <c r="E479" s="438">
        <v>2460</v>
      </c>
      <c r="F479" s="438">
        <f t="shared" si="114"/>
        <v>2460</v>
      </c>
      <c r="G479" s="439">
        <f>F479/F482</f>
        <v>0.48654100986926679</v>
      </c>
      <c r="H479" s="590"/>
      <c r="I479" s="586"/>
      <c r="J479" s="431"/>
      <c r="K479" s="184"/>
      <c r="L479" s="188"/>
      <c r="M479" s="401"/>
    </row>
    <row r="480" spans="2:13" ht="15.6">
      <c r="B480" s="397"/>
      <c r="C480" s="437" t="s">
        <v>275</v>
      </c>
      <c r="D480" s="438"/>
      <c r="E480" s="438">
        <v>512.1</v>
      </c>
      <c r="F480" s="438">
        <f t="shared" si="114"/>
        <v>512.1</v>
      </c>
      <c r="G480" s="439">
        <f>F480/F482</f>
        <v>0.10128359803010226</v>
      </c>
      <c r="H480" s="590">
        <v>1.9E-2</v>
      </c>
      <c r="I480" s="586">
        <f>F480*H480</f>
        <v>9.7299000000000007</v>
      </c>
      <c r="J480" s="431"/>
      <c r="K480" s="184"/>
      <c r="L480" s="188"/>
      <c r="M480" s="401"/>
    </row>
    <row r="481" spans="2:13" ht="15.6">
      <c r="B481" s="397"/>
      <c r="C481" s="437" t="s">
        <v>276</v>
      </c>
      <c r="D481" s="438"/>
      <c r="E481" s="438"/>
      <c r="F481" s="438">
        <f t="shared" si="114"/>
        <v>0</v>
      </c>
      <c r="G481" s="439">
        <f>F481/F482</f>
        <v>0</v>
      </c>
      <c r="H481" s="584"/>
      <c r="I481" s="586"/>
      <c r="J481" s="431"/>
      <c r="K481" s="184"/>
      <c r="L481" s="188"/>
      <c r="M481" s="401"/>
    </row>
    <row r="482" spans="2:13" ht="16.2" thickBot="1">
      <c r="B482" s="397"/>
      <c r="C482" s="441" t="s">
        <v>1</v>
      </c>
      <c r="D482" s="442">
        <f>SUM(D477:D481)</f>
        <v>0</v>
      </c>
      <c r="E482" s="442">
        <f>SUM(E477:E481)</f>
        <v>5056.1000000000004</v>
      </c>
      <c r="F482" s="443">
        <f>D482+E482</f>
        <v>5056.1000000000004</v>
      </c>
      <c r="G482" s="444">
        <f>SUM(G477:G481)</f>
        <v>0.99999999999999989</v>
      </c>
      <c r="H482" s="585" t="s">
        <v>21</v>
      </c>
      <c r="I482" s="591">
        <f>SUM(I477:I481)</f>
        <v>37.673900000000003</v>
      </c>
      <c r="J482" s="431"/>
      <c r="K482" s="184"/>
      <c r="L482" s="188"/>
      <c r="M482" s="401"/>
    </row>
    <row r="483" spans="2:13" ht="15" thickBot="1">
      <c r="B483" s="397"/>
      <c r="C483" s="187"/>
      <c r="D483" s="186"/>
      <c r="E483" s="186"/>
      <c r="F483" s="185"/>
      <c r="G483" s="186"/>
      <c r="H483" s="186"/>
      <c r="I483" s="184"/>
      <c r="J483" s="184"/>
      <c r="K483" s="184"/>
      <c r="L483" s="188"/>
      <c r="M483" s="401"/>
    </row>
    <row r="484" spans="2:13" ht="26.4" thickBot="1">
      <c r="B484" s="397"/>
      <c r="C484" s="876" t="s">
        <v>194</v>
      </c>
      <c r="D484" s="877"/>
      <c r="E484" s="877"/>
      <c r="F484" s="877"/>
      <c r="G484" s="877"/>
      <c r="H484" s="877"/>
      <c r="I484" s="877"/>
      <c r="J484" s="877"/>
      <c r="K484" s="877"/>
      <c r="L484" s="878"/>
      <c r="M484" s="401"/>
    </row>
    <row r="485" spans="2:13" ht="15.6">
      <c r="B485" s="396"/>
      <c r="C485" s="446"/>
      <c r="D485" s="447" t="s">
        <v>260</v>
      </c>
      <c r="E485" s="447" t="s">
        <v>68</v>
      </c>
      <c r="F485" s="447" t="s">
        <v>290</v>
      </c>
      <c r="G485" s="448" t="s">
        <v>256</v>
      </c>
      <c r="H485" s="447" t="s">
        <v>130</v>
      </c>
      <c r="I485" s="448" t="s">
        <v>64</v>
      </c>
      <c r="J485" s="447" t="s">
        <v>269</v>
      </c>
      <c r="K485" s="448" t="s">
        <v>195</v>
      </c>
      <c r="L485" s="449" t="s">
        <v>65</v>
      </c>
      <c r="M485" s="401"/>
    </row>
    <row r="486" spans="2:13" ht="15.6">
      <c r="B486" s="397"/>
      <c r="C486" s="450" t="s">
        <v>58</v>
      </c>
      <c r="D486" s="438">
        <v>553.79</v>
      </c>
      <c r="E486" s="438">
        <v>384</v>
      </c>
      <c r="F486" s="438">
        <v>526.28</v>
      </c>
      <c r="G486" s="438"/>
      <c r="H486" s="438"/>
      <c r="I486" s="438">
        <v>255</v>
      </c>
      <c r="J486" s="438"/>
      <c r="K486" s="550">
        <f>D486+E486+F486+G486+H486+I486+J486</f>
        <v>1719.07</v>
      </c>
      <c r="L486" s="452">
        <f>K486/K490</f>
        <v>0.18327421674518671</v>
      </c>
      <c r="M486" s="401"/>
    </row>
    <row r="487" spans="2:13" ht="15.6">
      <c r="B487" s="397"/>
      <c r="C487" s="450" t="s">
        <v>148</v>
      </c>
      <c r="D487" s="438">
        <v>723.48</v>
      </c>
      <c r="E487" s="438">
        <v>793</v>
      </c>
      <c r="F487" s="438">
        <v>258</v>
      </c>
      <c r="G487" s="438"/>
      <c r="H487" s="438">
        <v>60</v>
      </c>
      <c r="I487" s="438">
        <v>250</v>
      </c>
      <c r="J487" s="438"/>
      <c r="K487" s="550">
        <f t="shared" ref="K487:K489" si="115">D487+E487+F487+G487+H487+I487+J487</f>
        <v>2084.48</v>
      </c>
      <c r="L487" s="452">
        <f>K487/K490</f>
        <v>0.22223146196548529</v>
      </c>
      <c r="M487" s="401"/>
    </row>
    <row r="488" spans="2:13" ht="15.6">
      <c r="B488" s="397"/>
      <c r="C488" s="450" t="s">
        <v>61</v>
      </c>
      <c r="D488" s="438">
        <v>889.45</v>
      </c>
      <c r="E488" s="438">
        <v>842</v>
      </c>
      <c r="F488" s="438">
        <v>296</v>
      </c>
      <c r="G488" s="438"/>
      <c r="H488" s="438">
        <v>100</v>
      </c>
      <c r="I488" s="438">
        <v>515</v>
      </c>
      <c r="J488" s="438"/>
      <c r="K488" s="550">
        <f t="shared" si="115"/>
        <v>2642.45</v>
      </c>
      <c r="L488" s="452">
        <f>K488/K490</f>
        <v>0.28171799521736668</v>
      </c>
      <c r="M488" s="401"/>
    </row>
    <row r="489" spans="2:13" ht="15.6">
      <c r="B489" s="397"/>
      <c r="C489" s="450" t="s">
        <v>62</v>
      </c>
      <c r="D489" s="438">
        <v>970.17</v>
      </c>
      <c r="E489" s="438">
        <v>1031</v>
      </c>
      <c r="F489" s="438">
        <v>577</v>
      </c>
      <c r="G489" s="438"/>
      <c r="H489" s="438">
        <v>60.33</v>
      </c>
      <c r="I489" s="438">
        <v>295.27</v>
      </c>
      <c r="J489" s="438"/>
      <c r="K489" s="550">
        <f t="shared" si="115"/>
        <v>2933.77</v>
      </c>
      <c r="L489" s="452">
        <f>K489/K490</f>
        <v>0.31277632607196126</v>
      </c>
      <c r="M489" s="401"/>
    </row>
    <row r="490" spans="2:13" ht="15.6">
      <c r="B490" s="397"/>
      <c r="C490" s="450" t="s">
        <v>199</v>
      </c>
      <c r="D490" s="552">
        <f t="shared" ref="D490:J490" si="116">SUM(D486:D489)</f>
        <v>3136.8900000000003</v>
      </c>
      <c r="E490" s="552">
        <f t="shared" si="116"/>
        <v>3050</v>
      </c>
      <c r="F490" s="552">
        <f t="shared" si="116"/>
        <v>1657.28</v>
      </c>
      <c r="G490" s="552">
        <f t="shared" si="116"/>
        <v>0</v>
      </c>
      <c r="H490" s="552">
        <f t="shared" si="116"/>
        <v>220.32999999999998</v>
      </c>
      <c r="I490" s="552">
        <f t="shared" si="116"/>
        <v>1315.27</v>
      </c>
      <c r="J490" s="552">
        <f t="shared" si="116"/>
        <v>0</v>
      </c>
      <c r="K490" s="550">
        <f>D490+E490+F490+G490+H490+I490+J490</f>
        <v>9379.77</v>
      </c>
      <c r="L490" s="452">
        <f>SUM(L486:L489)</f>
        <v>0.99999999999999989</v>
      </c>
      <c r="M490" s="401"/>
    </row>
    <row r="491" spans="2:13" ht="15.6">
      <c r="B491" s="397"/>
      <c r="C491" s="547" t="s">
        <v>193</v>
      </c>
      <c r="D491" s="553">
        <v>3136.89</v>
      </c>
      <c r="E491" s="553">
        <v>3054.86</v>
      </c>
      <c r="F491" s="548">
        <v>1662.73</v>
      </c>
      <c r="G491" s="548"/>
      <c r="H491" s="548">
        <v>220.33</v>
      </c>
      <c r="I491" s="548">
        <v>1315.27</v>
      </c>
      <c r="J491" s="548"/>
      <c r="K491" s="549">
        <f t="shared" ref="K491" si="117">D491+E491+F491+G491+H491+I491+J491</f>
        <v>9390.08</v>
      </c>
      <c r="L491" s="452"/>
      <c r="M491" s="401"/>
    </row>
    <row r="492" spans="2:13" ht="15.6">
      <c r="B492" s="397"/>
      <c r="C492" s="460" t="s">
        <v>147</v>
      </c>
      <c r="D492" s="461">
        <f t="shared" ref="D492:E492" si="118">D491-D490</f>
        <v>0</v>
      </c>
      <c r="E492" s="461">
        <f t="shared" si="118"/>
        <v>4.8600000000001273</v>
      </c>
      <c r="F492" s="461">
        <f>F491-F490</f>
        <v>5.4500000000000455</v>
      </c>
      <c r="G492" s="461">
        <f>G491-G490</f>
        <v>0</v>
      </c>
      <c r="H492" s="461">
        <f t="shared" ref="H492:I492" si="119">H491-H490</f>
        <v>0</v>
      </c>
      <c r="I492" s="461">
        <f t="shared" si="119"/>
        <v>0</v>
      </c>
      <c r="J492" s="461">
        <f>J491-J490</f>
        <v>0</v>
      </c>
      <c r="K492" s="542">
        <f>D492+E492+F492+G492+H492+I492+J492</f>
        <v>10.310000000000173</v>
      </c>
      <c r="L492" s="452"/>
      <c r="M492" s="401"/>
    </row>
    <row r="493" spans="2:13" ht="15.6">
      <c r="B493" s="397"/>
      <c r="C493" s="402" t="s">
        <v>65</v>
      </c>
      <c r="D493" s="462">
        <f>D491/K491</f>
        <v>0.33406424652399125</v>
      </c>
      <c r="E493" s="462">
        <f>E491/K491</f>
        <v>0.32532843170665215</v>
      </c>
      <c r="F493" s="462">
        <f>F491/K491</f>
        <v>0.17707303878135225</v>
      </c>
      <c r="G493" s="462">
        <f>G491/K491</f>
        <v>0</v>
      </c>
      <c r="H493" s="462">
        <f>H491/K491</f>
        <v>2.3464123841330425E-2</v>
      </c>
      <c r="I493" s="462">
        <f>I491/K491</f>
        <v>0.14007015914667392</v>
      </c>
      <c r="J493" s="462">
        <f>J491/K491</f>
        <v>0</v>
      </c>
      <c r="K493" s="520">
        <f>D493+E493+F493+G493+H493+I493+J493</f>
        <v>1</v>
      </c>
      <c r="L493" s="463"/>
      <c r="M493" s="401"/>
    </row>
    <row r="494" spans="2:13" ht="16.2" thickBot="1">
      <c r="B494" s="397"/>
      <c r="C494" s="394"/>
      <c r="D494" s="395"/>
      <c r="E494" s="464"/>
      <c r="F494" s="879"/>
      <c r="G494" s="879"/>
      <c r="H494" s="879"/>
      <c r="I494" s="879"/>
      <c r="J494" s="880" t="s">
        <v>196</v>
      </c>
      <c r="K494" s="880"/>
      <c r="L494" s="465">
        <f>H474-K491</f>
        <v>4.8801839995758201</v>
      </c>
      <c r="M494" s="401"/>
    </row>
    <row r="495" spans="2:13" ht="15" thickBot="1">
      <c r="B495" s="397"/>
      <c r="C495" s="393"/>
      <c r="D495" s="367"/>
      <c r="E495" s="367"/>
      <c r="F495" s="367"/>
      <c r="G495" s="367"/>
      <c r="H495" s="367"/>
      <c r="I495" s="367"/>
      <c r="J495" s="367"/>
      <c r="K495" s="367"/>
      <c r="L495" s="368"/>
      <c r="M495" s="401"/>
    </row>
    <row r="496" spans="2:13" ht="15" thickBot="1">
      <c r="B496" s="398"/>
      <c r="C496" s="399"/>
      <c r="D496" s="399"/>
      <c r="E496" s="399"/>
      <c r="F496" s="399"/>
      <c r="G496" s="399"/>
      <c r="H496" s="399"/>
      <c r="I496" s="399"/>
      <c r="J496" s="399"/>
      <c r="K496" s="399"/>
      <c r="L496" s="399"/>
      <c r="M496" s="400"/>
    </row>
    <row r="498" spans="2:13" ht="15" thickBot="1"/>
    <row r="499" spans="2:13" ht="46.8" thickBot="1">
      <c r="B499" s="853" t="s">
        <v>220</v>
      </c>
      <c r="C499" s="854"/>
      <c r="D499" s="854"/>
      <c r="E499" s="854"/>
      <c r="F499" s="854"/>
      <c r="G499" s="854"/>
      <c r="H499" s="854"/>
      <c r="I499" s="854"/>
      <c r="J499" s="854"/>
      <c r="K499" s="854"/>
      <c r="L499" s="854"/>
      <c r="M499" s="855"/>
    </row>
    <row r="500" spans="2:13" ht="26.4" thickBot="1">
      <c r="B500" s="396"/>
      <c r="C500" s="856" t="s">
        <v>193</v>
      </c>
      <c r="D500" s="857"/>
      <c r="E500" s="857"/>
      <c r="F500" s="857"/>
      <c r="G500" s="857"/>
      <c r="H500" s="857"/>
      <c r="I500" s="857"/>
      <c r="J500" s="857"/>
      <c r="K500" s="857"/>
      <c r="L500" s="858"/>
      <c r="M500" s="401"/>
    </row>
    <row r="501" spans="2:13" ht="15.6">
      <c r="B501" s="396"/>
      <c r="C501" s="403" t="s">
        <v>7</v>
      </c>
      <c r="D501" s="404" t="s">
        <v>38</v>
      </c>
      <c r="E501" s="405" t="s">
        <v>39</v>
      </c>
      <c r="F501" s="406" t="s">
        <v>40</v>
      </c>
      <c r="G501" s="406" t="s">
        <v>8</v>
      </c>
      <c r="H501" s="407" t="s">
        <v>60</v>
      </c>
      <c r="I501" s="408" t="s">
        <v>40</v>
      </c>
      <c r="J501" s="407" t="s">
        <v>65</v>
      </c>
      <c r="K501" s="184"/>
      <c r="L501" s="188"/>
      <c r="M501" s="401"/>
    </row>
    <row r="502" spans="2:13" ht="15.6">
      <c r="B502" s="396"/>
      <c r="C502" s="409" t="s">
        <v>42</v>
      </c>
      <c r="D502" s="596">
        <v>1658223.9742999999</v>
      </c>
      <c r="E502" s="596">
        <v>1658684.453</v>
      </c>
      <c r="F502" s="526">
        <f t="shared" ref="F502:F507" si="120">E502-D502</f>
        <v>460.47870000009425</v>
      </c>
      <c r="G502" s="521">
        <v>6.28</v>
      </c>
      <c r="H502" s="410">
        <f>F502*G502</f>
        <v>2891.806236000592</v>
      </c>
      <c r="I502" s="531">
        <f>F502+F506+F507</f>
        <v>634.41770000010729</v>
      </c>
      <c r="J502" s="411">
        <f>I502/I506</f>
        <v>0.50346747198058739</v>
      </c>
      <c r="K502" s="186"/>
      <c r="L502" s="359"/>
      <c r="M502" s="401"/>
    </row>
    <row r="503" spans="2:13" ht="15.6">
      <c r="B503" s="396"/>
      <c r="C503" s="412" t="s">
        <v>43</v>
      </c>
      <c r="D503" s="596">
        <v>640847.55299999996</v>
      </c>
      <c r="E503" s="596">
        <v>641029.84199999995</v>
      </c>
      <c r="F503" s="527">
        <f t="shared" si="120"/>
        <v>182.28899999998976</v>
      </c>
      <c r="G503" s="522">
        <v>6.28</v>
      </c>
      <c r="H503" s="413">
        <f>G503*F503</f>
        <v>1144.7749199999357</v>
      </c>
      <c r="I503" s="532">
        <f>F503</f>
        <v>182.28899999998976</v>
      </c>
      <c r="J503" s="414">
        <f>I503/I506</f>
        <v>0.14466270723507341</v>
      </c>
      <c r="K503" s="186"/>
      <c r="L503" s="359"/>
      <c r="M503" s="401"/>
    </row>
    <row r="504" spans="2:13" ht="15.6">
      <c r="B504" s="396"/>
      <c r="C504" s="415" t="s">
        <v>44</v>
      </c>
      <c r="D504" s="597">
        <v>387713.86300000001</v>
      </c>
      <c r="E504" s="597">
        <v>387969.77399999998</v>
      </c>
      <c r="F504" s="528">
        <f t="shared" si="120"/>
        <v>255.91099999996368</v>
      </c>
      <c r="G504" s="523">
        <v>4.58</v>
      </c>
      <c r="H504" s="416">
        <f>G504*F504</f>
        <v>1172.0723799998336</v>
      </c>
      <c r="I504" s="533">
        <f>F504</f>
        <v>255.91099999996368</v>
      </c>
      <c r="J504" s="417">
        <f>I504/I506</f>
        <v>0.20308838202651666</v>
      </c>
      <c r="K504" s="186"/>
      <c r="L504" s="359"/>
      <c r="M504" s="401"/>
    </row>
    <row r="505" spans="2:13" ht="15.6">
      <c r="B505" s="397"/>
      <c r="C505" s="183" t="s">
        <v>139</v>
      </c>
      <c r="D505" s="597">
        <v>449098.87400000001</v>
      </c>
      <c r="E505" s="597">
        <v>449286.353</v>
      </c>
      <c r="F505" s="529">
        <f t="shared" si="120"/>
        <v>187.47899999999208</v>
      </c>
      <c r="G505" s="524">
        <v>6.28</v>
      </c>
      <c r="H505" s="418">
        <f>G505*F505</f>
        <v>1177.3681199999503</v>
      </c>
      <c r="I505" s="534">
        <f>F505</f>
        <v>187.47899999999208</v>
      </c>
      <c r="J505" s="419">
        <f>I505/I506</f>
        <v>0.14878143875782249</v>
      </c>
      <c r="K505" s="186"/>
      <c r="L505" s="359"/>
      <c r="M505" s="401"/>
    </row>
    <row r="506" spans="2:13" ht="16.2" thickBot="1">
      <c r="B506" s="397"/>
      <c r="C506" s="420" t="s">
        <v>45</v>
      </c>
      <c r="D506" s="597">
        <v>394399.663</v>
      </c>
      <c r="E506" s="597">
        <v>394552.81199999998</v>
      </c>
      <c r="F506" s="526">
        <f t="shared" si="120"/>
        <v>153.14899999997579</v>
      </c>
      <c r="G506" s="859">
        <v>6.28</v>
      </c>
      <c r="H506" s="421">
        <f>G506*F506</f>
        <v>961.77571999984798</v>
      </c>
      <c r="I506" s="535">
        <f t="shared" ref="I506:J506" si="121">SUM(I502:I505)</f>
        <v>1260.0967000000528</v>
      </c>
      <c r="J506" s="422">
        <f t="shared" si="121"/>
        <v>1</v>
      </c>
      <c r="K506" s="186"/>
      <c r="L506" s="359"/>
      <c r="M506" s="401"/>
    </row>
    <row r="507" spans="2:13" ht="15.6">
      <c r="B507" s="397"/>
      <c r="C507" s="420" t="s">
        <v>46</v>
      </c>
      <c r="D507" s="597">
        <v>347322.69199999998</v>
      </c>
      <c r="E507" s="597">
        <v>347343.48200000002</v>
      </c>
      <c r="F507" s="526">
        <f t="shared" si="120"/>
        <v>20.790000000037253</v>
      </c>
      <c r="G507" s="860"/>
      <c r="H507" s="423">
        <f>G506*F507</f>
        <v>130.56120000023395</v>
      </c>
      <c r="I507" s="424"/>
      <c r="J507" s="425"/>
      <c r="K507" s="186"/>
      <c r="L507" s="359"/>
      <c r="M507" s="401"/>
    </row>
    <row r="508" spans="2:13" ht="16.2" thickBot="1">
      <c r="B508" s="397"/>
      <c r="C508" s="426" t="s">
        <v>21</v>
      </c>
      <c r="D508" s="427"/>
      <c r="E508" s="427"/>
      <c r="F508" s="530">
        <f>F502+F503+F504+F505+F506+F507</f>
        <v>1260.0967000000528</v>
      </c>
      <c r="G508" s="525">
        <f>H508/F508</f>
        <v>5.9347497505549214</v>
      </c>
      <c r="H508" s="428">
        <f>SUM(H502:H507)</f>
        <v>7478.3585760003934</v>
      </c>
      <c r="I508" s="424"/>
      <c r="J508" s="425"/>
      <c r="K508" s="186"/>
      <c r="L508" s="359"/>
      <c r="M508" s="401"/>
    </row>
    <row r="509" spans="2:13" ht="16.2" thickBot="1">
      <c r="B509" s="397"/>
      <c r="C509" s="429"/>
      <c r="D509" s="425"/>
      <c r="E509" s="425"/>
      <c r="F509" s="430"/>
      <c r="G509" s="425"/>
      <c r="H509" s="425"/>
      <c r="I509" s="431"/>
      <c r="J509" s="431"/>
      <c r="K509" s="184"/>
      <c r="L509" s="188"/>
      <c r="M509" s="401"/>
    </row>
    <row r="510" spans="2:13" ht="15.6">
      <c r="B510" s="397"/>
      <c r="C510" s="432"/>
      <c r="D510" s="433"/>
      <c r="E510" s="433" t="s">
        <v>254</v>
      </c>
      <c r="F510" s="434" t="s">
        <v>1</v>
      </c>
      <c r="G510" s="554" t="s">
        <v>65</v>
      </c>
      <c r="H510" s="861" t="s">
        <v>243</v>
      </c>
      <c r="I510" s="862"/>
      <c r="J510" s="431"/>
      <c r="K510" s="184"/>
      <c r="L510" s="188"/>
      <c r="M510" s="401"/>
    </row>
    <row r="511" spans="2:13" ht="15.6">
      <c r="B511" s="397"/>
      <c r="C511" s="437" t="s">
        <v>80</v>
      </c>
      <c r="D511" s="438"/>
      <c r="E511" s="438">
        <v>441</v>
      </c>
      <c r="F511" s="438">
        <f>D511+E511</f>
        <v>441</v>
      </c>
      <c r="G511" s="439">
        <f>F511/F516</f>
        <v>0.14022391310568938</v>
      </c>
      <c r="H511" s="590">
        <v>7.0000000000000001E-3</v>
      </c>
      <c r="I511" s="586">
        <f>F511*H511</f>
        <v>3.0870000000000002</v>
      </c>
      <c r="J511" s="431"/>
      <c r="K511" s="184"/>
      <c r="L511" s="188"/>
      <c r="M511" s="401"/>
    </row>
    <row r="512" spans="2:13" ht="15.6">
      <c r="B512" s="397"/>
      <c r="C512" s="437" t="s">
        <v>81</v>
      </c>
      <c r="D512" s="438"/>
      <c r="E512" s="438">
        <v>779</v>
      </c>
      <c r="F512" s="438">
        <f t="shared" ref="F512:F515" si="122">D512+E512</f>
        <v>779</v>
      </c>
      <c r="G512" s="439">
        <f>F512/F516</f>
        <v>0.2476971163476917</v>
      </c>
      <c r="H512" s="590">
        <v>2.5000000000000001E-2</v>
      </c>
      <c r="I512" s="586">
        <f>F512*H512</f>
        <v>19.475000000000001</v>
      </c>
      <c r="J512" s="431"/>
      <c r="K512" s="184"/>
      <c r="L512" s="188"/>
      <c r="M512" s="401"/>
    </row>
    <row r="513" spans="2:13" ht="15.6">
      <c r="B513" s="397"/>
      <c r="C513" s="437" t="s">
        <v>58</v>
      </c>
      <c r="D513" s="438"/>
      <c r="E513" s="438">
        <v>1106</v>
      </c>
      <c r="F513" s="438">
        <f t="shared" si="122"/>
        <v>1106</v>
      </c>
      <c r="G513" s="439">
        <f>F513/F516</f>
        <v>0.35167267096347499</v>
      </c>
      <c r="H513" s="590"/>
      <c r="I513" s="586"/>
      <c r="J513" s="431"/>
      <c r="K513" s="184"/>
      <c r="L513" s="188"/>
      <c r="M513" s="401"/>
    </row>
    <row r="514" spans="2:13" ht="15.6">
      <c r="B514" s="397"/>
      <c r="C514" s="437" t="s">
        <v>275</v>
      </c>
      <c r="D514" s="438"/>
      <c r="E514" s="438">
        <v>818.97</v>
      </c>
      <c r="F514" s="438">
        <f t="shared" si="122"/>
        <v>818.97</v>
      </c>
      <c r="G514" s="439">
        <f>F514/F516</f>
        <v>0.26040629958314387</v>
      </c>
      <c r="H514" s="590">
        <v>1.9E-2</v>
      </c>
      <c r="I514" s="586">
        <f>F514*H514</f>
        <v>15.56043</v>
      </c>
      <c r="J514" s="431"/>
      <c r="K514" s="184"/>
      <c r="L514" s="188"/>
      <c r="M514" s="401"/>
    </row>
    <row r="515" spans="2:13" ht="15.6">
      <c r="B515" s="397"/>
      <c r="C515" s="437" t="s">
        <v>276</v>
      </c>
      <c r="D515" s="438"/>
      <c r="E515" s="438"/>
      <c r="F515" s="438">
        <f t="shared" si="122"/>
        <v>0</v>
      </c>
      <c r="G515" s="439">
        <f>F515/F516</f>
        <v>0</v>
      </c>
      <c r="H515" s="584"/>
      <c r="I515" s="586"/>
      <c r="J515" s="431"/>
      <c r="K515" s="184"/>
      <c r="L515" s="188"/>
      <c r="M515" s="401"/>
    </row>
    <row r="516" spans="2:13" ht="16.2" thickBot="1">
      <c r="B516" s="397"/>
      <c r="C516" s="441" t="s">
        <v>1</v>
      </c>
      <c r="D516" s="442">
        <f>SUM(D511:D515)</f>
        <v>0</v>
      </c>
      <c r="E516" s="442">
        <f>SUM(E511:E515)</f>
        <v>3144.9700000000003</v>
      </c>
      <c r="F516" s="443">
        <f>D516+E516</f>
        <v>3144.9700000000003</v>
      </c>
      <c r="G516" s="444">
        <f>SUM(G511:G515)</f>
        <v>0.99999999999999989</v>
      </c>
      <c r="H516" s="585" t="s">
        <v>21</v>
      </c>
      <c r="I516" s="591">
        <f>SUM(I511:I515)</f>
        <v>38.122430000000001</v>
      </c>
      <c r="J516" s="431"/>
      <c r="K516" s="184"/>
      <c r="L516" s="188"/>
      <c r="M516" s="401"/>
    </row>
    <row r="517" spans="2:13" ht="15" thickBot="1">
      <c r="B517" s="397"/>
      <c r="C517" s="187"/>
      <c r="D517" s="186"/>
      <c r="E517" s="186"/>
      <c r="F517" s="185"/>
      <c r="G517" s="186"/>
      <c r="H517" s="186"/>
      <c r="I517" s="184"/>
      <c r="J517" s="184"/>
      <c r="K517" s="184"/>
      <c r="L517" s="188"/>
      <c r="M517" s="401"/>
    </row>
    <row r="518" spans="2:13" ht="26.4" thickBot="1">
      <c r="B518" s="397"/>
      <c r="C518" s="876" t="s">
        <v>194</v>
      </c>
      <c r="D518" s="877"/>
      <c r="E518" s="877"/>
      <c r="F518" s="877"/>
      <c r="G518" s="877"/>
      <c r="H518" s="877"/>
      <c r="I518" s="877"/>
      <c r="J518" s="877"/>
      <c r="K518" s="877"/>
      <c r="L518" s="878"/>
      <c r="M518" s="401"/>
    </row>
    <row r="519" spans="2:13" ht="15.6">
      <c r="B519" s="396"/>
      <c r="C519" s="446"/>
      <c r="D519" s="447" t="s">
        <v>260</v>
      </c>
      <c r="E519" s="447" t="s">
        <v>68</v>
      </c>
      <c r="F519" s="447" t="s">
        <v>290</v>
      </c>
      <c r="G519" s="448" t="s">
        <v>256</v>
      </c>
      <c r="H519" s="447" t="s">
        <v>130</v>
      </c>
      <c r="I519" s="448" t="s">
        <v>64</v>
      </c>
      <c r="J519" s="447" t="s">
        <v>269</v>
      </c>
      <c r="K519" s="448" t="s">
        <v>195</v>
      </c>
      <c r="L519" s="449" t="s">
        <v>65</v>
      </c>
      <c r="M519" s="401"/>
    </row>
    <row r="520" spans="2:13" ht="15.6">
      <c r="B520" s="396"/>
      <c r="C520" s="450" t="s">
        <v>58</v>
      </c>
      <c r="D520" s="438">
        <v>763</v>
      </c>
      <c r="E520" s="438">
        <v>268</v>
      </c>
      <c r="F520" s="438"/>
      <c r="G520" s="438">
        <v>146</v>
      </c>
      <c r="H520" s="438"/>
      <c r="I520" s="438">
        <v>50</v>
      </c>
      <c r="J520" s="438"/>
      <c r="K520" s="550">
        <f>D520+E520+F520+G520+H520+I520+J520</f>
        <v>1227</v>
      </c>
      <c r="L520" s="452">
        <f>K520/K524</f>
        <v>0.16423394302005745</v>
      </c>
      <c r="M520" s="401"/>
    </row>
    <row r="521" spans="2:13" ht="15.6">
      <c r="B521" s="396"/>
      <c r="C521" s="450" t="s">
        <v>148</v>
      </c>
      <c r="D521" s="438">
        <v>394.6</v>
      </c>
      <c r="E521" s="438">
        <v>402</v>
      </c>
      <c r="F521" s="438"/>
      <c r="G521" s="438">
        <v>122</v>
      </c>
      <c r="H521" s="438">
        <v>147.79</v>
      </c>
      <c r="I521" s="438">
        <v>85</v>
      </c>
      <c r="J521" s="438"/>
      <c r="K521" s="550">
        <f t="shared" ref="K521:K523" si="123">D521+E521+F521+G521+H521+I521+J521</f>
        <v>1151.3900000000001</v>
      </c>
      <c r="L521" s="452">
        <f>K521/K524</f>
        <v>0.15411354495017437</v>
      </c>
      <c r="M521" s="401"/>
    </row>
    <row r="522" spans="2:13" ht="15.6">
      <c r="B522" s="396"/>
      <c r="C522" s="450" t="s">
        <v>61</v>
      </c>
      <c r="D522" s="438">
        <v>1760.44</v>
      </c>
      <c r="E522" s="438">
        <v>348.84</v>
      </c>
      <c r="F522" s="438"/>
      <c r="G522" s="438">
        <v>419</v>
      </c>
      <c r="H522" s="438"/>
      <c r="I522" s="438">
        <v>283</v>
      </c>
      <c r="J522" s="438"/>
      <c r="K522" s="550">
        <f t="shared" si="123"/>
        <v>2811.28</v>
      </c>
      <c r="L522" s="452">
        <f>K522/K524</f>
        <v>0.37628981200768308</v>
      </c>
      <c r="M522" s="401"/>
    </row>
    <row r="523" spans="2:13" ht="15.6">
      <c r="B523" s="396"/>
      <c r="C523" s="450" t="s">
        <v>62</v>
      </c>
      <c r="D523" s="438">
        <v>654.5</v>
      </c>
      <c r="E523" s="438">
        <v>719.06</v>
      </c>
      <c r="F523" s="438"/>
      <c r="G523" s="438">
        <v>287.91000000000003</v>
      </c>
      <c r="H523" s="438">
        <v>192.5</v>
      </c>
      <c r="I523" s="438">
        <v>427.41</v>
      </c>
      <c r="J523" s="438"/>
      <c r="K523" s="550">
        <f t="shared" si="123"/>
        <v>2281.38</v>
      </c>
      <c r="L523" s="452">
        <f>K523/K524</f>
        <v>0.30536270002208532</v>
      </c>
      <c r="M523" s="401"/>
    </row>
    <row r="524" spans="2:13" ht="15.6">
      <c r="B524" s="397"/>
      <c r="C524" s="450" t="s">
        <v>199</v>
      </c>
      <c r="D524" s="552">
        <f t="shared" ref="D524:J524" si="124">SUM(D520:D523)</f>
        <v>3572.54</v>
      </c>
      <c r="E524" s="552">
        <f t="shared" si="124"/>
        <v>1737.8999999999999</v>
      </c>
      <c r="F524" s="552">
        <f t="shared" si="124"/>
        <v>0</v>
      </c>
      <c r="G524" s="552">
        <f t="shared" si="124"/>
        <v>974.91000000000008</v>
      </c>
      <c r="H524" s="552">
        <f t="shared" si="124"/>
        <v>340.28999999999996</v>
      </c>
      <c r="I524" s="552">
        <f t="shared" si="124"/>
        <v>845.41000000000008</v>
      </c>
      <c r="J524" s="552">
        <f t="shared" si="124"/>
        <v>0</v>
      </c>
      <c r="K524" s="550">
        <f>D524+E524+F524+G524+H524+I524+J524</f>
        <v>7471.0499999999993</v>
      </c>
      <c r="L524" s="452">
        <f>SUM(L520:L523)</f>
        <v>1.0000000000000002</v>
      </c>
      <c r="M524" s="401"/>
    </row>
    <row r="525" spans="2:13" ht="15.6">
      <c r="B525" s="397"/>
      <c r="C525" s="547" t="s">
        <v>193</v>
      </c>
      <c r="D525" s="553">
        <v>3576.15</v>
      </c>
      <c r="E525" s="553">
        <v>1737.9</v>
      </c>
      <c r="F525" s="548"/>
      <c r="G525" s="548">
        <v>974.91</v>
      </c>
      <c r="H525" s="548">
        <v>340.29</v>
      </c>
      <c r="I525" s="548">
        <v>845.41</v>
      </c>
      <c r="J525" s="548"/>
      <c r="K525" s="549">
        <f t="shared" ref="K525" si="125">D525+E525+F525+G525+H525+I525+J525</f>
        <v>7474.66</v>
      </c>
      <c r="L525" s="452"/>
      <c r="M525" s="401"/>
    </row>
    <row r="526" spans="2:13" ht="15.6">
      <c r="B526" s="397"/>
      <c r="C526" s="460" t="s">
        <v>147</v>
      </c>
      <c r="D526" s="461">
        <f t="shared" ref="D526:E526" si="126">D525-D524</f>
        <v>3.6100000000001273</v>
      </c>
      <c r="E526" s="461">
        <f t="shared" si="126"/>
        <v>0</v>
      </c>
      <c r="F526" s="461">
        <f>F525-F524</f>
        <v>0</v>
      </c>
      <c r="G526" s="461">
        <f>G525-G524</f>
        <v>0</v>
      </c>
      <c r="H526" s="461">
        <f t="shared" ref="H526:I526" si="127">H525-H524</f>
        <v>0</v>
      </c>
      <c r="I526" s="461">
        <f t="shared" si="127"/>
        <v>0</v>
      </c>
      <c r="J526" s="461">
        <f>J525-J524</f>
        <v>0</v>
      </c>
      <c r="K526" s="542">
        <f>D526+E526+F526+G526+H526+I526+J526</f>
        <v>3.6100000000001273</v>
      </c>
      <c r="L526" s="452"/>
      <c r="M526" s="401"/>
    </row>
    <row r="527" spans="2:13" ht="15.6">
      <c r="B527" s="396"/>
      <c r="C527" s="402" t="s">
        <v>65</v>
      </c>
      <c r="D527" s="462">
        <f>D525/K525</f>
        <v>0.4784364773782353</v>
      </c>
      <c r="E527" s="462">
        <f>E525/K525</f>
        <v>0.232505558781269</v>
      </c>
      <c r="F527" s="462">
        <f>F525/K525</f>
        <v>0</v>
      </c>
      <c r="G527" s="462">
        <f>G525/K525</f>
        <v>0.13042867501665628</v>
      </c>
      <c r="H527" s="462">
        <f>H525/K525</f>
        <v>4.5525816558880272E-2</v>
      </c>
      <c r="I527" s="462">
        <f>I525/K525</f>
        <v>0.1131034722649592</v>
      </c>
      <c r="J527" s="462">
        <f>J525/K525</f>
        <v>0</v>
      </c>
      <c r="K527" s="520">
        <f>D527+E527+F527+G527+H527+I527+J527</f>
        <v>1</v>
      </c>
      <c r="L527" s="463"/>
      <c r="M527" s="401"/>
    </row>
    <row r="528" spans="2:13" ht="16.2" thickBot="1">
      <c r="B528" s="396"/>
      <c r="C528" s="394"/>
      <c r="D528" s="395"/>
      <c r="E528" s="464"/>
      <c r="F528" s="879"/>
      <c r="G528" s="879"/>
      <c r="H528" s="879"/>
      <c r="I528" s="879"/>
      <c r="J528" s="880" t="s">
        <v>196</v>
      </c>
      <c r="K528" s="880"/>
      <c r="L528" s="465">
        <f>H508-K525</f>
        <v>3.6985760003935866</v>
      </c>
      <c r="M528" s="401"/>
    </row>
    <row r="529" spans="2:13" ht="15" thickBot="1">
      <c r="B529" s="397"/>
      <c r="C529" s="393"/>
      <c r="D529" s="367"/>
      <c r="E529" s="367"/>
      <c r="F529" s="367"/>
      <c r="G529" s="367"/>
      <c r="H529" s="367"/>
      <c r="I529" s="367"/>
      <c r="J529" s="367"/>
      <c r="K529" s="367"/>
      <c r="L529" s="368"/>
      <c r="M529" s="401"/>
    </row>
    <row r="530" spans="2:13" ht="15" thickBot="1">
      <c r="B530" s="398"/>
      <c r="C530" s="399"/>
      <c r="D530" s="399"/>
      <c r="E530" s="399"/>
      <c r="F530" s="399"/>
      <c r="G530" s="399"/>
      <c r="H530" s="399"/>
      <c r="I530" s="399"/>
      <c r="J530" s="399"/>
      <c r="K530" s="399"/>
      <c r="L530" s="399"/>
      <c r="M530" s="400"/>
    </row>
    <row r="531" spans="2:13" ht="15" thickBot="1"/>
    <row r="532" spans="2:13" ht="46.8" thickBot="1">
      <c r="B532" s="853" t="s">
        <v>223</v>
      </c>
      <c r="C532" s="854"/>
      <c r="D532" s="854"/>
      <c r="E532" s="854"/>
      <c r="F532" s="854"/>
      <c r="G532" s="854"/>
      <c r="H532" s="854"/>
      <c r="I532" s="854"/>
      <c r="J532" s="854"/>
      <c r="K532" s="854"/>
      <c r="L532" s="854"/>
      <c r="M532" s="855"/>
    </row>
    <row r="533" spans="2:13" ht="26.4" thickBot="1">
      <c r="B533" s="396"/>
      <c r="C533" s="856" t="s">
        <v>193</v>
      </c>
      <c r="D533" s="857"/>
      <c r="E533" s="857"/>
      <c r="F533" s="857"/>
      <c r="G533" s="857"/>
      <c r="H533" s="857"/>
      <c r="I533" s="857"/>
      <c r="J533" s="857"/>
      <c r="K533" s="857"/>
      <c r="L533" s="858"/>
      <c r="M533" s="401"/>
    </row>
    <row r="534" spans="2:13" ht="15.6">
      <c r="B534" s="396"/>
      <c r="C534" s="403" t="s">
        <v>7</v>
      </c>
      <c r="D534" s="404" t="s">
        <v>38</v>
      </c>
      <c r="E534" s="405" t="s">
        <v>39</v>
      </c>
      <c r="F534" s="406" t="s">
        <v>40</v>
      </c>
      <c r="G534" s="406" t="s">
        <v>8</v>
      </c>
      <c r="H534" s="407" t="s">
        <v>60</v>
      </c>
      <c r="I534" s="408" t="s">
        <v>40</v>
      </c>
      <c r="J534" s="407" t="s">
        <v>65</v>
      </c>
      <c r="K534" s="184"/>
      <c r="L534" s="188"/>
      <c r="M534" s="401"/>
    </row>
    <row r="535" spans="2:13" ht="15.6">
      <c r="B535" s="396"/>
      <c r="C535" s="409" t="s">
        <v>42</v>
      </c>
      <c r="D535" s="596">
        <v>1658684.453</v>
      </c>
      <c r="E535" s="596">
        <v>1659480.8729999999</v>
      </c>
      <c r="F535" s="526">
        <f t="shared" ref="F535:F540" si="128">E535-D535</f>
        <v>796.41999999992549</v>
      </c>
      <c r="G535" s="521">
        <v>6.28</v>
      </c>
      <c r="H535" s="410">
        <f>F535*G535</f>
        <v>5001.5175999995326</v>
      </c>
      <c r="I535" s="531">
        <f>F535+F539+F540</f>
        <v>1127.2899999999208</v>
      </c>
      <c r="J535" s="411">
        <f>I535/I539</f>
        <v>0.68785848527001003</v>
      </c>
      <c r="K535" s="186"/>
      <c r="L535" s="359"/>
      <c r="M535" s="401"/>
    </row>
    <row r="536" spans="2:13" ht="15.6">
      <c r="B536" s="396"/>
      <c r="C536" s="412" t="s">
        <v>43</v>
      </c>
      <c r="D536" s="596">
        <v>641029.84199999995</v>
      </c>
      <c r="E536" s="596">
        <v>641096.43200000003</v>
      </c>
      <c r="F536" s="527">
        <f t="shared" si="128"/>
        <v>66.590000000083819</v>
      </c>
      <c r="G536" s="522">
        <v>6.28</v>
      </c>
      <c r="H536" s="413">
        <f>G536*F536</f>
        <v>418.18520000052638</v>
      </c>
      <c r="I536" s="532">
        <f>F536</f>
        <v>66.590000000083819</v>
      </c>
      <c r="J536" s="414">
        <f>I536/I539</f>
        <v>4.0632398525837041E-2</v>
      </c>
      <c r="K536" s="186"/>
      <c r="L536" s="359"/>
      <c r="M536" s="401"/>
    </row>
    <row r="537" spans="2:13" ht="15.6">
      <c r="B537" s="396"/>
      <c r="C537" s="415" t="s">
        <v>44</v>
      </c>
      <c r="D537" s="597">
        <v>387969.77399999998</v>
      </c>
      <c r="E537" s="597">
        <v>388088.93400000001</v>
      </c>
      <c r="F537" s="528">
        <f t="shared" si="128"/>
        <v>119.1600000000326</v>
      </c>
      <c r="G537" s="523">
        <v>4.58</v>
      </c>
      <c r="H537" s="416">
        <f>G537*F537</f>
        <v>545.75280000014925</v>
      </c>
      <c r="I537" s="533">
        <f>F537</f>
        <v>119.1600000000326</v>
      </c>
      <c r="J537" s="417">
        <f>I537/I539</f>
        <v>7.2709965585432829E-2</v>
      </c>
      <c r="K537" s="186"/>
      <c r="L537" s="359"/>
      <c r="M537" s="401"/>
    </row>
    <row r="538" spans="2:13" ht="15.6">
      <c r="B538" s="397"/>
      <c r="C538" s="183" t="s">
        <v>139</v>
      </c>
      <c r="D538" s="597">
        <v>449286.353</v>
      </c>
      <c r="E538" s="597">
        <v>449612.15299999999</v>
      </c>
      <c r="F538" s="529">
        <f t="shared" si="128"/>
        <v>325.79999999998836</v>
      </c>
      <c r="G538" s="524">
        <v>6.28</v>
      </c>
      <c r="H538" s="418">
        <f>G538*F538</f>
        <v>2046.0239999999269</v>
      </c>
      <c r="I538" s="534">
        <f>F538</f>
        <v>325.79999999998836</v>
      </c>
      <c r="J538" s="419">
        <f>I538/I539</f>
        <v>0.19879915061872011</v>
      </c>
      <c r="K538" s="186"/>
      <c r="L538" s="359"/>
      <c r="M538" s="401"/>
    </row>
    <row r="539" spans="2:13" ht="16.2" thickBot="1">
      <c r="B539" s="397"/>
      <c r="C539" s="420" t="s">
        <v>45</v>
      </c>
      <c r="D539" s="597">
        <v>394552.81199999998</v>
      </c>
      <c r="E539" s="597">
        <v>394804.57199999999</v>
      </c>
      <c r="F539" s="526">
        <f t="shared" si="128"/>
        <v>251.76000000000931</v>
      </c>
      <c r="G539" s="859">
        <v>6.28</v>
      </c>
      <c r="H539" s="421">
        <f>G539*F539</f>
        <v>1581.0528000000586</v>
      </c>
      <c r="I539" s="535">
        <f t="shared" ref="I539:J539" si="129">SUM(I535:I538)</f>
        <v>1638.8400000000256</v>
      </c>
      <c r="J539" s="422">
        <f t="shared" si="129"/>
        <v>1</v>
      </c>
      <c r="K539" s="186"/>
      <c r="L539" s="359"/>
      <c r="M539" s="401"/>
    </row>
    <row r="540" spans="2:13" ht="15.6">
      <c r="B540" s="397"/>
      <c r="C540" s="420" t="s">
        <v>46</v>
      </c>
      <c r="D540" s="597">
        <v>347343.48200000002</v>
      </c>
      <c r="E540" s="597">
        <v>347422.592</v>
      </c>
      <c r="F540" s="526">
        <f t="shared" si="128"/>
        <v>79.10999999998603</v>
      </c>
      <c r="G540" s="860"/>
      <c r="H540" s="423">
        <f>G539*F540</f>
        <v>496.81079999991226</v>
      </c>
      <c r="I540" s="424"/>
      <c r="J540" s="425"/>
      <c r="K540" s="186"/>
      <c r="L540" s="359"/>
      <c r="M540" s="401"/>
    </row>
    <row r="541" spans="2:13" ht="16.2" thickBot="1">
      <c r="B541" s="397"/>
      <c r="C541" s="426" t="s">
        <v>21</v>
      </c>
      <c r="D541" s="427"/>
      <c r="E541" s="427"/>
      <c r="F541" s="530">
        <f>F535+F536+F537+F538+F539+F540</f>
        <v>1638.8400000000256</v>
      </c>
      <c r="G541" s="525">
        <f>H541/F541</f>
        <v>6.1563930585047641</v>
      </c>
      <c r="H541" s="428">
        <f>SUM(H535:H540)</f>
        <v>10089.343200000105</v>
      </c>
      <c r="I541" s="424"/>
      <c r="J541" s="425"/>
      <c r="K541" s="186"/>
      <c r="L541" s="359"/>
      <c r="M541" s="401"/>
    </row>
    <row r="542" spans="2:13" ht="16.2" thickBot="1">
      <c r="B542" s="397"/>
      <c r="C542" s="429"/>
      <c r="D542" s="425"/>
      <c r="E542" s="425"/>
      <c r="F542" s="430"/>
      <c r="G542" s="425"/>
      <c r="H542" s="425"/>
      <c r="I542" s="431"/>
      <c r="J542" s="431"/>
      <c r="K542" s="184"/>
      <c r="L542" s="188"/>
      <c r="M542" s="401"/>
    </row>
    <row r="543" spans="2:13" ht="15.6">
      <c r="B543" s="397"/>
      <c r="C543" s="432"/>
      <c r="D543" s="433"/>
      <c r="E543" s="433" t="s">
        <v>254</v>
      </c>
      <c r="F543" s="434" t="s">
        <v>1</v>
      </c>
      <c r="G543" s="554" t="s">
        <v>65</v>
      </c>
      <c r="H543" s="861" t="s">
        <v>243</v>
      </c>
      <c r="I543" s="862"/>
      <c r="J543" s="431"/>
      <c r="K543" s="184"/>
      <c r="L543" s="188"/>
      <c r="M543" s="401"/>
    </row>
    <row r="544" spans="2:13" ht="15.6">
      <c r="B544" s="397"/>
      <c r="C544" s="437" t="s">
        <v>80</v>
      </c>
      <c r="D544" s="438"/>
      <c r="E544" s="438">
        <v>1071</v>
      </c>
      <c r="F544" s="438">
        <f>D544+E544</f>
        <v>1071</v>
      </c>
      <c r="G544" s="439">
        <f>F544/F549</f>
        <v>0.2562053853367271</v>
      </c>
      <c r="H544" s="590">
        <v>7.0000000000000001E-3</v>
      </c>
      <c r="I544" s="586">
        <f>F544*H544</f>
        <v>7.4969999999999999</v>
      </c>
      <c r="J544" s="431"/>
      <c r="K544" s="184"/>
      <c r="L544" s="188"/>
      <c r="M544" s="401"/>
    </row>
    <row r="545" spans="2:13" ht="15.6">
      <c r="B545" s="397"/>
      <c r="C545" s="437" t="s">
        <v>81</v>
      </c>
      <c r="D545" s="438"/>
      <c r="E545" s="438">
        <v>1018</v>
      </c>
      <c r="F545" s="438">
        <f t="shared" ref="F545:F548" si="130">D545+E545</f>
        <v>1018</v>
      </c>
      <c r="G545" s="439">
        <f>F545/F549</f>
        <v>0.2435266874629208</v>
      </c>
      <c r="H545" s="590">
        <v>2.5000000000000001E-2</v>
      </c>
      <c r="I545" s="586">
        <f>F545*H545</f>
        <v>25.450000000000003</v>
      </c>
      <c r="J545" s="431"/>
      <c r="K545" s="184"/>
      <c r="L545" s="188"/>
      <c r="M545" s="401"/>
    </row>
    <row r="546" spans="2:13" ht="15.6">
      <c r="B546" s="397"/>
      <c r="C546" s="437" t="s">
        <v>58</v>
      </c>
      <c r="D546" s="438"/>
      <c r="E546" s="438">
        <v>1134</v>
      </c>
      <c r="F546" s="438">
        <f t="shared" si="130"/>
        <v>1134</v>
      </c>
      <c r="G546" s="439">
        <f>F546/F549</f>
        <v>0.27127629035653456</v>
      </c>
      <c r="H546" s="590"/>
      <c r="I546" s="586"/>
      <c r="J546" s="431"/>
      <c r="K546" s="184"/>
      <c r="L546" s="188"/>
      <c r="M546" s="401"/>
    </row>
    <row r="547" spans="2:13" ht="15.6">
      <c r="B547" s="397"/>
      <c r="C547" s="437" t="s">
        <v>275</v>
      </c>
      <c r="D547" s="438"/>
      <c r="E547" s="438">
        <v>957.24</v>
      </c>
      <c r="F547" s="438">
        <f t="shared" si="130"/>
        <v>957.24</v>
      </c>
      <c r="G547" s="439">
        <f>F547/F549</f>
        <v>0.2289916368438176</v>
      </c>
      <c r="H547" s="590">
        <v>1.9E-2</v>
      </c>
      <c r="I547" s="586">
        <f>F547*H547</f>
        <v>18.187560000000001</v>
      </c>
      <c r="J547" s="431"/>
      <c r="K547" s="184"/>
      <c r="L547" s="188"/>
      <c r="M547" s="401"/>
    </row>
    <row r="548" spans="2:13" ht="15.6">
      <c r="B548" s="397"/>
      <c r="C548" s="437" t="s">
        <v>276</v>
      </c>
      <c r="D548" s="438"/>
      <c r="E548" s="438"/>
      <c r="F548" s="438">
        <f t="shared" si="130"/>
        <v>0</v>
      </c>
      <c r="G548" s="439">
        <f>F548/F549</f>
        <v>0</v>
      </c>
      <c r="H548" s="584"/>
      <c r="I548" s="586"/>
      <c r="J548" s="431"/>
      <c r="K548" s="184"/>
      <c r="L548" s="188"/>
      <c r="M548" s="401"/>
    </row>
    <row r="549" spans="2:13" ht="16.2" thickBot="1">
      <c r="B549" s="397"/>
      <c r="C549" s="441" t="s">
        <v>1</v>
      </c>
      <c r="D549" s="442">
        <f>SUM(D544:D548)</f>
        <v>0</v>
      </c>
      <c r="E549" s="442">
        <f>SUM(E544:E548)</f>
        <v>4180.24</v>
      </c>
      <c r="F549" s="443">
        <f>D549+E549</f>
        <v>4180.24</v>
      </c>
      <c r="G549" s="444">
        <f>SUM(G544:G548)</f>
        <v>1</v>
      </c>
      <c r="H549" s="585" t="s">
        <v>21</v>
      </c>
      <c r="I549" s="591">
        <f>SUM(I544:I548)</f>
        <v>51.134560000000008</v>
      </c>
      <c r="J549" s="431"/>
      <c r="K549" s="184"/>
      <c r="L549" s="188"/>
      <c r="M549" s="401"/>
    </row>
    <row r="550" spans="2:13" ht="15" thickBot="1">
      <c r="B550" s="397"/>
      <c r="C550" s="187"/>
      <c r="D550" s="186"/>
      <c r="E550" s="186"/>
      <c r="F550" s="185"/>
      <c r="G550" s="186"/>
      <c r="H550" s="186"/>
      <c r="I550" s="184"/>
      <c r="J550" s="184"/>
      <c r="K550" s="184"/>
      <c r="L550" s="188"/>
      <c r="M550" s="401"/>
    </row>
    <row r="551" spans="2:13" ht="26.4" thickBot="1">
      <c r="B551" s="397"/>
      <c r="C551" s="876" t="s">
        <v>194</v>
      </c>
      <c r="D551" s="877"/>
      <c r="E551" s="877"/>
      <c r="F551" s="877"/>
      <c r="G551" s="877"/>
      <c r="H551" s="877"/>
      <c r="I551" s="877"/>
      <c r="J551" s="877"/>
      <c r="K551" s="877"/>
      <c r="L551" s="878"/>
      <c r="M551" s="401"/>
    </row>
    <row r="552" spans="2:13" ht="15.6">
      <c r="B552" s="396"/>
      <c r="C552" s="446"/>
      <c r="D552" s="447" t="s">
        <v>260</v>
      </c>
      <c r="E552" s="447" t="s">
        <v>68</v>
      </c>
      <c r="F552" s="447" t="s">
        <v>290</v>
      </c>
      <c r="G552" s="448" t="s">
        <v>256</v>
      </c>
      <c r="H552" s="447" t="s">
        <v>130</v>
      </c>
      <c r="I552" s="448" t="s">
        <v>64</v>
      </c>
      <c r="J552" s="447" t="s">
        <v>269</v>
      </c>
      <c r="K552" s="448" t="s">
        <v>195</v>
      </c>
      <c r="L552" s="449" t="s">
        <v>65</v>
      </c>
      <c r="M552" s="401"/>
    </row>
    <row r="553" spans="2:13" ht="15.6">
      <c r="B553" s="396"/>
      <c r="C553" s="450" t="s">
        <v>58</v>
      </c>
      <c r="D553" s="438">
        <v>125</v>
      </c>
      <c r="E553" s="438">
        <v>202</v>
      </c>
      <c r="F553" s="438">
        <v>270.43</v>
      </c>
      <c r="G553" s="438">
        <v>457</v>
      </c>
      <c r="H553" s="438"/>
      <c r="I553" s="438"/>
      <c r="J553" s="438"/>
      <c r="K553" s="550">
        <f>D553+E553+F553+G553+H553+I553+J553</f>
        <v>1054.43</v>
      </c>
      <c r="L553" s="452">
        <f>K553/K557</f>
        <v>0.10455926509144708</v>
      </c>
      <c r="M553" s="401"/>
    </row>
    <row r="554" spans="2:13" ht="15.6">
      <c r="B554" s="396"/>
      <c r="C554" s="450" t="s">
        <v>148</v>
      </c>
      <c r="D554" s="438">
        <v>306.83999999999997</v>
      </c>
      <c r="E554" s="438">
        <v>635</v>
      </c>
      <c r="F554" s="438">
        <v>435</v>
      </c>
      <c r="G554" s="438">
        <v>499</v>
      </c>
      <c r="H554" s="438">
        <v>293</v>
      </c>
      <c r="I554" s="438"/>
      <c r="J554" s="438"/>
      <c r="K554" s="550">
        <f t="shared" ref="K554:K556" si="131">D554+E554+F554+G554+H554+I554+J554</f>
        <v>2168.84</v>
      </c>
      <c r="L554" s="452">
        <f>K554/K557</f>
        <v>0.21506625997072742</v>
      </c>
      <c r="M554" s="401"/>
    </row>
    <row r="555" spans="2:13" ht="15.6">
      <c r="B555" s="396"/>
      <c r="C555" s="450" t="s">
        <v>61</v>
      </c>
      <c r="D555" s="438">
        <v>1728</v>
      </c>
      <c r="E555" s="438">
        <v>382.84</v>
      </c>
      <c r="F555" s="438">
        <v>454</v>
      </c>
      <c r="G555" s="438">
        <v>227.4</v>
      </c>
      <c r="H555" s="438">
        <v>230</v>
      </c>
      <c r="I555" s="438"/>
      <c r="J555" s="438"/>
      <c r="K555" s="550">
        <f t="shared" si="131"/>
        <v>3022.2400000000002</v>
      </c>
      <c r="L555" s="452">
        <f>K555/K557</f>
        <v>0.29969101157020861</v>
      </c>
      <c r="M555" s="401"/>
    </row>
    <row r="556" spans="2:13" ht="15.6">
      <c r="B556" s="396"/>
      <c r="C556" s="450" t="s">
        <v>62</v>
      </c>
      <c r="D556" s="438">
        <v>1281.96</v>
      </c>
      <c r="E556" s="438">
        <v>827.96</v>
      </c>
      <c r="F556" s="438">
        <v>710.32</v>
      </c>
      <c r="G556" s="438">
        <v>204.75</v>
      </c>
      <c r="H556" s="438">
        <v>292.02</v>
      </c>
      <c r="I556" s="438"/>
      <c r="J556" s="438">
        <v>522</v>
      </c>
      <c r="K556" s="550">
        <f t="shared" si="131"/>
        <v>3839.01</v>
      </c>
      <c r="L556" s="452">
        <f>K556/K557</f>
        <v>0.38068346336761688</v>
      </c>
      <c r="M556" s="401"/>
    </row>
    <row r="557" spans="2:13" ht="15.6">
      <c r="B557" s="397"/>
      <c r="C557" s="450" t="s">
        <v>199</v>
      </c>
      <c r="D557" s="552">
        <f t="shared" ref="D557:J557" si="132">SUM(D553:D556)</f>
        <v>3441.8</v>
      </c>
      <c r="E557" s="552">
        <f t="shared" si="132"/>
        <v>2047.8</v>
      </c>
      <c r="F557" s="552">
        <f t="shared" si="132"/>
        <v>1869.75</v>
      </c>
      <c r="G557" s="552">
        <f t="shared" si="132"/>
        <v>1388.15</v>
      </c>
      <c r="H557" s="552">
        <f t="shared" si="132"/>
        <v>815.02</v>
      </c>
      <c r="I557" s="552">
        <f t="shared" si="132"/>
        <v>0</v>
      </c>
      <c r="J557" s="552">
        <f t="shared" si="132"/>
        <v>522</v>
      </c>
      <c r="K557" s="550">
        <f>D557+E557+F557+G557+H557+I557+J557</f>
        <v>10084.52</v>
      </c>
      <c r="L557" s="452">
        <f>SUM(L553:L556)</f>
        <v>1</v>
      </c>
      <c r="M557" s="401"/>
    </row>
    <row r="558" spans="2:13" ht="15.6">
      <c r="B558" s="397"/>
      <c r="C558" s="547" t="s">
        <v>193</v>
      </c>
      <c r="D558" s="553">
        <v>3441.8</v>
      </c>
      <c r="E558" s="553">
        <v>2047.8</v>
      </c>
      <c r="F558" s="548">
        <v>1869.75</v>
      </c>
      <c r="G558" s="548">
        <v>1388.15</v>
      </c>
      <c r="H558" s="548">
        <v>815.02</v>
      </c>
      <c r="I558" s="548"/>
      <c r="J558" s="548">
        <v>522</v>
      </c>
      <c r="K558" s="549">
        <f t="shared" ref="K558" si="133">D558+E558+F558+G558+H558+I558+J558</f>
        <v>10084.52</v>
      </c>
      <c r="L558" s="452"/>
      <c r="M558" s="401"/>
    </row>
    <row r="559" spans="2:13" ht="15.6">
      <c r="B559" s="397"/>
      <c r="C559" s="460" t="s">
        <v>147</v>
      </c>
      <c r="D559" s="461">
        <f t="shared" ref="D559:E559" si="134">D558-D557</f>
        <v>0</v>
      </c>
      <c r="E559" s="461">
        <f t="shared" si="134"/>
        <v>0</v>
      </c>
      <c r="F559" s="461">
        <f>F558-F557</f>
        <v>0</v>
      </c>
      <c r="G559" s="461">
        <f>G558-G557</f>
        <v>0</v>
      </c>
      <c r="H559" s="461">
        <f t="shared" ref="H559:I559" si="135">H558-H557</f>
        <v>0</v>
      </c>
      <c r="I559" s="461">
        <f t="shared" si="135"/>
        <v>0</v>
      </c>
      <c r="J559" s="461">
        <f>J558-J557</f>
        <v>0</v>
      </c>
      <c r="K559" s="542">
        <f>D559+E559+F559+G559+H559+I559+J559</f>
        <v>0</v>
      </c>
      <c r="L559" s="452"/>
      <c r="M559" s="401"/>
    </row>
    <row r="560" spans="2:13" ht="15.6">
      <c r="B560" s="396"/>
      <c r="C560" s="402" t="s">
        <v>65</v>
      </c>
      <c r="D560" s="462">
        <f>D558/K558</f>
        <v>0.34129537151991368</v>
      </c>
      <c r="E560" s="462">
        <f>E558/K558</f>
        <v>0.20306370556060177</v>
      </c>
      <c r="F560" s="462">
        <f>F558/K558</f>
        <v>0.18540793215740559</v>
      </c>
      <c r="G560" s="462">
        <f>G558/K558</f>
        <v>0.13765156893932484</v>
      </c>
      <c r="H560" s="462">
        <f>H558/K558</f>
        <v>8.0818918500830977E-2</v>
      </c>
      <c r="I560" s="462">
        <f>I558/K558</f>
        <v>0</v>
      </c>
      <c r="J560" s="462">
        <f>J558/K558</f>
        <v>5.1762503321923101E-2</v>
      </c>
      <c r="K560" s="520">
        <f>D560+E560+F560+G560+H560+I560+J560</f>
        <v>1</v>
      </c>
      <c r="L560" s="463"/>
      <c r="M560" s="401"/>
    </row>
    <row r="561" spans="2:13" ht="16.2" thickBot="1">
      <c r="B561" s="396"/>
      <c r="C561" s="394"/>
      <c r="D561" s="395"/>
      <c r="E561" s="464"/>
      <c r="F561" s="879"/>
      <c r="G561" s="879"/>
      <c r="H561" s="879"/>
      <c r="I561" s="879"/>
      <c r="J561" s="880" t="s">
        <v>196</v>
      </c>
      <c r="K561" s="880"/>
      <c r="L561" s="465">
        <f>H541-K558</f>
        <v>4.8232000001044071</v>
      </c>
      <c r="M561" s="401"/>
    </row>
    <row r="562" spans="2:13" ht="15" thickBot="1">
      <c r="B562" s="397"/>
      <c r="C562" s="393"/>
      <c r="D562" s="367"/>
      <c r="E562" s="367"/>
      <c r="F562" s="367"/>
      <c r="G562" s="367"/>
      <c r="H562" s="367"/>
      <c r="I562" s="367"/>
      <c r="J562" s="367"/>
      <c r="K562" s="367"/>
      <c r="L562" s="368"/>
      <c r="M562" s="401"/>
    </row>
    <row r="563" spans="2:13" ht="15" thickBot="1">
      <c r="B563" s="398"/>
      <c r="C563" s="399"/>
      <c r="D563" s="399"/>
      <c r="E563" s="399"/>
      <c r="F563" s="399"/>
      <c r="G563" s="399"/>
      <c r="H563" s="399"/>
      <c r="I563" s="399"/>
      <c r="J563" s="399"/>
      <c r="K563" s="399"/>
      <c r="L563" s="399"/>
      <c r="M563" s="400"/>
    </row>
    <row r="564" spans="2:13" ht="15" thickBot="1"/>
    <row r="565" spans="2:13" ht="46.8" thickBot="1">
      <c r="B565" s="853" t="s">
        <v>224</v>
      </c>
      <c r="C565" s="854"/>
      <c r="D565" s="854"/>
      <c r="E565" s="854"/>
      <c r="F565" s="854"/>
      <c r="G565" s="854"/>
      <c r="H565" s="854"/>
      <c r="I565" s="854"/>
      <c r="J565" s="854"/>
      <c r="K565" s="854"/>
      <c r="L565" s="854"/>
      <c r="M565" s="855"/>
    </row>
    <row r="566" spans="2:13" ht="26.4" thickBot="1">
      <c r="B566" s="396"/>
      <c r="C566" s="856" t="s">
        <v>193</v>
      </c>
      <c r="D566" s="857"/>
      <c r="E566" s="857"/>
      <c r="F566" s="857"/>
      <c r="G566" s="857"/>
      <c r="H566" s="857"/>
      <c r="I566" s="857"/>
      <c r="J566" s="857"/>
      <c r="K566" s="857"/>
      <c r="L566" s="858"/>
      <c r="M566" s="401"/>
    </row>
    <row r="567" spans="2:13" ht="15.6">
      <c r="B567" s="396"/>
      <c r="C567" s="403" t="s">
        <v>7</v>
      </c>
      <c r="D567" s="404" t="s">
        <v>38</v>
      </c>
      <c r="E567" s="405" t="s">
        <v>39</v>
      </c>
      <c r="F567" s="406" t="s">
        <v>40</v>
      </c>
      <c r="G567" s="406" t="s">
        <v>8</v>
      </c>
      <c r="H567" s="407" t="s">
        <v>60</v>
      </c>
      <c r="I567" s="408" t="s">
        <v>40</v>
      </c>
      <c r="J567" s="407" t="s">
        <v>65</v>
      </c>
      <c r="K567" s="184"/>
      <c r="L567" s="188"/>
      <c r="M567" s="401"/>
    </row>
    <row r="568" spans="2:13" ht="15.6">
      <c r="B568" s="396"/>
      <c r="C568" s="409" t="s">
        <v>42</v>
      </c>
      <c r="D568" s="596">
        <v>1659480.8729999999</v>
      </c>
      <c r="E568" s="596">
        <v>1660401.682</v>
      </c>
      <c r="F568" s="526">
        <f t="shared" ref="F568:F573" si="136">E568-D568</f>
        <v>920.8090000001248</v>
      </c>
      <c r="G568" s="521">
        <v>6.28</v>
      </c>
      <c r="H568" s="410">
        <f>F568*G568</f>
        <v>5782.6805200007839</v>
      </c>
      <c r="I568" s="531">
        <f>F568+F572+F573</f>
        <v>1349.9080000001122</v>
      </c>
      <c r="J568" s="411">
        <f>I568/I572</f>
        <v>0.83284623931957114</v>
      </c>
      <c r="K568" s="186"/>
      <c r="L568" s="359"/>
      <c r="M568" s="401"/>
    </row>
    <row r="569" spans="2:13" ht="15.6">
      <c r="B569" s="396"/>
      <c r="C569" s="412" t="s">
        <v>43</v>
      </c>
      <c r="D569" s="596">
        <v>641096.43200000003</v>
      </c>
      <c r="E569" s="596">
        <v>641096.43200000003</v>
      </c>
      <c r="F569" s="527">
        <f t="shared" si="136"/>
        <v>0</v>
      </c>
      <c r="G569" s="522">
        <v>6.28</v>
      </c>
      <c r="H569" s="413">
        <f>G569*F569</f>
        <v>0</v>
      </c>
      <c r="I569" s="532">
        <f>F569</f>
        <v>0</v>
      </c>
      <c r="J569" s="414">
        <f>I569/I572</f>
        <v>0</v>
      </c>
      <c r="K569" s="186"/>
      <c r="L569" s="359"/>
      <c r="M569" s="401"/>
    </row>
    <row r="570" spans="2:13" ht="15.6">
      <c r="B570" s="396"/>
      <c r="C570" s="415" t="s">
        <v>44</v>
      </c>
      <c r="D570" s="597">
        <v>388088.93400000001</v>
      </c>
      <c r="E570" s="597">
        <v>388341.15299999999</v>
      </c>
      <c r="F570" s="528">
        <f t="shared" si="136"/>
        <v>252.21899999998277</v>
      </c>
      <c r="G570" s="523">
        <v>4.58</v>
      </c>
      <c r="H570" s="416">
        <f>G570*F570</f>
        <v>1155.1630199999211</v>
      </c>
      <c r="I570" s="533">
        <f>F570</f>
        <v>252.21899999998277</v>
      </c>
      <c r="J570" s="417">
        <f>I570/I572</f>
        <v>0.15561034206398591</v>
      </c>
      <c r="K570" s="186"/>
      <c r="L570" s="359"/>
      <c r="M570" s="401"/>
    </row>
    <row r="571" spans="2:13" ht="15.6">
      <c r="B571" s="397"/>
      <c r="C571" s="183" t="s">
        <v>139</v>
      </c>
      <c r="D571" s="597">
        <v>449612.15299999999</v>
      </c>
      <c r="E571" s="597">
        <v>449630.86300000001</v>
      </c>
      <c r="F571" s="529">
        <f t="shared" si="136"/>
        <v>18.710000000020955</v>
      </c>
      <c r="G571" s="524">
        <v>6.28</v>
      </c>
      <c r="H571" s="418">
        <f>G571*F571</f>
        <v>117.4988000001316</v>
      </c>
      <c r="I571" s="534">
        <f>F571</f>
        <v>18.710000000020955</v>
      </c>
      <c r="J571" s="419">
        <f>I571/I572</f>
        <v>1.1543418616442995E-2</v>
      </c>
      <c r="K571" s="186"/>
      <c r="L571" s="359"/>
      <c r="M571" s="401"/>
    </row>
    <row r="572" spans="2:13" ht="16.2" thickBot="1">
      <c r="B572" s="397"/>
      <c r="C572" s="420" t="s">
        <v>45</v>
      </c>
      <c r="D572" s="597">
        <v>394804.57199999999</v>
      </c>
      <c r="E572" s="597">
        <v>395151.12099999998</v>
      </c>
      <c r="F572" s="526">
        <f t="shared" si="136"/>
        <v>346.54899999999907</v>
      </c>
      <c r="G572" s="859">
        <v>6.28</v>
      </c>
      <c r="H572" s="421">
        <f>G572*F572</f>
        <v>2176.3277199999943</v>
      </c>
      <c r="I572" s="535">
        <f t="shared" ref="I572:J572" si="137">SUM(I568:I571)</f>
        <v>1620.8370000001159</v>
      </c>
      <c r="J572" s="422">
        <f t="shared" si="137"/>
        <v>1</v>
      </c>
      <c r="K572" s="186"/>
      <c r="L572" s="359"/>
      <c r="M572" s="401"/>
    </row>
    <row r="573" spans="2:13" ht="15.6">
      <c r="B573" s="397"/>
      <c r="C573" s="420" t="s">
        <v>46</v>
      </c>
      <c r="D573" s="597">
        <v>347422.592</v>
      </c>
      <c r="E573" s="597">
        <v>347505.14199999999</v>
      </c>
      <c r="F573" s="526">
        <f t="shared" si="136"/>
        <v>82.549999999988358</v>
      </c>
      <c r="G573" s="860"/>
      <c r="H573" s="423">
        <f>G572*F573</f>
        <v>518.41399999992689</v>
      </c>
      <c r="I573" s="424"/>
      <c r="J573" s="425"/>
      <c r="K573" s="186"/>
      <c r="L573" s="359"/>
      <c r="M573" s="401"/>
    </row>
    <row r="574" spans="2:13" ht="16.2" thickBot="1">
      <c r="B574" s="397"/>
      <c r="C574" s="426" t="s">
        <v>21</v>
      </c>
      <c r="D574" s="427"/>
      <c r="E574" s="427"/>
      <c r="F574" s="530">
        <f>F568+F569+F570+F571+F572+F573</f>
        <v>1620.8370000001159</v>
      </c>
      <c r="G574" s="525">
        <f>H574/F574</f>
        <v>6.0154624184912233</v>
      </c>
      <c r="H574" s="428">
        <f>SUM(H568:H573)</f>
        <v>9750.0840600007559</v>
      </c>
      <c r="I574" s="424"/>
      <c r="J574" s="425"/>
      <c r="K574" s="186"/>
      <c r="L574" s="359"/>
      <c r="M574" s="401"/>
    </row>
    <row r="575" spans="2:13" ht="16.2" thickBot="1">
      <c r="B575" s="397"/>
      <c r="C575" s="429"/>
      <c r="D575" s="425"/>
      <c r="E575" s="425"/>
      <c r="F575" s="430"/>
      <c r="G575" s="425"/>
      <c r="H575" s="425"/>
      <c r="I575" s="431"/>
      <c r="J575" s="431"/>
      <c r="K575" s="184"/>
      <c r="L575" s="188"/>
      <c r="M575" s="401"/>
    </row>
    <row r="576" spans="2:13" ht="15.6">
      <c r="B576" s="397"/>
      <c r="C576" s="432"/>
      <c r="D576" s="433"/>
      <c r="E576" s="433" t="s">
        <v>254</v>
      </c>
      <c r="F576" s="434" t="s">
        <v>1</v>
      </c>
      <c r="G576" s="554" t="s">
        <v>65</v>
      </c>
      <c r="H576" s="861" t="s">
        <v>243</v>
      </c>
      <c r="I576" s="862"/>
      <c r="J576" s="431"/>
      <c r="K576" s="184"/>
      <c r="L576" s="188"/>
      <c r="M576" s="401"/>
    </row>
    <row r="577" spans="2:13" ht="15.6">
      <c r="B577" s="397"/>
      <c r="C577" s="437" t="s">
        <v>80</v>
      </c>
      <c r="D577" s="438"/>
      <c r="E577" s="438">
        <v>1239</v>
      </c>
      <c r="F577" s="438">
        <f>D577+E577</f>
        <v>1239</v>
      </c>
      <c r="G577" s="439">
        <f>F577/F582</f>
        <v>0.26098166177282167</v>
      </c>
      <c r="H577" s="590">
        <v>7.0000000000000001E-3</v>
      </c>
      <c r="I577" s="586">
        <f>F577*H577</f>
        <v>8.673</v>
      </c>
      <c r="J577" s="431"/>
      <c r="K577" s="184"/>
      <c r="L577" s="188"/>
      <c r="M577" s="401"/>
    </row>
    <row r="578" spans="2:13" ht="15.6">
      <c r="B578" s="397"/>
      <c r="C578" s="437" t="s">
        <v>81</v>
      </c>
      <c r="D578" s="438"/>
      <c r="E578" s="438">
        <v>1022</v>
      </c>
      <c r="F578" s="438">
        <f t="shared" ref="F578:F581" si="138">D578+E578</f>
        <v>1022</v>
      </c>
      <c r="G578" s="439">
        <f>F578/F582</f>
        <v>0.2152730091459433</v>
      </c>
      <c r="H578" s="590">
        <v>2.5000000000000001E-2</v>
      </c>
      <c r="I578" s="586">
        <f>F578*H578</f>
        <v>25.55</v>
      </c>
      <c r="J578" s="431"/>
      <c r="K578" s="184"/>
      <c r="L578" s="188"/>
      <c r="M578" s="401"/>
    </row>
    <row r="579" spans="2:13" ht="15.6">
      <c r="B579" s="397"/>
      <c r="C579" s="437" t="s">
        <v>58</v>
      </c>
      <c r="D579" s="438"/>
      <c r="E579" s="438">
        <v>1789</v>
      </c>
      <c r="F579" s="438">
        <f t="shared" si="138"/>
        <v>1789</v>
      </c>
      <c r="G579" s="439">
        <f>F579/F582</f>
        <v>0.37683308548149957</v>
      </c>
      <c r="H579" s="590"/>
      <c r="I579" s="586"/>
      <c r="J579" s="431"/>
      <c r="K579" s="184"/>
      <c r="L579" s="188"/>
      <c r="M579" s="401"/>
    </row>
    <row r="580" spans="2:13" ht="15.6">
      <c r="B580" s="397"/>
      <c r="C580" s="437" t="s">
        <v>275</v>
      </c>
      <c r="D580" s="438"/>
      <c r="E580" s="438">
        <v>697.46</v>
      </c>
      <c r="F580" s="438">
        <f t="shared" si="138"/>
        <v>697.46</v>
      </c>
      <c r="G580" s="439">
        <f>F580/F582</f>
        <v>0.14691224359973545</v>
      </c>
      <c r="H580" s="590">
        <v>1.9E-2</v>
      </c>
      <c r="I580" s="586">
        <f>F580*H580</f>
        <v>13.25174</v>
      </c>
      <c r="J580" s="431"/>
      <c r="K580" s="184"/>
      <c r="L580" s="188"/>
      <c r="M580" s="401"/>
    </row>
    <row r="581" spans="2:13" ht="15.6">
      <c r="B581" s="397"/>
      <c r="C581" s="437" t="s">
        <v>276</v>
      </c>
      <c r="D581" s="438"/>
      <c r="E581" s="438"/>
      <c r="F581" s="438">
        <f t="shared" si="138"/>
        <v>0</v>
      </c>
      <c r="G581" s="439">
        <f>F581/F582</f>
        <v>0</v>
      </c>
      <c r="H581" s="584"/>
      <c r="I581" s="586"/>
      <c r="J581" s="431"/>
      <c r="K581" s="184"/>
      <c r="L581" s="188"/>
      <c r="M581" s="401"/>
    </row>
    <row r="582" spans="2:13" ht="16.2" thickBot="1">
      <c r="B582" s="397"/>
      <c r="C582" s="441" t="s">
        <v>1</v>
      </c>
      <c r="D582" s="442">
        <f>SUM(D577:D581)</f>
        <v>0</v>
      </c>
      <c r="E582" s="442">
        <f>SUM(E577:E581)</f>
        <v>4747.46</v>
      </c>
      <c r="F582" s="443">
        <f>D582+E582</f>
        <v>4747.46</v>
      </c>
      <c r="G582" s="444">
        <f>SUM(G577:G581)</f>
        <v>1</v>
      </c>
      <c r="H582" s="585" t="s">
        <v>21</v>
      </c>
      <c r="I582" s="591">
        <f>SUM(I577:I581)</f>
        <v>47.474739999999997</v>
      </c>
      <c r="J582" s="431"/>
      <c r="K582" s="184"/>
      <c r="L582" s="188"/>
      <c r="M582" s="401"/>
    </row>
    <row r="583" spans="2:13" ht="15" thickBot="1">
      <c r="B583" s="397"/>
      <c r="C583" s="187"/>
      <c r="D583" s="186"/>
      <c r="E583" s="186"/>
      <c r="F583" s="185"/>
      <c r="G583" s="186"/>
      <c r="H583" s="186"/>
      <c r="I583" s="184"/>
      <c r="J583" s="184"/>
      <c r="K583" s="184"/>
      <c r="L583" s="188"/>
      <c r="M583" s="401"/>
    </row>
    <row r="584" spans="2:13" ht="26.4" thickBot="1">
      <c r="B584" s="397"/>
      <c r="C584" s="876" t="s">
        <v>194</v>
      </c>
      <c r="D584" s="877"/>
      <c r="E584" s="877"/>
      <c r="F584" s="877"/>
      <c r="G584" s="877"/>
      <c r="H584" s="877"/>
      <c r="I584" s="877"/>
      <c r="J584" s="877"/>
      <c r="K584" s="877"/>
      <c r="L584" s="878"/>
      <c r="M584" s="401"/>
    </row>
    <row r="585" spans="2:13" ht="15.6">
      <c r="B585" s="396"/>
      <c r="C585" s="446"/>
      <c r="D585" s="447" t="s">
        <v>260</v>
      </c>
      <c r="E585" s="447" t="s">
        <v>68</v>
      </c>
      <c r="F585" s="447" t="s">
        <v>290</v>
      </c>
      <c r="G585" s="448" t="s">
        <v>256</v>
      </c>
      <c r="H585" s="447" t="s">
        <v>130</v>
      </c>
      <c r="I585" s="448" t="s">
        <v>64</v>
      </c>
      <c r="J585" s="447" t="s">
        <v>269</v>
      </c>
      <c r="K585" s="448" t="s">
        <v>195</v>
      </c>
      <c r="L585" s="449" t="s">
        <v>65</v>
      </c>
      <c r="M585" s="401"/>
    </row>
    <row r="586" spans="2:13" ht="15.6">
      <c r="B586" s="396"/>
      <c r="C586" s="450" t="s">
        <v>58</v>
      </c>
      <c r="D586" s="438">
        <v>571</v>
      </c>
      <c r="E586" s="438">
        <v>747</v>
      </c>
      <c r="F586" s="438">
        <v>184</v>
      </c>
      <c r="G586" s="438"/>
      <c r="H586" s="438">
        <v>27</v>
      </c>
      <c r="I586" s="438">
        <v>260</v>
      </c>
      <c r="J586" s="438"/>
      <c r="K586" s="550">
        <f>D586+E586+F586+G586+H586+I586+J586</f>
        <v>1789</v>
      </c>
      <c r="L586" s="452">
        <f>K586/K590</f>
        <v>0.18358151214111046</v>
      </c>
      <c r="M586" s="401"/>
    </row>
    <row r="587" spans="2:13" ht="15.6">
      <c r="B587" s="396"/>
      <c r="C587" s="450" t="s">
        <v>148</v>
      </c>
      <c r="D587" s="438">
        <v>458.8</v>
      </c>
      <c r="E587" s="438">
        <v>959</v>
      </c>
      <c r="F587" s="438">
        <v>502</v>
      </c>
      <c r="G587" s="438"/>
      <c r="H587" s="438">
        <v>252</v>
      </c>
      <c r="I587" s="438">
        <v>90</v>
      </c>
      <c r="J587" s="438"/>
      <c r="K587" s="550">
        <f t="shared" ref="K587:K589" si="139">D587+E587+F587+G587+H587+I587+J587</f>
        <v>2261.8000000000002</v>
      </c>
      <c r="L587" s="452">
        <f>K587/K590</f>
        <v>0.23209875022960519</v>
      </c>
      <c r="M587" s="401"/>
    </row>
    <row r="588" spans="2:13" ht="15.6">
      <c r="B588" s="396"/>
      <c r="C588" s="450" t="s">
        <v>61</v>
      </c>
      <c r="D588" s="438">
        <v>408.2</v>
      </c>
      <c r="E588" s="438">
        <v>330.6</v>
      </c>
      <c r="F588" s="438">
        <v>548.29999999999995</v>
      </c>
      <c r="G588" s="438"/>
      <c r="H588" s="438"/>
      <c r="I588" s="438">
        <v>413</v>
      </c>
      <c r="J588" s="438"/>
      <c r="K588" s="550">
        <f t="shared" si="139"/>
        <v>1700.1</v>
      </c>
      <c r="L588" s="452">
        <f>K588/K590</f>
        <v>0.17445887579156058</v>
      </c>
      <c r="M588" s="401"/>
    </row>
    <row r="589" spans="2:13" ht="15.6">
      <c r="B589" s="396"/>
      <c r="C589" s="450" t="s">
        <v>62</v>
      </c>
      <c r="D589" s="438">
        <v>818.94</v>
      </c>
      <c r="E589" s="438">
        <v>1124.08</v>
      </c>
      <c r="F589" s="438">
        <v>738.46</v>
      </c>
      <c r="G589" s="438"/>
      <c r="H589" s="438">
        <v>149.43</v>
      </c>
      <c r="I589" s="438">
        <v>1163.18</v>
      </c>
      <c r="J589" s="438"/>
      <c r="K589" s="550">
        <f t="shared" si="139"/>
        <v>3994.09</v>
      </c>
      <c r="L589" s="452">
        <f>K589/K590</f>
        <v>0.4098608618377238</v>
      </c>
      <c r="M589" s="401"/>
    </row>
    <row r="590" spans="2:13" ht="15.6">
      <c r="B590" s="397"/>
      <c r="C590" s="450" t="s">
        <v>199</v>
      </c>
      <c r="D590" s="552">
        <f t="shared" ref="D590:J590" si="140">SUM(D586:D589)</f>
        <v>2256.94</v>
      </c>
      <c r="E590" s="552">
        <f t="shared" si="140"/>
        <v>3160.68</v>
      </c>
      <c r="F590" s="552">
        <f t="shared" si="140"/>
        <v>1972.76</v>
      </c>
      <c r="G590" s="552">
        <f t="shared" si="140"/>
        <v>0</v>
      </c>
      <c r="H590" s="552">
        <f t="shared" si="140"/>
        <v>428.43</v>
      </c>
      <c r="I590" s="552">
        <f t="shared" si="140"/>
        <v>1926.18</v>
      </c>
      <c r="J590" s="552">
        <f t="shared" si="140"/>
        <v>0</v>
      </c>
      <c r="K590" s="550">
        <f>D590+E590+F590+G590+H590+I590+J590</f>
        <v>9744.99</v>
      </c>
      <c r="L590" s="452">
        <f>SUM(L586:L589)</f>
        <v>1</v>
      </c>
      <c r="M590" s="401"/>
    </row>
    <row r="591" spans="2:13" ht="15.6">
      <c r="B591" s="397"/>
      <c r="C591" s="547" t="s">
        <v>193</v>
      </c>
      <c r="D591" s="553">
        <v>2256.94</v>
      </c>
      <c r="E591" s="553">
        <v>3160.68</v>
      </c>
      <c r="F591" s="548">
        <v>1972.76</v>
      </c>
      <c r="G591" s="548"/>
      <c r="H591" s="548">
        <v>428.43</v>
      </c>
      <c r="I591" s="548">
        <v>1926.18</v>
      </c>
      <c r="J591" s="548"/>
      <c r="K591" s="549">
        <f t="shared" ref="K591" si="141">D591+E591+F591+G591+H591+I591+J591</f>
        <v>9744.99</v>
      </c>
      <c r="L591" s="452"/>
      <c r="M591" s="401"/>
    </row>
    <row r="592" spans="2:13" ht="15.6">
      <c r="B592" s="397"/>
      <c r="C592" s="460" t="s">
        <v>147</v>
      </c>
      <c r="D592" s="461">
        <f t="shared" ref="D592:E592" si="142">D591-D590</f>
        <v>0</v>
      </c>
      <c r="E592" s="461">
        <f t="shared" si="142"/>
        <v>0</v>
      </c>
      <c r="F592" s="461">
        <f>F591-F590</f>
        <v>0</v>
      </c>
      <c r="G592" s="461">
        <f>G591-G590</f>
        <v>0</v>
      </c>
      <c r="H592" s="461">
        <f t="shared" ref="H592:I592" si="143">H591-H590</f>
        <v>0</v>
      </c>
      <c r="I592" s="461">
        <f t="shared" si="143"/>
        <v>0</v>
      </c>
      <c r="J592" s="461">
        <f>J591-J590</f>
        <v>0</v>
      </c>
      <c r="K592" s="542">
        <f>D592+E592+F592+G592+H592+I592+J592</f>
        <v>0</v>
      </c>
      <c r="L592" s="452"/>
      <c r="M592" s="401"/>
    </row>
    <row r="593" spans="2:13" ht="15.6">
      <c r="B593" s="396"/>
      <c r="C593" s="402" t="s">
        <v>65</v>
      </c>
      <c r="D593" s="462">
        <f>D591/K591</f>
        <v>0.23160003242691887</v>
      </c>
      <c r="E593" s="462">
        <f>E591/K591</f>
        <v>0.32433896802356904</v>
      </c>
      <c r="F593" s="462">
        <f>F591/K591</f>
        <v>0.2024383811579078</v>
      </c>
      <c r="G593" s="462">
        <f>G591/K591</f>
        <v>0</v>
      </c>
      <c r="H593" s="462">
        <f>H591/K591</f>
        <v>4.3964129260266049E-2</v>
      </c>
      <c r="I593" s="462">
        <f>I591/K591</f>
        <v>0.19765848913133827</v>
      </c>
      <c r="J593" s="462">
        <f>J591/K591</f>
        <v>0</v>
      </c>
      <c r="K593" s="520">
        <f>D593+E593+F593+G593+H593+I593+J593</f>
        <v>1</v>
      </c>
      <c r="L593" s="463"/>
      <c r="M593" s="401"/>
    </row>
    <row r="594" spans="2:13" ht="16.2" thickBot="1">
      <c r="B594" s="396"/>
      <c r="C594" s="394"/>
      <c r="D594" s="395"/>
      <c r="E594" s="464"/>
      <c r="F594" s="879"/>
      <c r="G594" s="879"/>
      <c r="H594" s="879"/>
      <c r="I594" s="879"/>
      <c r="J594" s="880" t="s">
        <v>196</v>
      </c>
      <c r="K594" s="880"/>
      <c r="L594" s="465">
        <f>H574-K591</f>
        <v>5.0940600007561443</v>
      </c>
      <c r="M594" s="401"/>
    </row>
    <row r="595" spans="2:13" ht="15" thickBot="1">
      <c r="B595" s="397"/>
      <c r="C595" s="393"/>
      <c r="D595" s="367"/>
      <c r="E595" s="367"/>
      <c r="F595" s="367"/>
      <c r="G595" s="367"/>
      <c r="H595" s="367"/>
      <c r="I595" s="367"/>
      <c r="J595" s="367"/>
      <c r="K595" s="367"/>
      <c r="L595" s="368"/>
      <c r="M595" s="401"/>
    </row>
    <row r="596" spans="2:13" ht="15" thickBot="1">
      <c r="B596" s="398"/>
      <c r="C596" s="399"/>
      <c r="D596" s="399"/>
      <c r="E596" s="399"/>
      <c r="F596" s="399"/>
      <c r="G596" s="399"/>
      <c r="H596" s="399"/>
      <c r="I596" s="399"/>
      <c r="J596" s="399"/>
      <c r="K596" s="399"/>
      <c r="L596" s="399"/>
      <c r="M596" s="400"/>
    </row>
    <row r="597" spans="2:13" ht="15" thickBot="1"/>
    <row r="598" spans="2:13" ht="46.8" thickBot="1">
      <c r="B598" s="853" t="s">
        <v>225</v>
      </c>
      <c r="C598" s="854"/>
      <c r="D598" s="854"/>
      <c r="E598" s="854"/>
      <c r="F598" s="854"/>
      <c r="G598" s="854"/>
      <c r="H598" s="854"/>
      <c r="I598" s="854"/>
      <c r="J598" s="854"/>
      <c r="K598" s="854"/>
      <c r="L598" s="854"/>
      <c r="M598" s="855"/>
    </row>
    <row r="599" spans="2:13" ht="26.4" thickBot="1">
      <c r="B599" s="396"/>
      <c r="C599" s="856" t="s">
        <v>193</v>
      </c>
      <c r="D599" s="857"/>
      <c r="E599" s="857"/>
      <c r="F599" s="857"/>
      <c r="G599" s="857"/>
      <c r="H599" s="857"/>
      <c r="I599" s="857"/>
      <c r="J599" s="857"/>
      <c r="K599" s="857"/>
      <c r="L599" s="858"/>
      <c r="M599" s="401"/>
    </row>
    <row r="600" spans="2:13" ht="15.6">
      <c r="B600" s="396"/>
      <c r="C600" s="403" t="s">
        <v>7</v>
      </c>
      <c r="D600" s="404" t="s">
        <v>38</v>
      </c>
      <c r="E600" s="405" t="s">
        <v>39</v>
      </c>
      <c r="F600" s="406" t="s">
        <v>40</v>
      </c>
      <c r="G600" s="406" t="s">
        <v>8</v>
      </c>
      <c r="H600" s="407" t="s">
        <v>60</v>
      </c>
      <c r="I600" s="408" t="s">
        <v>40</v>
      </c>
      <c r="J600" s="407" t="s">
        <v>65</v>
      </c>
      <c r="K600" s="184"/>
      <c r="L600" s="188"/>
      <c r="M600" s="401"/>
    </row>
    <row r="601" spans="2:13" ht="15.6">
      <c r="B601" s="396"/>
      <c r="C601" s="409" t="s">
        <v>42</v>
      </c>
      <c r="D601" s="596">
        <v>1660401.682</v>
      </c>
      <c r="E601" s="596">
        <v>1661268.193</v>
      </c>
      <c r="F601" s="526">
        <f t="shared" ref="F601:F606" si="144">E601-D601</f>
        <v>866.5109999999404</v>
      </c>
      <c r="G601" s="521">
        <v>6.28</v>
      </c>
      <c r="H601" s="410">
        <f>F601*G601</f>
        <v>5441.6890799996263</v>
      </c>
      <c r="I601" s="531">
        <f>F601+F605+F606</f>
        <v>1129.0619999999763</v>
      </c>
      <c r="J601" s="411">
        <f>I601/I605</f>
        <v>0.89162072584524821</v>
      </c>
      <c r="K601" s="186"/>
      <c r="L601" s="359"/>
      <c r="M601" s="401"/>
    </row>
    <row r="602" spans="2:13" ht="15.6">
      <c r="B602" s="396"/>
      <c r="C602" s="412" t="s">
        <v>43</v>
      </c>
      <c r="D602" s="596">
        <v>641096.43200000003</v>
      </c>
      <c r="E602" s="596">
        <v>641096.43200000003</v>
      </c>
      <c r="F602" s="527">
        <f t="shared" si="144"/>
        <v>0</v>
      </c>
      <c r="G602" s="522">
        <v>6.28</v>
      </c>
      <c r="H602" s="413">
        <f>G602*F602</f>
        <v>0</v>
      </c>
      <c r="I602" s="532">
        <f>F602</f>
        <v>0</v>
      </c>
      <c r="J602" s="414">
        <f>I602/I605</f>
        <v>0</v>
      </c>
      <c r="K602" s="186"/>
      <c r="L602" s="359"/>
      <c r="M602" s="401"/>
    </row>
    <row r="603" spans="2:13" ht="15.6">
      <c r="B603" s="396"/>
      <c r="C603" s="415" t="s">
        <v>44</v>
      </c>
      <c r="D603" s="597">
        <v>388341.15299999999</v>
      </c>
      <c r="E603" s="597">
        <v>388396.804</v>
      </c>
      <c r="F603" s="528">
        <f t="shared" si="144"/>
        <v>55.651000000012573</v>
      </c>
      <c r="G603" s="523">
        <v>4.58</v>
      </c>
      <c r="H603" s="416">
        <f>G603*F603</f>
        <v>254.8815800000576</v>
      </c>
      <c r="I603" s="533">
        <f>F603</f>
        <v>55.651000000012573</v>
      </c>
      <c r="J603" s="417">
        <f>I603/I605</f>
        <v>4.3947617592325454E-2</v>
      </c>
      <c r="K603" s="186"/>
      <c r="L603" s="359"/>
      <c r="M603" s="401"/>
    </row>
    <row r="604" spans="2:13" ht="15.6">
      <c r="B604" s="397"/>
      <c r="C604" s="183" t="s">
        <v>139</v>
      </c>
      <c r="D604" s="597">
        <v>449630.86300000001</v>
      </c>
      <c r="E604" s="597">
        <v>449712.45299999998</v>
      </c>
      <c r="F604" s="529">
        <f t="shared" si="144"/>
        <v>81.589999999967404</v>
      </c>
      <c r="G604" s="524">
        <v>6.28</v>
      </c>
      <c r="H604" s="418">
        <f>G604*F604</f>
        <v>512.3851999997953</v>
      </c>
      <c r="I604" s="534">
        <f>F604</f>
        <v>81.589999999967404</v>
      </c>
      <c r="J604" s="419">
        <f>I604/I605</f>
        <v>6.4431656562426387E-2</v>
      </c>
      <c r="K604" s="186"/>
      <c r="L604" s="359"/>
      <c r="M604" s="401"/>
    </row>
    <row r="605" spans="2:13" ht="16.2" thickBot="1">
      <c r="B605" s="397"/>
      <c r="C605" s="420" t="s">
        <v>45</v>
      </c>
      <c r="D605" s="597">
        <v>395151.12099999998</v>
      </c>
      <c r="E605" s="597">
        <v>395382.17200000002</v>
      </c>
      <c r="F605" s="526">
        <f t="shared" si="144"/>
        <v>231.05100000003586</v>
      </c>
      <c r="G605" s="859">
        <v>6.28</v>
      </c>
      <c r="H605" s="421">
        <f>G605*F605</f>
        <v>1451.0002800002253</v>
      </c>
      <c r="I605" s="535">
        <f t="shared" ref="I605:J605" si="145">SUM(I601:I604)</f>
        <v>1266.3029999999562</v>
      </c>
      <c r="J605" s="422">
        <f t="shared" si="145"/>
        <v>1</v>
      </c>
      <c r="K605" s="186"/>
      <c r="L605" s="359"/>
      <c r="M605" s="401"/>
    </row>
    <row r="606" spans="2:13" ht="15.6">
      <c r="B606" s="397"/>
      <c r="C606" s="420" t="s">
        <v>46</v>
      </c>
      <c r="D606" s="597">
        <v>347505.14199999999</v>
      </c>
      <c r="E606" s="597">
        <v>347536.64199999999</v>
      </c>
      <c r="F606" s="526">
        <f t="shared" si="144"/>
        <v>31.5</v>
      </c>
      <c r="G606" s="860"/>
      <c r="H606" s="423">
        <f>G605*F606</f>
        <v>197.82000000000002</v>
      </c>
      <c r="I606" s="424"/>
      <c r="J606" s="425"/>
      <c r="K606" s="186"/>
      <c r="L606" s="359"/>
      <c r="M606" s="401"/>
    </row>
    <row r="607" spans="2:13" ht="16.2" thickBot="1">
      <c r="B607" s="397"/>
      <c r="C607" s="426" t="s">
        <v>21</v>
      </c>
      <c r="D607" s="427"/>
      <c r="E607" s="427"/>
      <c r="F607" s="530">
        <f>F601+F602+F603+F604+F605+F606</f>
        <v>1266.3029999999562</v>
      </c>
      <c r="G607" s="525">
        <f>H607/F607</f>
        <v>6.2052890500930467</v>
      </c>
      <c r="H607" s="428">
        <f>SUM(H601:H606)</f>
        <v>7857.7761399997034</v>
      </c>
      <c r="I607" s="424"/>
      <c r="J607" s="425"/>
      <c r="K607" s="186"/>
      <c r="L607" s="359"/>
      <c r="M607" s="401"/>
    </row>
    <row r="608" spans="2:13" ht="16.2" thickBot="1">
      <c r="B608" s="397"/>
      <c r="C608" s="429"/>
      <c r="D608" s="425"/>
      <c r="E608" s="425"/>
      <c r="F608" s="430"/>
      <c r="G608" s="425"/>
      <c r="H608" s="425"/>
      <c r="I608" s="431"/>
      <c r="J608" s="431"/>
      <c r="K608" s="184"/>
      <c r="L608" s="188"/>
      <c r="M608" s="401"/>
    </row>
    <row r="609" spans="2:13" ht="15.6">
      <c r="B609" s="397"/>
      <c r="C609" s="432"/>
      <c r="D609" s="433"/>
      <c r="E609" s="433" t="s">
        <v>254</v>
      </c>
      <c r="F609" s="434" t="s">
        <v>1</v>
      </c>
      <c r="G609" s="554" t="s">
        <v>65</v>
      </c>
      <c r="H609" s="861" t="s">
        <v>243</v>
      </c>
      <c r="I609" s="862"/>
      <c r="J609" s="431"/>
      <c r="K609" s="184"/>
      <c r="L609" s="188"/>
      <c r="M609" s="401"/>
    </row>
    <row r="610" spans="2:13" ht="15.6">
      <c r="B610" s="397"/>
      <c r="C610" s="437" t="s">
        <v>80</v>
      </c>
      <c r="D610" s="438"/>
      <c r="E610" s="438">
        <v>832</v>
      </c>
      <c r="F610" s="438">
        <f>D610+E610</f>
        <v>832</v>
      </c>
      <c r="G610" s="439">
        <f>F610/F615</f>
        <v>0.25045605880900917</v>
      </c>
      <c r="H610" s="590">
        <v>7.0000000000000001E-3</v>
      </c>
      <c r="I610" s="586">
        <f>F610*H610</f>
        <v>5.8239999999999998</v>
      </c>
      <c r="J610" s="431"/>
      <c r="K610" s="184"/>
      <c r="L610" s="188"/>
      <c r="M610" s="401"/>
    </row>
    <row r="611" spans="2:13" ht="15.6">
      <c r="B611" s="397"/>
      <c r="C611" s="437" t="s">
        <v>81</v>
      </c>
      <c r="D611" s="438"/>
      <c r="E611" s="438">
        <v>887</v>
      </c>
      <c r="F611" s="438">
        <f t="shared" ref="F611:F614" si="146">D611+E611</f>
        <v>887</v>
      </c>
      <c r="G611" s="439">
        <f>F611/F615</f>
        <v>0.2670126492350855</v>
      </c>
      <c r="H611" s="590">
        <v>2.5000000000000001E-2</v>
      </c>
      <c r="I611" s="586">
        <f>F611*H611</f>
        <v>22.175000000000001</v>
      </c>
      <c r="J611" s="431"/>
      <c r="K611" s="184"/>
      <c r="L611" s="188"/>
      <c r="M611" s="401"/>
    </row>
    <row r="612" spans="2:13" ht="15.6">
      <c r="B612" s="397"/>
      <c r="C612" s="437" t="s">
        <v>58</v>
      </c>
      <c r="D612" s="438"/>
      <c r="E612" s="438">
        <v>1355</v>
      </c>
      <c r="F612" s="438">
        <f t="shared" si="146"/>
        <v>1355</v>
      </c>
      <c r="G612" s="439">
        <f>F612/F615</f>
        <v>0.40789418231515318</v>
      </c>
      <c r="H612" s="590"/>
      <c r="I612" s="586"/>
      <c r="J612" s="431"/>
      <c r="K612" s="184"/>
      <c r="L612" s="188"/>
      <c r="M612" s="401"/>
    </row>
    <row r="613" spans="2:13" ht="15.6">
      <c r="B613" s="397"/>
      <c r="C613" s="437" t="s">
        <v>275</v>
      </c>
      <c r="D613" s="438"/>
      <c r="E613" s="438">
        <v>247.94</v>
      </c>
      <c r="F613" s="438">
        <f t="shared" si="146"/>
        <v>247.94</v>
      </c>
      <c r="G613" s="439">
        <f>F613/F615</f>
        <v>7.4637109640752083E-2</v>
      </c>
      <c r="H613" s="590">
        <v>1.9E-2</v>
      </c>
      <c r="I613" s="586">
        <f>F613*H613</f>
        <v>4.7108600000000003</v>
      </c>
      <c r="J613" s="431"/>
      <c r="K613" s="184"/>
      <c r="L613" s="188"/>
      <c r="M613" s="401"/>
    </row>
    <row r="614" spans="2:13" ht="15.6">
      <c r="B614" s="397"/>
      <c r="C614" s="437" t="s">
        <v>276</v>
      </c>
      <c r="D614" s="438"/>
      <c r="E614" s="438"/>
      <c r="F614" s="438">
        <f t="shared" si="146"/>
        <v>0</v>
      </c>
      <c r="G614" s="439">
        <f>F614/F615</f>
        <v>0</v>
      </c>
      <c r="H614" s="584"/>
      <c r="I614" s="586"/>
      <c r="J614" s="431"/>
      <c r="K614" s="184"/>
      <c r="L614" s="188"/>
      <c r="M614" s="401"/>
    </row>
    <row r="615" spans="2:13" ht="16.2" thickBot="1">
      <c r="B615" s="397"/>
      <c r="C615" s="441" t="s">
        <v>1</v>
      </c>
      <c r="D615" s="442">
        <f>SUM(D610:D614)</f>
        <v>0</v>
      </c>
      <c r="E615" s="442">
        <f>SUM(E610:E614)</f>
        <v>3321.94</v>
      </c>
      <c r="F615" s="443">
        <f>D615+E615</f>
        <v>3321.94</v>
      </c>
      <c r="G615" s="444">
        <f>SUM(G610:G614)</f>
        <v>1</v>
      </c>
      <c r="H615" s="585" t="s">
        <v>21</v>
      </c>
      <c r="I615" s="591">
        <f>SUM(I610:I614)</f>
        <v>32.709860000000006</v>
      </c>
      <c r="J615" s="431"/>
      <c r="K615" s="184"/>
      <c r="L615" s="188"/>
      <c r="M615" s="401"/>
    </row>
    <row r="616" spans="2:13" ht="15" thickBot="1">
      <c r="B616" s="397"/>
      <c r="C616" s="187"/>
      <c r="D616" s="186"/>
      <c r="E616" s="186"/>
      <c r="F616" s="185"/>
      <c r="G616" s="186"/>
      <c r="H616" s="186"/>
      <c r="I616" s="184"/>
      <c r="J616" s="184"/>
      <c r="K616" s="184"/>
      <c r="L616" s="188"/>
      <c r="M616" s="401"/>
    </row>
    <row r="617" spans="2:13" ht="26.4" thickBot="1">
      <c r="B617" s="397"/>
      <c r="C617" s="876" t="s">
        <v>194</v>
      </c>
      <c r="D617" s="877"/>
      <c r="E617" s="877"/>
      <c r="F617" s="877"/>
      <c r="G617" s="877"/>
      <c r="H617" s="877"/>
      <c r="I617" s="877"/>
      <c r="J617" s="877"/>
      <c r="K617" s="877"/>
      <c r="L617" s="878"/>
      <c r="M617" s="401"/>
    </row>
    <row r="618" spans="2:13" ht="15.6">
      <c r="B618" s="396"/>
      <c r="C618" s="446"/>
      <c r="D618" s="447" t="s">
        <v>260</v>
      </c>
      <c r="E618" s="447" t="s">
        <v>68</v>
      </c>
      <c r="F618" s="447" t="s">
        <v>290</v>
      </c>
      <c r="G618" s="448" t="s">
        <v>256</v>
      </c>
      <c r="H618" s="447" t="s">
        <v>130</v>
      </c>
      <c r="I618" s="448" t="s">
        <v>64</v>
      </c>
      <c r="J618" s="447" t="s">
        <v>269</v>
      </c>
      <c r="K618" s="448" t="s">
        <v>195</v>
      </c>
      <c r="L618" s="449" t="s">
        <v>65</v>
      </c>
      <c r="M618" s="401"/>
    </row>
    <row r="619" spans="2:13" ht="15.6">
      <c r="B619" s="396"/>
      <c r="C619" s="450" t="s">
        <v>58</v>
      </c>
      <c r="D619" s="438"/>
      <c r="E619" s="438">
        <v>220</v>
      </c>
      <c r="F619" s="438">
        <v>251.21</v>
      </c>
      <c r="G619" s="438">
        <v>542</v>
      </c>
      <c r="H619" s="438"/>
      <c r="I619" s="438">
        <v>342</v>
      </c>
      <c r="J619" s="438"/>
      <c r="K619" s="550">
        <f>D619+E619+F619+G619+H619+I619+J619</f>
        <v>1355.21</v>
      </c>
      <c r="L619" s="452">
        <f>K619/K623</f>
        <v>0.17257358390615488</v>
      </c>
      <c r="M619" s="401"/>
    </row>
    <row r="620" spans="2:13" ht="15.6">
      <c r="B620" s="396"/>
      <c r="C620" s="450" t="s">
        <v>148</v>
      </c>
      <c r="D620" s="438"/>
      <c r="E620" s="438">
        <v>515</v>
      </c>
      <c r="F620" s="438">
        <v>231</v>
      </c>
      <c r="G620" s="438">
        <v>345</v>
      </c>
      <c r="H620" s="438">
        <v>210</v>
      </c>
      <c r="I620" s="438">
        <v>418</v>
      </c>
      <c r="J620" s="438"/>
      <c r="K620" s="550">
        <f t="shared" ref="K620:K622" si="147">D620+E620+F620+G620+H620+I620+J620</f>
        <v>1719</v>
      </c>
      <c r="L620" s="452">
        <f>K620/K623</f>
        <v>0.21889890919833843</v>
      </c>
      <c r="M620" s="401"/>
    </row>
    <row r="621" spans="2:13" ht="15.6">
      <c r="B621" s="396"/>
      <c r="C621" s="450" t="s">
        <v>61</v>
      </c>
      <c r="D621" s="438"/>
      <c r="E621" s="438">
        <v>276.54000000000002</v>
      </c>
      <c r="F621" s="438">
        <v>62.8</v>
      </c>
      <c r="G621" s="438">
        <v>162.80000000000001</v>
      </c>
      <c r="H621" s="438">
        <v>72.8</v>
      </c>
      <c r="I621" s="438">
        <v>96</v>
      </c>
      <c r="J621" s="438"/>
      <c r="K621" s="550">
        <f t="shared" si="147"/>
        <v>670.94</v>
      </c>
      <c r="L621" s="452">
        <f>K621/K623</f>
        <v>8.5438065234167082E-2</v>
      </c>
      <c r="M621" s="401"/>
    </row>
    <row r="622" spans="2:13" ht="15.6">
      <c r="B622" s="396"/>
      <c r="C622" s="450" t="s">
        <v>62</v>
      </c>
      <c r="D622" s="438"/>
      <c r="E622" s="438">
        <v>1294.47</v>
      </c>
      <c r="F622" s="438">
        <v>529</v>
      </c>
      <c r="G622" s="438">
        <v>1139.9100000000001</v>
      </c>
      <c r="H622" s="438">
        <v>100.58</v>
      </c>
      <c r="I622" s="438">
        <v>1043.83</v>
      </c>
      <c r="J622" s="438"/>
      <c r="K622" s="550">
        <f t="shared" si="147"/>
        <v>4107.79</v>
      </c>
      <c r="L622" s="452">
        <f>K622/K623</f>
        <v>0.52308944166133953</v>
      </c>
      <c r="M622" s="401"/>
    </row>
    <row r="623" spans="2:13" ht="15.6">
      <c r="B623" s="397"/>
      <c r="C623" s="450" t="s">
        <v>199</v>
      </c>
      <c r="D623" s="552">
        <f t="shared" ref="D623:J623" si="148">SUM(D619:D622)</f>
        <v>0</v>
      </c>
      <c r="E623" s="552">
        <f t="shared" si="148"/>
        <v>2306.0100000000002</v>
      </c>
      <c r="F623" s="552">
        <f t="shared" si="148"/>
        <v>1074.01</v>
      </c>
      <c r="G623" s="552">
        <f t="shared" si="148"/>
        <v>2189.71</v>
      </c>
      <c r="H623" s="552">
        <f t="shared" si="148"/>
        <v>383.38</v>
      </c>
      <c r="I623" s="552">
        <f t="shared" si="148"/>
        <v>1899.83</v>
      </c>
      <c r="J623" s="552">
        <f t="shared" si="148"/>
        <v>0</v>
      </c>
      <c r="K623" s="550">
        <f>D623+E623+F623+G623+H623+I623+J623</f>
        <v>7852.9400000000005</v>
      </c>
      <c r="L623" s="452">
        <f>SUM(L619:L622)</f>
        <v>0.99999999999999989</v>
      </c>
      <c r="M623" s="401"/>
    </row>
    <row r="624" spans="2:13" ht="15.6">
      <c r="B624" s="397"/>
      <c r="C624" s="547" t="s">
        <v>193</v>
      </c>
      <c r="D624" s="553"/>
      <c r="E624" s="553">
        <v>2306.0100000000002</v>
      </c>
      <c r="F624" s="548">
        <v>1074.01</v>
      </c>
      <c r="G624" s="548">
        <v>2189.71</v>
      </c>
      <c r="H624" s="548">
        <v>383.38</v>
      </c>
      <c r="I624" s="548">
        <v>1899.83</v>
      </c>
      <c r="J624" s="548"/>
      <c r="K624" s="549">
        <f t="shared" ref="K624" si="149">D624+E624+F624+G624+H624+I624+J624</f>
        <v>7852.9400000000005</v>
      </c>
      <c r="L624" s="452"/>
      <c r="M624" s="401"/>
    </row>
    <row r="625" spans="2:13" ht="15.6">
      <c r="B625" s="397"/>
      <c r="C625" s="460" t="s">
        <v>147</v>
      </c>
      <c r="D625" s="461">
        <f t="shared" ref="D625:E625" si="150">D624-D623</f>
        <v>0</v>
      </c>
      <c r="E625" s="461">
        <f t="shared" si="150"/>
        <v>0</v>
      </c>
      <c r="F625" s="461">
        <f>F624-F623</f>
        <v>0</v>
      </c>
      <c r="G625" s="461">
        <f>G624-G623</f>
        <v>0</v>
      </c>
      <c r="H625" s="461">
        <f t="shared" ref="H625:I625" si="151">H624-H623</f>
        <v>0</v>
      </c>
      <c r="I625" s="461">
        <f t="shared" si="151"/>
        <v>0</v>
      </c>
      <c r="J625" s="461">
        <f>J624-J623</f>
        <v>0</v>
      </c>
      <c r="K625" s="542">
        <f>D625+E625+F625+G625+H625+I625+J625</f>
        <v>0</v>
      </c>
      <c r="L625" s="452"/>
      <c r="M625" s="401"/>
    </row>
    <row r="626" spans="2:13" ht="15.6">
      <c r="B626" s="396"/>
      <c r="C626" s="402" t="s">
        <v>65</v>
      </c>
      <c r="D626" s="462">
        <f>D624/K624</f>
        <v>0</v>
      </c>
      <c r="E626" s="462">
        <f>E624/K624</f>
        <v>0.29364925747554421</v>
      </c>
      <c r="F626" s="462">
        <f>F624/K624</f>
        <v>0.13676533884124925</v>
      </c>
      <c r="G626" s="462">
        <f>G624/K624</f>
        <v>0.27883951742914115</v>
      </c>
      <c r="H626" s="462">
        <f>H624/K624</f>
        <v>4.8819932407480504E-2</v>
      </c>
      <c r="I626" s="462">
        <f>I624/K624</f>
        <v>0.24192595384658483</v>
      </c>
      <c r="J626" s="462">
        <f>J624/K624</f>
        <v>0</v>
      </c>
      <c r="K626" s="520">
        <f>D626+E626+F626+G626+H626+I626+J626</f>
        <v>1</v>
      </c>
      <c r="L626" s="463"/>
      <c r="M626" s="401"/>
    </row>
    <row r="627" spans="2:13" ht="16.2" thickBot="1">
      <c r="B627" s="396"/>
      <c r="C627" s="394"/>
      <c r="D627" s="395"/>
      <c r="E627" s="464"/>
      <c r="F627" s="879"/>
      <c r="G627" s="879"/>
      <c r="H627" s="879"/>
      <c r="I627" s="879"/>
      <c r="J627" s="880" t="s">
        <v>196</v>
      </c>
      <c r="K627" s="880"/>
      <c r="L627" s="465">
        <f>H607-K624</f>
        <v>4.8361399997029366</v>
      </c>
      <c r="M627" s="401"/>
    </row>
    <row r="628" spans="2:13" ht="15" thickBot="1">
      <c r="B628" s="397"/>
      <c r="C628" s="393"/>
      <c r="D628" s="367"/>
      <c r="E628" s="367"/>
      <c r="F628" s="367"/>
      <c r="G628" s="367"/>
      <c r="H628" s="367"/>
      <c r="I628" s="367"/>
      <c r="J628" s="367"/>
      <c r="K628" s="367"/>
      <c r="L628" s="368"/>
      <c r="M628" s="401"/>
    </row>
    <row r="629" spans="2:13" ht="15" thickBot="1">
      <c r="B629" s="398"/>
      <c r="C629" s="399"/>
      <c r="D629" s="399"/>
      <c r="E629" s="399"/>
      <c r="F629" s="399"/>
      <c r="G629" s="399"/>
      <c r="H629" s="399"/>
      <c r="I629" s="399"/>
      <c r="J629" s="399"/>
      <c r="K629" s="399"/>
      <c r="L629" s="399"/>
      <c r="M629" s="400"/>
    </row>
    <row r="630" spans="2:13" ht="15" thickBot="1"/>
    <row r="631" spans="2:13" ht="46.8" thickBot="1">
      <c r="B631" s="853" t="s">
        <v>226</v>
      </c>
      <c r="C631" s="854"/>
      <c r="D631" s="854"/>
      <c r="E631" s="854"/>
      <c r="F631" s="854"/>
      <c r="G631" s="854"/>
      <c r="H631" s="854"/>
      <c r="I631" s="854"/>
      <c r="J631" s="854"/>
      <c r="K631" s="854"/>
      <c r="L631" s="854"/>
      <c r="M631" s="855"/>
    </row>
    <row r="632" spans="2:13" ht="26.4" thickBot="1">
      <c r="B632" s="396"/>
      <c r="C632" s="856" t="s">
        <v>193</v>
      </c>
      <c r="D632" s="857"/>
      <c r="E632" s="857"/>
      <c r="F632" s="857"/>
      <c r="G632" s="857"/>
      <c r="H632" s="857"/>
      <c r="I632" s="857"/>
      <c r="J632" s="857"/>
      <c r="K632" s="857"/>
      <c r="L632" s="858"/>
      <c r="M632" s="401"/>
    </row>
    <row r="633" spans="2:13" ht="15.6">
      <c r="B633" s="396"/>
      <c r="C633" s="403" t="s">
        <v>7</v>
      </c>
      <c r="D633" s="404" t="s">
        <v>38</v>
      </c>
      <c r="E633" s="405" t="s">
        <v>39</v>
      </c>
      <c r="F633" s="406" t="s">
        <v>40</v>
      </c>
      <c r="G633" s="406" t="s">
        <v>8</v>
      </c>
      <c r="H633" s="407" t="s">
        <v>60</v>
      </c>
      <c r="I633" s="408" t="s">
        <v>40</v>
      </c>
      <c r="J633" s="407" t="s">
        <v>65</v>
      </c>
      <c r="K633" s="184"/>
      <c r="L633" s="188"/>
      <c r="M633" s="401"/>
    </row>
    <row r="634" spans="2:13" ht="15.6">
      <c r="B634" s="396"/>
      <c r="C634" s="409" t="s">
        <v>42</v>
      </c>
      <c r="D634" s="596">
        <v>1661268.193</v>
      </c>
      <c r="E634" s="596">
        <v>1662192.2220000001</v>
      </c>
      <c r="F634" s="526">
        <f t="shared" ref="F634:F639" si="152">E634-D634</f>
        <v>924.02900000009686</v>
      </c>
      <c r="G634" s="521">
        <v>6.28</v>
      </c>
      <c r="H634" s="410">
        <f>F634*G634</f>
        <v>5802.9021200006082</v>
      </c>
      <c r="I634" s="531">
        <f>F634+F638+F639</f>
        <v>1162.2700000000768</v>
      </c>
      <c r="J634" s="411">
        <f>I634/I638</f>
        <v>0.92991271092191419</v>
      </c>
      <c r="K634" s="186"/>
      <c r="L634" s="359"/>
      <c r="M634" s="401"/>
    </row>
    <row r="635" spans="2:13" ht="15.6">
      <c r="B635" s="396"/>
      <c r="C635" s="412" t="s">
        <v>43</v>
      </c>
      <c r="D635" s="596">
        <v>641096.43200000003</v>
      </c>
      <c r="E635" s="596">
        <v>641096.43200000003</v>
      </c>
      <c r="F635" s="527">
        <f t="shared" si="152"/>
        <v>0</v>
      </c>
      <c r="G635" s="522">
        <v>6.28</v>
      </c>
      <c r="H635" s="413">
        <f>G635*F635</f>
        <v>0</v>
      </c>
      <c r="I635" s="532">
        <f>F635</f>
        <v>0</v>
      </c>
      <c r="J635" s="414">
        <f>I635/I638</f>
        <v>0</v>
      </c>
      <c r="K635" s="186"/>
      <c r="L635" s="359"/>
      <c r="M635" s="401"/>
    </row>
    <row r="636" spans="2:13" ht="15.6">
      <c r="B636" s="396"/>
      <c r="C636" s="415" t="s">
        <v>44</v>
      </c>
      <c r="D636" s="597">
        <v>388396.804</v>
      </c>
      <c r="E636" s="597">
        <v>388396.804</v>
      </c>
      <c r="F636" s="528">
        <f t="shared" si="152"/>
        <v>0</v>
      </c>
      <c r="G636" s="523">
        <v>4.58</v>
      </c>
      <c r="H636" s="416">
        <f>G636*F636</f>
        <v>0</v>
      </c>
      <c r="I636" s="533">
        <f>F636</f>
        <v>0</v>
      </c>
      <c r="J636" s="417">
        <f>I636/I638</f>
        <v>0</v>
      </c>
      <c r="K636" s="186"/>
      <c r="L636" s="359"/>
      <c r="M636" s="401"/>
    </row>
    <row r="637" spans="2:13" ht="15.6">
      <c r="B637" s="397"/>
      <c r="C637" s="183" t="s">
        <v>139</v>
      </c>
      <c r="D637" s="597">
        <v>449712.45299999998</v>
      </c>
      <c r="E637" s="597">
        <v>449800.05300000001</v>
      </c>
      <c r="F637" s="529">
        <f t="shared" si="152"/>
        <v>87.600000000034925</v>
      </c>
      <c r="G637" s="524">
        <v>6.28</v>
      </c>
      <c r="H637" s="418">
        <f>G637*F637</f>
        <v>550.12800000021934</v>
      </c>
      <c r="I637" s="534">
        <f>F637</f>
        <v>87.600000000034925</v>
      </c>
      <c r="J637" s="419">
        <f>I637/I638</f>
        <v>7.0087289078085799E-2</v>
      </c>
      <c r="K637" s="186"/>
      <c r="L637" s="359"/>
      <c r="M637" s="401"/>
    </row>
    <row r="638" spans="2:13" ht="16.2" thickBot="1">
      <c r="B638" s="397"/>
      <c r="C638" s="420" t="s">
        <v>45</v>
      </c>
      <c r="D638" s="597">
        <v>395382.17200000002</v>
      </c>
      <c r="E638" s="597">
        <v>395569.33199999999</v>
      </c>
      <c r="F638" s="526">
        <f t="shared" si="152"/>
        <v>187.15999999997439</v>
      </c>
      <c r="G638" s="859">
        <v>6.28</v>
      </c>
      <c r="H638" s="421">
        <f>G638*F638</f>
        <v>1175.3647999998393</v>
      </c>
      <c r="I638" s="535">
        <f t="shared" ref="I638:J638" si="153">SUM(I634:I637)</f>
        <v>1249.8700000001118</v>
      </c>
      <c r="J638" s="422">
        <f t="shared" si="153"/>
        <v>1</v>
      </c>
      <c r="K638" s="186"/>
      <c r="L638" s="359"/>
      <c r="M638" s="401"/>
    </row>
    <row r="639" spans="2:13" ht="15.6">
      <c r="B639" s="397"/>
      <c r="C639" s="420" t="s">
        <v>46</v>
      </c>
      <c r="D639" s="597">
        <v>347536.64199999999</v>
      </c>
      <c r="E639" s="597">
        <v>347587.723</v>
      </c>
      <c r="F639" s="526">
        <f t="shared" si="152"/>
        <v>51.081000000005588</v>
      </c>
      <c r="G639" s="860"/>
      <c r="H639" s="423">
        <f>G638*F639</f>
        <v>320.78868000003513</v>
      </c>
      <c r="I639" s="424"/>
      <c r="J639" s="425"/>
      <c r="K639" s="186"/>
      <c r="L639" s="359"/>
      <c r="M639" s="401"/>
    </row>
    <row r="640" spans="2:13" ht="16.2" thickBot="1">
      <c r="B640" s="397"/>
      <c r="C640" s="426" t="s">
        <v>21</v>
      </c>
      <c r="D640" s="427"/>
      <c r="E640" s="427"/>
      <c r="F640" s="530">
        <f>F634+F635+F636+F637+F638+F639</f>
        <v>1249.8700000001118</v>
      </c>
      <c r="G640" s="525">
        <f>H640/F640</f>
        <v>6.2799999999999994</v>
      </c>
      <c r="H640" s="428">
        <f>SUM(H634:H639)</f>
        <v>7849.1836000007015</v>
      </c>
      <c r="I640" s="424"/>
      <c r="J640" s="425"/>
      <c r="K640" s="186"/>
      <c r="L640" s="359"/>
      <c r="M640" s="401"/>
    </row>
    <row r="641" spans="2:13" ht="16.2" thickBot="1">
      <c r="B641" s="397"/>
      <c r="C641" s="429"/>
      <c r="D641" s="425"/>
      <c r="E641" s="425"/>
      <c r="F641" s="430"/>
      <c r="G641" s="425"/>
      <c r="H641" s="425"/>
      <c r="I641" s="431"/>
      <c r="J641" s="431"/>
      <c r="K641" s="184"/>
      <c r="L641" s="188"/>
      <c r="M641" s="401"/>
    </row>
    <row r="642" spans="2:13" ht="15.6">
      <c r="B642" s="397"/>
      <c r="C642" s="432"/>
      <c r="D642" s="433"/>
      <c r="E642" s="433" t="s">
        <v>254</v>
      </c>
      <c r="F642" s="434" t="s">
        <v>1</v>
      </c>
      <c r="G642" s="554" t="s">
        <v>65</v>
      </c>
      <c r="H642" s="861" t="s">
        <v>243</v>
      </c>
      <c r="I642" s="862"/>
      <c r="J642" s="431"/>
      <c r="K642" s="184"/>
      <c r="L642" s="188"/>
      <c r="M642" s="401"/>
    </row>
    <row r="643" spans="2:13" ht="15.6">
      <c r="B643" s="397"/>
      <c r="C643" s="437" t="s">
        <v>80</v>
      </c>
      <c r="D643" s="438"/>
      <c r="E643" s="438">
        <v>952</v>
      </c>
      <c r="F643" s="438">
        <f>D643+E643</f>
        <v>952</v>
      </c>
      <c r="G643" s="439">
        <f>F643/F648</f>
        <v>0.32850241545893721</v>
      </c>
      <c r="H643" s="590">
        <v>7.0000000000000001E-3</v>
      </c>
      <c r="I643" s="586">
        <f>F643*H643</f>
        <v>6.6639999999999997</v>
      </c>
      <c r="J643" s="431"/>
      <c r="K643" s="184"/>
      <c r="L643" s="188"/>
      <c r="M643" s="401"/>
    </row>
    <row r="644" spans="2:13" ht="15.6">
      <c r="B644" s="397"/>
      <c r="C644" s="437" t="s">
        <v>81</v>
      </c>
      <c r="D644" s="438"/>
      <c r="E644" s="438">
        <v>960</v>
      </c>
      <c r="F644" s="438">
        <f t="shared" ref="F644:F647" si="154">D644+E644</f>
        <v>960</v>
      </c>
      <c r="G644" s="439">
        <f>F644/F648</f>
        <v>0.33126293995859213</v>
      </c>
      <c r="H644" s="590">
        <v>2.5000000000000001E-2</v>
      </c>
      <c r="I644" s="586">
        <f>F644*H644</f>
        <v>24</v>
      </c>
      <c r="J644" s="431"/>
      <c r="K644" s="184"/>
      <c r="L644" s="188"/>
      <c r="M644" s="401"/>
    </row>
    <row r="645" spans="2:13" ht="15.6">
      <c r="B645" s="397"/>
      <c r="C645" s="437" t="s">
        <v>58</v>
      </c>
      <c r="D645" s="438"/>
      <c r="E645" s="438">
        <v>986</v>
      </c>
      <c r="F645" s="438">
        <f t="shared" si="154"/>
        <v>986</v>
      </c>
      <c r="G645" s="439">
        <f>F645/F648</f>
        <v>0.34023464458247066</v>
      </c>
      <c r="H645" s="590"/>
      <c r="I645" s="586"/>
      <c r="J645" s="431"/>
      <c r="K645" s="184"/>
      <c r="L645" s="188"/>
      <c r="M645" s="401"/>
    </row>
    <row r="646" spans="2:13" ht="15.6">
      <c r="B646" s="397"/>
      <c r="C646" s="437" t="s">
        <v>275</v>
      </c>
      <c r="D646" s="438"/>
      <c r="E646" s="438"/>
      <c r="F646" s="438">
        <f t="shared" si="154"/>
        <v>0</v>
      </c>
      <c r="G646" s="439">
        <f>F646/F648</f>
        <v>0</v>
      </c>
      <c r="H646" s="590">
        <v>1.9E-2</v>
      </c>
      <c r="I646" s="586">
        <f>F646*H646</f>
        <v>0</v>
      </c>
      <c r="J646" s="431"/>
      <c r="K646" s="184"/>
      <c r="L646" s="188"/>
      <c r="M646" s="401"/>
    </row>
    <row r="647" spans="2:13" ht="15.6">
      <c r="B647" s="397"/>
      <c r="C647" s="437" t="s">
        <v>276</v>
      </c>
      <c r="D647" s="438"/>
      <c r="E647" s="438"/>
      <c r="F647" s="438">
        <f t="shared" si="154"/>
        <v>0</v>
      </c>
      <c r="G647" s="439">
        <f>F647/F648</f>
        <v>0</v>
      </c>
      <c r="H647" s="584"/>
      <c r="I647" s="586"/>
      <c r="J647" s="431"/>
      <c r="K647" s="184"/>
      <c r="L647" s="188"/>
      <c r="M647" s="401"/>
    </row>
    <row r="648" spans="2:13" ht="16.2" thickBot="1">
      <c r="B648" s="397"/>
      <c r="C648" s="441" t="s">
        <v>1</v>
      </c>
      <c r="D648" s="442">
        <f>SUM(D643:D647)</f>
        <v>0</v>
      </c>
      <c r="E648" s="442">
        <f>SUM(E643:E647)</f>
        <v>2898</v>
      </c>
      <c r="F648" s="443">
        <f>D648+E648</f>
        <v>2898</v>
      </c>
      <c r="G648" s="444">
        <f>SUM(G643:G647)</f>
        <v>1</v>
      </c>
      <c r="H648" s="585" t="s">
        <v>21</v>
      </c>
      <c r="I648" s="591">
        <f>SUM(I643:I647)</f>
        <v>30.664000000000001</v>
      </c>
      <c r="J648" s="431"/>
      <c r="K648" s="184"/>
      <c r="L648" s="188"/>
      <c r="M648" s="401"/>
    </row>
    <row r="649" spans="2:13" ht="15" thickBot="1">
      <c r="B649" s="397"/>
      <c r="C649" s="187"/>
      <c r="D649" s="186"/>
      <c r="E649" s="186"/>
      <c r="F649" s="185"/>
      <c r="G649" s="186"/>
      <c r="H649" s="186"/>
      <c r="I649" s="184"/>
      <c r="J649" s="184"/>
      <c r="K649" s="184"/>
      <c r="L649" s="188"/>
      <c r="M649" s="401"/>
    </row>
    <row r="650" spans="2:13" ht="26.4" thickBot="1">
      <c r="B650" s="397"/>
      <c r="C650" s="876" t="s">
        <v>194</v>
      </c>
      <c r="D650" s="877"/>
      <c r="E650" s="877"/>
      <c r="F650" s="877"/>
      <c r="G650" s="877"/>
      <c r="H650" s="877"/>
      <c r="I650" s="877"/>
      <c r="J650" s="877"/>
      <c r="K650" s="877"/>
      <c r="L650" s="878"/>
      <c r="M650" s="401"/>
    </row>
    <row r="651" spans="2:13" ht="15.6">
      <c r="B651" s="396"/>
      <c r="C651" s="446"/>
      <c r="D651" s="447" t="s">
        <v>260</v>
      </c>
      <c r="E651" s="447" t="s">
        <v>68</v>
      </c>
      <c r="F651" s="447" t="s">
        <v>290</v>
      </c>
      <c r="G651" s="448" t="s">
        <v>256</v>
      </c>
      <c r="H651" s="447" t="s">
        <v>130</v>
      </c>
      <c r="I651" s="448" t="s">
        <v>64</v>
      </c>
      <c r="J651" s="447" t="s">
        <v>269</v>
      </c>
      <c r="K651" s="448" t="s">
        <v>195</v>
      </c>
      <c r="L651" s="449" t="s">
        <v>65</v>
      </c>
      <c r="M651" s="401"/>
    </row>
    <row r="652" spans="2:13" ht="15.6">
      <c r="B652" s="396"/>
      <c r="C652" s="450" t="s">
        <v>58</v>
      </c>
      <c r="D652" s="438">
        <v>157</v>
      </c>
      <c r="E652" s="438">
        <v>318</v>
      </c>
      <c r="F652" s="438">
        <v>226.28</v>
      </c>
      <c r="G652" s="438">
        <v>125</v>
      </c>
      <c r="H652" s="438"/>
      <c r="I652" s="438"/>
      <c r="J652" s="438"/>
      <c r="K652" s="550">
        <f>D652+E652+F652+G652+H652+I652+J652</f>
        <v>826.28</v>
      </c>
      <c r="L652" s="452">
        <f>K652/K656</f>
        <v>0.10545849967837123</v>
      </c>
      <c r="M652" s="401"/>
    </row>
    <row r="653" spans="2:13" ht="15.6">
      <c r="B653" s="396"/>
      <c r="C653" s="450" t="s">
        <v>148</v>
      </c>
      <c r="D653" s="438">
        <v>858.99</v>
      </c>
      <c r="E653" s="438">
        <v>537</v>
      </c>
      <c r="F653" s="438">
        <v>180</v>
      </c>
      <c r="G653" s="438">
        <v>281</v>
      </c>
      <c r="H653" s="438">
        <v>215.12</v>
      </c>
      <c r="I653" s="438"/>
      <c r="J653" s="438"/>
      <c r="K653" s="550">
        <f t="shared" ref="K653:K655" si="155">D653+E653+F653+G653+H653+I653+J653</f>
        <v>2072.11</v>
      </c>
      <c r="L653" s="452">
        <f>K653/K656</f>
        <v>0.26446436046927169</v>
      </c>
      <c r="M653" s="401"/>
    </row>
    <row r="654" spans="2:13" ht="15.6">
      <c r="B654" s="396"/>
      <c r="C654" s="450" t="s">
        <v>61</v>
      </c>
      <c r="D654" s="438">
        <v>887.65</v>
      </c>
      <c r="E654" s="438">
        <v>758.84</v>
      </c>
      <c r="F654" s="438">
        <v>340.12</v>
      </c>
      <c r="G654" s="438">
        <v>66</v>
      </c>
      <c r="H654" s="438"/>
      <c r="I654" s="438"/>
      <c r="J654" s="438"/>
      <c r="K654" s="550">
        <f t="shared" si="155"/>
        <v>2052.61</v>
      </c>
      <c r="L654" s="452">
        <f>K654/K656</f>
        <v>0.26197556642399861</v>
      </c>
      <c r="M654" s="401"/>
    </row>
    <row r="655" spans="2:13" ht="15.6">
      <c r="B655" s="396"/>
      <c r="C655" s="450" t="s">
        <v>62</v>
      </c>
      <c r="D655" s="438">
        <v>1449.91</v>
      </c>
      <c r="E655" s="438">
        <v>647.28</v>
      </c>
      <c r="F655" s="438">
        <v>382.38</v>
      </c>
      <c r="G655" s="438">
        <v>294.31</v>
      </c>
      <c r="H655" s="438">
        <v>10.199999999999999</v>
      </c>
      <c r="I655" s="438"/>
      <c r="J655" s="438">
        <v>100.04</v>
      </c>
      <c r="K655" s="550">
        <f t="shared" si="155"/>
        <v>2884.12</v>
      </c>
      <c r="L655" s="452">
        <f>K655/K656</f>
        <v>0.36810157342835848</v>
      </c>
      <c r="M655" s="401"/>
    </row>
    <row r="656" spans="2:13" ht="15.6">
      <c r="B656" s="397"/>
      <c r="C656" s="450" t="s">
        <v>199</v>
      </c>
      <c r="D656" s="552">
        <f t="shared" ref="D656:J656" si="156">SUM(D652:D655)</f>
        <v>3353.55</v>
      </c>
      <c r="E656" s="552">
        <f t="shared" si="156"/>
        <v>2261.12</v>
      </c>
      <c r="F656" s="552">
        <f t="shared" si="156"/>
        <v>1128.78</v>
      </c>
      <c r="G656" s="552">
        <f t="shared" si="156"/>
        <v>766.31</v>
      </c>
      <c r="H656" s="552">
        <f t="shared" si="156"/>
        <v>225.32</v>
      </c>
      <c r="I656" s="552">
        <f t="shared" si="156"/>
        <v>0</v>
      </c>
      <c r="J656" s="552">
        <f t="shared" si="156"/>
        <v>100.04</v>
      </c>
      <c r="K656" s="550">
        <f>D656+E656+F656+G656+H656+I656+J656</f>
        <v>7835.12</v>
      </c>
      <c r="L656" s="452">
        <f>SUM(L652:L655)</f>
        <v>1</v>
      </c>
      <c r="M656" s="401"/>
    </row>
    <row r="657" spans="2:13" ht="15.6">
      <c r="B657" s="397"/>
      <c r="C657" s="547" t="s">
        <v>193</v>
      </c>
      <c r="D657" s="553">
        <v>3353.55</v>
      </c>
      <c r="E657" s="553">
        <v>2261.12</v>
      </c>
      <c r="F657" s="548">
        <v>1128.78</v>
      </c>
      <c r="G657" s="548">
        <v>766.31</v>
      </c>
      <c r="H657" s="548">
        <v>225.32</v>
      </c>
      <c r="I657" s="548"/>
      <c r="J657" s="548">
        <v>100.04</v>
      </c>
      <c r="K657" s="549">
        <f t="shared" ref="K657" si="157">D657+E657+F657+G657+H657+I657+J657</f>
        <v>7835.12</v>
      </c>
      <c r="L657" s="452"/>
      <c r="M657" s="401"/>
    </row>
    <row r="658" spans="2:13" ht="15.6">
      <c r="B658" s="397"/>
      <c r="C658" s="460" t="s">
        <v>147</v>
      </c>
      <c r="D658" s="461">
        <f t="shared" ref="D658:E658" si="158">D657-D656</f>
        <v>0</v>
      </c>
      <c r="E658" s="461">
        <f t="shared" si="158"/>
        <v>0</v>
      </c>
      <c r="F658" s="461">
        <f>F657-F656</f>
        <v>0</v>
      </c>
      <c r="G658" s="461">
        <f>G657-G656</f>
        <v>0</v>
      </c>
      <c r="H658" s="461">
        <f t="shared" ref="H658:I658" si="159">H657-H656</f>
        <v>0</v>
      </c>
      <c r="I658" s="461">
        <f t="shared" si="159"/>
        <v>0</v>
      </c>
      <c r="J658" s="461">
        <f>J657-J656</f>
        <v>0</v>
      </c>
      <c r="K658" s="542">
        <f>D658+E658+F658+G658+H658+I658+J658</f>
        <v>0</v>
      </c>
      <c r="L658" s="452"/>
      <c r="M658" s="401"/>
    </row>
    <row r="659" spans="2:13" ht="15.6">
      <c r="B659" s="396"/>
      <c r="C659" s="402" t="s">
        <v>65</v>
      </c>
      <c r="D659" s="462">
        <f>D657/K657</f>
        <v>0.42801514207823238</v>
      </c>
      <c r="E659" s="462">
        <f>E657/K657</f>
        <v>0.28858779444348009</v>
      </c>
      <c r="F659" s="462">
        <f>F657/K657</f>
        <v>0.14406671499606899</v>
      </c>
      <c r="G659" s="462">
        <f>G657/K657</f>
        <v>9.7804500760677565E-2</v>
      </c>
      <c r="H659" s="462">
        <f>H657/K657</f>
        <v>2.8757696116970766E-2</v>
      </c>
      <c r="I659" s="462">
        <f>I657/K657</f>
        <v>0</v>
      </c>
      <c r="J659" s="462">
        <f>J657/K657</f>
        <v>1.2768151604570193E-2</v>
      </c>
      <c r="K659" s="520">
        <f>D659+E659+F659+G659+H659+I659+J659</f>
        <v>1</v>
      </c>
      <c r="L659" s="463"/>
      <c r="M659" s="401"/>
    </row>
    <row r="660" spans="2:13" ht="16.2" thickBot="1">
      <c r="B660" s="396"/>
      <c r="C660" s="394"/>
      <c r="D660" s="395"/>
      <c r="E660" s="464"/>
      <c r="F660" s="879"/>
      <c r="G660" s="879"/>
      <c r="H660" s="879"/>
      <c r="I660" s="879"/>
      <c r="J660" s="880" t="s">
        <v>196</v>
      </c>
      <c r="K660" s="880"/>
      <c r="L660" s="465">
        <f>H640-K657</f>
        <v>14.063600000701626</v>
      </c>
      <c r="M660" s="401"/>
    </row>
    <row r="661" spans="2:13" ht="15" thickBot="1">
      <c r="B661" s="397"/>
      <c r="C661" s="393"/>
      <c r="D661" s="367"/>
      <c r="E661" s="367"/>
      <c r="F661" s="367"/>
      <c r="G661" s="367"/>
      <c r="H661" s="367"/>
      <c r="I661" s="367"/>
      <c r="J661" s="367"/>
      <c r="K661" s="367"/>
      <c r="L661" s="368"/>
      <c r="M661" s="401"/>
    </row>
    <row r="662" spans="2:13" ht="15" thickBot="1">
      <c r="B662" s="398"/>
      <c r="C662" s="399"/>
      <c r="D662" s="399"/>
      <c r="E662" s="399"/>
      <c r="F662" s="399"/>
      <c r="G662" s="399"/>
      <c r="H662" s="399"/>
      <c r="I662" s="399"/>
      <c r="J662" s="399"/>
      <c r="K662" s="399"/>
      <c r="L662" s="399"/>
      <c r="M662" s="400"/>
    </row>
    <row r="663" spans="2:13" ht="15" thickBot="1"/>
    <row r="664" spans="2:13" ht="46.8" thickBot="1">
      <c r="B664" s="853" t="s">
        <v>227</v>
      </c>
      <c r="C664" s="854"/>
      <c r="D664" s="854"/>
      <c r="E664" s="854"/>
      <c r="F664" s="854"/>
      <c r="G664" s="854"/>
      <c r="H664" s="854"/>
      <c r="I664" s="854"/>
      <c r="J664" s="854"/>
      <c r="K664" s="854"/>
      <c r="L664" s="854"/>
      <c r="M664" s="855"/>
    </row>
    <row r="665" spans="2:13" ht="26.4" thickBot="1">
      <c r="B665" s="396"/>
      <c r="C665" s="856" t="s">
        <v>193</v>
      </c>
      <c r="D665" s="857"/>
      <c r="E665" s="857"/>
      <c r="F665" s="857"/>
      <c r="G665" s="857"/>
      <c r="H665" s="857"/>
      <c r="I665" s="857"/>
      <c r="J665" s="857"/>
      <c r="K665" s="857"/>
      <c r="L665" s="858"/>
      <c r="M665" s="401"/>
    </row>
    <row r="666" spans="2:13" ht="15.6">
      <c r="B666" s="396"/>
      <c r="C666" s="403" t="s">
        <v>7</v>
      </c>
      <c r="D666" s="404" t="s">
        <v>38</v>
      </c>
      <c r="E666" s="405" t="s">
        <v>39</v>
      </c>
      <c r="F666" s="406" t="s">
        <v>40</v>
      </c>
      <c r="G666" s="406" t="s">
        <v>8</v>
      </c>
      <c r="H666" s="407" t="s">
        <v>60</v>
      </c>
      <c r="I666" s="408" t="s">
        <v>40</v>
      </c>
      <c r="J666" s="407" t="s">
        <v>65</v>
      </c>
      <c r="K666" s="184"/>
      <c r="L666" s="188"/>
      <c r="M666" s="401"/>
    </row>
    <row r="667" spans="2:13" ht="15.6">
      <c r="B667" s="396"/>
      <c r="C667" s="409" t="s">
        <v>42</v>
      </c>
      <c r="D667" s="596">
        <v>1662192.2220000001</v>
      </c>
      <c r="E667" s="596">
        <v>1662987.9029999999</v>
      </c>
      <c r="F667" s="526">
        <f t="shared" ref="F667:F672" si="160">E667-D667</f>
        <v>795.68099999986589</v>
      </c>
      <c r="G667" s="521">
        <v>6.28</v>
      </c>
      <c r="H667" s="410">
        <f>F667*G667</f>
        <v>4996.8766799991581</v>
      </c>
      <c r="I667" s="531">
        <f>F667+F671+F672</f>
        <v>986.03999999986263</v>
      </c>
      <c r="J667" s="411">
        <f>I667/I671</f>
        <v>0.73468895083072849</v>
      </c>
      <c r="K667" s="186"/>
      <c r="L667" s="359"/>
      <c r="M667" s="401"/>
    </row>
    <row r="668" spans="2:13" ht="15.6">
      <c r="B668" s="396"/>
      <c r="C668" s="412" t="s">
        <v>43</v>
      </c>
      <c r="D668" s="596">
        <v>641096.43200000003</v>
      </c>
      <c r="E668" s="596">
        <v>641096.43200000003</v>
      </c>
      <c r="F668" s="527">
        <f t="shared" si="160"/>
        <v>0</v>
      </c>
      <c r="G668" s="522">
        <v>6.28</v>
      </c>
      <c r="H668" s="413">
        <f>G668*F668</f>
        <v>0</v>
      </c>
      <c r="I668" s="532">
        <f>F668</f>
        <v>0</v>
      </c>
      <c r="J668" s="414">
        <f>I668/I671</f>
        <v>0</v>
      </c>
      <c r="K668" s="186"/>
      <c r="L668" s="359"/>
      <c r="M668" s="401"/>
    </row>
    <row r="669" spans="2:13" ht="15.6">
      <c r="B669" s="396"/>
      <c r="C669" s="415" t="s">
        <v>44</v>
      </c>
      <c r="D669" s="597">
        <v>388396.804</v>
      </c>
      <c r="E669" s="597">
        <v>388396.804</v>
      </c>
      <c r="F669" s="528">
        <f t="shared" si="160"/>
        <v>0</v>
      </c>
      <c r="G669" s="523">
        <v>4.58</v>
      </c>
      <c r="H669" s="416">
        <f>G669*F669</f>
        <v>0</v>
      </c>
      <c r="I669" s="533">
        <f>F669</f>
        <v>0</v>
      </c>
      <c r="J669" s="417">
        <f>I669/I671</f>
        <v>0</v>
      </c>
      <c r="K669" s="186"/>
      <c r="L669" s="359"/>
      <c r="M669" s="401"/>
    </row>
    <row r="670" spans="2:13" ht="15.6">
      <c r="B670" s="397"/>
      <c r="C670" s="183" t="s">
        <v>139</v>
      </c>
      <c r="D670" s="597">
        <v>449800.05300000001</v>
      </c>
      <c r="E670" s="597">
        <v>450156.13199999998</v>
      </c>
      <c r="F670" s="529">
        <f t="shared" si="160"/>
        <v>356.0789999999688</v>
      </c>
      <c r="G670" s="524">
        <v>6.28</v>
      </c>
      <c r="H670" s="418">
        <f>G670*F670</f>
        <v>2236.1761199998041</v>
      </c>
      <c r="I670" s="534">
        <f>F670</f>
        <v>356.0789999999688</v>
      </c>
      <c r="J670" s="419">
        <f>I670/I671</f>
        <v>0.26531104916927151</v>
      </c>
      <c r="K670" s="186"/>
      <c r="L670" s="359"/>
      <c r="M670" s="401"/>
    </row>
    <row r="671" spans="2:13" ht="16.2" thickBot="1">
      <c r="B671" s="397"/>
      <c r="C671" s="420" t="s">
        <v>45</v>
      </c>
      <c r="D671" s="597">
        <v>395569.33199999999</v>
      </c>
      <c r="E671" s="597">
        <v>395712.58199999999</v>
      </c>
      <c r="F671" s="526">
        <f t="shared" si="160"/>
        <v>143.25</v>
      </c>
      <c r="G671" s="859">
        <v>6.28</v>
      </c>
      <c r="H671" s="421">
        <f>G671*F671</f>
        <v>899.61</v>
      </c>
      <c r="I671" s="535">
        <f t="shared" ref="I671:J671" si="161">SUM(I667:I670)</f>
        <v>1342.1189999998314</v>
      </c>
      <c r="J671" s="422">
        <f t="shared" si="161"/>
        <v>1</v>
      </c>
      <c r="K671" s="186"/>
      <c r="L671" s="359"/>
      <c r="M671" s="401"/>
    </row>
    <row r="672" spans="2:13" ht="15.6">
      <c r="B672" s="397"/>
      <c r="C672" s="420" t="s">
        <v>46</v>
      </c>
      <c r="D672" s="597">
        <v>347587.723</v>
      </c>
      <c r="E672" s="597">
        <v>347634.83199999999</v>
      </c>
      <c r="F672" s="526">
        <f t="shared" si="160"/>
        <v>47.10899999999674</v>
      </c>
      <c r="G672" s="860"/>
      <c r="H672" s="423">
        <f>G671*F672</f>
        <v>295.84451999997952</v>
      </c>
      <c r="I672" s="424"/>
      <c r="J672" s="425"/>
      <c r="K672" s="186"/>
      <c r="L672" s="359"/>
      <c r="M672" s="401"/>
    </row>
    <row r="673" spans="2:13" ht="16.2" thickBot="1">
      <c r="B673" s="397"/>
      <c r="C673" s="426" t="s">
        <v>21</v>
      </c>
      <c r="D673" s="427"/>
      <c r="E673" s="427"/>
      <c r="F673" s="530">
        <f>F667+F668+F669+F670+F671+F672</f>
        <v>1342.1189999998314</v>
      </c>
      <c r="G673" s="525">
        <f>H673/F673</f>
        <v>6.28</v>
      </c>
      <c r="H673" s="428">
        <f>SUM(H667:H672)</f>
        <v>8428.507319998942</v>
      </c>
      <c r="I673" s="424"/>
      <c r="J673" s="425"/>
      <c r="K673" s="186"/>
      <c r="L673" s="359"/>
      <c r="M673" s="401"/>
    </row>
    <row r="674" spans="2:13" ht="16.2" thickBot="1">
      <c r="B674" s="397"/>
      <c r="C674" s="429"/>
      <c r="D674" s="425"/>
      <c r="E674" s="425"/>
      <c r="F674" s="430"/>
      <c r="G674" s="425"/>
      <c r="H674" s="425"/>
      <c r="I674" s="431"/>
      <c r="J674" s="431"/>
      <c r="K674" s="184"/>
      <c r="L674" s="188"/>
      <c r="M674" s="401"/>
    </row>
    <row r="675" spans="2:13" ht="15.6">
      <c r="B675" s="397"/>
      <c r="C675" s="432"/>
      <c r="D675" s="433"/>
      <c r="E675" s="433" t="s">
        <v>254</v>
      </c>
      <c r="F675" s="434" t="s">
        <v>1</v>
      </c>
      <c r="G675" s="554" t="s">
        <v>65</v>
      </c>
      <c r="H675" s="861" t="s">
        <v>243</v>
      </c>
      <c r="I675" s="862"/>
      <c r="J675" s="431"/>
      <c r="K675" s="184"/>
      <c r="L675" s="188"/>
      <c r="M675" s="401"/>
    </row>
    <row r="676" spans="2:13" ht="15.6">
      <c r="B676" s="397"/>
      <c r="C676" s="437" t="s">
        <v>80</v>
      </c>
      <c r="D676" s="438"/>
      <c r="E676" s="438">
        <v>806</v>
      </c>
      <c r="F676" s="438">
        <f>D676+E676</f>
        <v>806</v>
      </c>
      <c r="G676" s="439">
        <f>F676/F681</f>
        <v>0.22739840426132196</v>
      </c>
      <c r="H676" s="590">
        <v>7.0000000000000001E-3</v>
      </c>
      <c r="I676" s="586">
        <f>F676*H676</f>
        <v>5.6420000000000003</v>
      </c>
      <c r="J676" s="431"/>
      <c r="K676" s="184"/>
      <c r="L676" s="188"/>
      <c r="M676" s="401"/>
    </row>
    <row r="677" spans="2:13" ht="15.6">
      <c r="B677" s="397"/>
      <c r="C677" s="437" t="s">
        <v>81</v>
      </c>
      <c r="D677" s="438"/>
      <c r="E677" s="438">
        <v>1472</v>
      </c>
      <c r="F677" s="438">
        <f t="shared" ref="F677:F680" si="162">D677+E677</f>
        <v>1472</v>
      </c>
      <c r="G677" s="439">
        <f>F677/F681</f>
        <v>0.41529832639288577</v>
      </c>
      <c r="H677" s="590">
        <v>2.5000000000000001E-2</v>
      </c>
      <c r="I677" s="586">
        <f>F677*H677</f>
        <v>36.800000000000004</v>
      </c>
      <c r="J677" s="431"/>
      <c r="K677" s="184"/>
      <c r="L677" s="188"/>
      <c r="M677" s="401"/>
    </row>
    <row r="678" spans="2:13" ht="15.6">
      <c r="B678" s="397"/>
      <c r="C678" s="437" t="s">
        <v>58</v>
      </c>
      <c r="D678" s="438"/>
      <c r="E678" s="438">
        <v>965</v>
      </c>
      <c r="F678" s="438">
        <f t="shared" si="162"/>
        <v>965</v>
      </c>
      <c r="G678" s="439">
        <f>F678/F681</f>
        <v>0.27225739468011873</v>
      </c>
      <c r="H678" s="590"/>
      <c r="I678" s="586"/>
      <c r="J678" s="431"/>
      <c r="K678" s="184"/>
      <c r="L678" s="188"/>
      <c r="M678" s="401"/>
    </row>
    <row r="679" spans="2:13" ht="15.6">
      <c r="B679" s="397"/>
      <c r="C679" s="437" t="s">
        <v>275</v>
      </c>
      <c r="D679" s="438"/>
      <c r="E679" s="438">
        <v>301.44</v>
      </c>
      <c r="F679" s="438">
        <f t="shared" si="162"/>
        <v>301.44</v>
      </c>
      <c r="G679" s="439">
        <f>F679/F681</f>
        <v>8.5045874665673565E-2</v>
      </c>
      <c r="H679" s="590">
        <v>1.9E-2</v>
      </c>
      <c r="I679" s="586">
        <f>F679*H679</f>
        <v>5.72736</v>
      </c>
      <c r="J679" s="431"/>
      <c r="K679" s="184"/>
      <c r="L679" s="188"/>
      <c r="M679" s="401"/>
    </row>
    <row r="680" spans="2:13" ht="15.6">
      <c r="B680" s="397"/>
      <c r="C680" s="437" t="s">
        <v>276</v>
      </c>
      <c r="D680" s="438"/>
      <c r="E680" s="438"/>
      <c r="F680" s="438">
        <f t="shared" si="162"/>
        <v>0</v>
      </c>
      <c r="G680" s="439">
        <f>F680/F681</f>
        <v>0</v>
      </c>
      <c r="H680" s="584"/>
      <c r="I680" s="586"/>
      <c r="J680" s="431"/>
      <c r="K680" s="184"/>
      <c r="L680" s="188"/>
      <c r="M680" s="401"/>
    </row>
    <row r="681" spans="2:13" ht="16.2" thickBot="1">
      <c r="B681" s="397"/>
      <c r="C681" s="441" t="s">
        <v>1</v>
      </c>
      <c r="D681" s="442">
        <f>SUM(D676:D680)</f>
        <v>0</v>
      </c>
      <c r="E681" s="442">
        <f>SUM(E676:E680)</f>
        <v>3544.44</v>
      </c>
      <c r="F681" s="443">
        <f>D681+E681</f>
        <v>3544.44</v>
      </c>
      <c r="G681" s="444">
        <f>SUM(G676:G680)</f>
        <v>1</v>
      </c>
      <c r="H681" s="585" t="s">
        <v>21</v>
      </c>
      <c r="I681" s="591">
        <f>SUM(I676:I680)</f>
        <v>48.169360000000005</v>
      </c>
      <c r="J681" s="431"/>
      <c r="K681" s="184"/>
      <c r="L681" s="188"/>
      <c r="M681" s="401"/>
    </row>
    <row r="682" spans="2:13" ht="15" thickBot="1">
      <c r="B682" s="397"/>
      <c r="C682" s="187"/>
      <c r="D682" s="186"/>
      <c r="E682" s="186"/>
      <c r="F682" s="185"/>
      <c r="G682" s="186"/>
      <c r="H682" s="186"/>
      <c r="I682" s="184"/>
      <c r="J682" s="184"/>
      <c r="K682" s="184"/>
      <c r="L682" s="188"/>
      <c r="M682" s="401"/>
    </row>
    <row r="683" spans="2:13" ht="26.4" thickBot="1">
      <c r="B683" s="397"/>
      <c r="C683" s="876" t="s">
        <v>194</v>
      </c>
      <c r="D683" s="877"/>
      <c r="E683" s="877"/>
      <c r="F683" s="877"/>
      <c r="G683" s="877"/>
      <c r="H683" s="877"/>
      <c r="I683" s="877"/>
      <c r="J683" s="877"/>
      <c r="K683" s="877"/>
      <c r="L683" s="878"/>
      <c r="M683" s="401"/>
    </row>
    <row r="684" spans="2:13" ht="15.6">
      <c r="B684" s="396"/>
      <c r="C684" s="446"/>
      <c r="D684" s="447" t="s">
        <v>260</v>
      </c>
      <c r="E684" s="447" t="s">
        <v>68</v>
      </c>
      <c r="F684" s="447" t="s">
        <v>290</v>
      </c>
      <c r="G684" s="448" t="s">
        <v>256</v>
      </c>
      <c r="H684" s="447" t="s">
        <v>130</v>
      </c>
      <c r="I684" s="448" t="s">
        <v>64</v>
      </c>
      <c r="J684" s="447" t="s">
        <v>269</v>
      </c>
      <c r="K684" s="448" t="s">
        <v>195</v>
      </c>
      <c r="L684" s="449" t="s">
        <v>65</v>
      </c>
      <c r="M684" s="401"/>
    </row>
    <row r="685" spans="2:13" ht="15.6">
      <c r="B685" s="396"/>
      <c r="C685" s="450" t="s">
        <v>58</v>
      </c>
      <c r="D685" s="438">
        <v>329</v>
      </c>
      <c r="E685" s="438"/>
      <c r="F685" s="438">
        <v>305.75</v>
      </c>
      <c r="G685" s="438">
        <v>259.56</v>
      </c>
      <c r="H685" s="438"/>
      <c r="I685" s="438">
        <v>62</v>
      </c>
      <c r="J685" s="438"/>
      <c r="K685" s="550">
        <f>D685+E685+F685+G685+H685+I685+J685</f>
        <v>956.31</v>
      </c>
      <c r="L685" s="452">
        <f>K685/K689</f>
        <v>0.11351682436354442</v>
      </c>
      <c r="M685" s="401"/>
    </row>
    <row r="686" spans="2:13" ht="15.6">
      <c r="B686" s="396"/>
      <c r="C686" s="450" t="s">
        <v>148</v>
      </c>
      <c r="D686" s="438">
        <v>1025</v>
      </c>
      <c r="E686" s="438"/>
      <c r="F686" s="438">
        <v>275.98</v>
      </c>
      <c r="G686" s="438">
        <v>590.79999999999995</v>
      </c>
      <c r="H686" s="438"/>
      <c r="I686" s="438">
        <v>388</v>
      </c>
      <c r="J686" s="438"/>
      <c r="K686" s="550">
        <f t="shared" ref="K686:K688" si="163">D686+E686+F686+G686+H686+I686+J686</f>
        <v>2279.7799999999997</v>
      </c>
      <c r="L686" s="452">
        <f>K686/K689</f>
        <v>0.27061662624830995</v>
      </c>
      <c r="M686" s="401"/>
    </row>
    <row r="687" spans="2:13" ht="15.6">
      <c r="B687" s="396"/>
      <c r="C687" s="450" t="s">
        <v>61</v>
      </c>
      <c r="D687" s="438">
        <v>114</v>
      </c>
      <c r="E687" s="438"/>
      <c r="F687" s="438"/>
      <c r="G687" s="438">
        <v>1451.74</v>
      </c>
      <c r="H687" s="438"/>
      <c r="I687" s="438">
        <v>517</v>
      </c>
      <c r="J687" s="438"/>
      <c r="K687" s="550">
        <f t="shared" si="163"/>
        <v>2082.7399999999998</v>
      </c>
      <c r="L687" s="452">
        <f>K687/K689</f>
        <v>0.24722739569274452</v>
      </c>
      <c r="M687" s="401"/>
    </row>
    <row r="688" spans="2:13" ht="15.6">
      <c r="B688" s="396"/>
      <c r="C688" s="450" t="s">
        <v>62</v>
      </c>
      <c r="D688" s="438">
        <v>544.41</v>
      </c>
      <c r="E688" s="438"/>
      <c r="F688" s="438">
        <v>426</v>
      </c>
      <c r="G688" s="438">
        <v>1141.67</v>
      </c>
      <c r="H688" s="438"/>
      <c r="I688" s="438">
        <v>491.02</v>
      </c>
      <c r="J688" s="438">
        <v>502.46</v>
      </c>
      <c r="K688" s="550">
        <f t="shared" si="163"/>
        <v>3105.56</v>
      </c>
      <c r="L688" s="452">
        <f>K688/K689</f>
        <v>0.36863915369540112</v>
      </c>
      <c r="M688" s="401"/>
    </row>
    <row r="689" spans="2:13" ht="15.6">
      <c r="B689" s="397"/>
      <c r="C689" s="450" t="s">
        <v>199</v>
      </c>
      <c r="D689" s="552">
        <f t="shared" ref="D689:J689" si="164">SUM(D685:D688)</f>
        <v>2012.4099999999999</v>
      </c>
      <c r="E689" s="552">
        <f t="shared" si="164"/>
        <v>0</v>
      </c>
      <c r="F689" s="552">
        <f t="shared" si="164"/>
        <v>1007.73</v>
      </c>
      <c r="G689" s="552">
        <f t="shared" si="164"/>
        <v>3443.77</v>
      </c>
      <c r="H689" s="552">
        <f t="shared" si="164"/>
        <v>0</v>
      </c>
      <c r="I689" s="552">
        <f t="shared" si="164"/>
        <v>1458.02</v>
      </c>
      <c r="J689" s="552">
        <f t="shared" si="164"/>
        <v>502.46</v>
      </c>
      <c r="K689" s="550">
        <f>D689+E689+F689+G689+H689+I689+J689</f>
        <v>8424.39</v>
      </c>
      <c r="L689" s="452">
        <f>SUM(L685:L688)</f>
        <v>1</v>
      </c>
      <c r="M689" s="401"/>
    </row>
    <row r="690" spans="2:13" ht="15.6">
      <c r="B690" s="397"/>
      <c r="C690" s="547" t="s">
        <v>193</v>
      </c>
      <c r="D690" s="553">
        <v>2012.41</v>
      </c>
      <c r="E690" s="553"/>
      <c r="F690" s="548">
        <v>1007.73</v>
      </c>
      <c r="G690" s="548">
        <v>3443.77</v>
      </c>
      <c r="H690" s="548"/>
      <c r="I690" s="548">
        <v>1458.02</v>
      </c>
      <c r="J690" s="548">
        <v>502.46</v>
      </c>
      <c r="K690" s="549">
        <f t="shared" ref="K690" si="165">D690+E690+F690+G690+H690+I690+J690</f>
        <v>8424.39</v>
      </c>
      <c r="L690" s="452"/>
      <c r="M690" s="401"/>
    </row>
    <row r="691" spans="2:13" ht="15.6">
      <c r="B691" s="397"/>
      <c r="C691" s="460" t="s">
        <v>147</v>
      </c>
      <c r="D691" s="461">
        <f t="shared" ref="D691:E691" si="166">D690-D689</f>
        <v>0</v>
      </c>
      <c r="E691" s="461">
        <f t="shared" si="166"/>
        <v>0</v>
      </c>
      <c r="F691" s="461">
        <f>F690-F689</f>
        <v>0</v>
      </c>
      <c r="G691" s="461">
        <f>G690-G689</f>
        <v>0</v>
      </c>
      <c r="H691" s="461">
        <f t="shared" ref="H691:I691" si="167">H690-H689</f>
        <v>0</v>
      </c>
      <c r="I691" s="461">
        <f t="shared" si="167"/>
        <v>0</v>
      </c>
      <c r="J691" s="461">
        <f>J690-J689</f>
        <v>0</v>
      </c>
      <c r="K691" s="542">
        <f>D691+E691+F691+G691+H691+I691+J691</f>
        <v>0</v>
      </c>
      <c r="L691" s="452"/>
      <c r="M691" s="401"/>
    </row>
    <row r="692" spans="2:13" ht="15.6">
      <c r="B692" s="396"/>
      <c r="C692" s="402" t="s">
        <v>65</v>
      </c>
      <c r="D692" s="462">
        <f>D690/K690</f>
        <v>0.23887901675967046</v>
      </c>
      <c r="E692" s="462">
        <f>E690/K690</f>
        <v>0</v>
      </c>
      <c r="F692" s="462">
        <f>F690/K690</f>
        <v>0.1196205303885504</v>
      </c>
      <c r="G692" s="462">
        <f>G690/K690</f>
        <v>0.40878568062494736</v>
      </c>
      <c r="H692" s="462">
        <f>H690/K690</f>
        <v>0</v>
      </c>
      <c r="I692" s="462">
        <f>I690/K690</f>
        <v>0.17307128468648769</v>
      </c>
      <c r="J692" s="462">
        <f>J690/K690</f>
        <v>5.9643487540344167E-2</v>
      </c>
      <c r="K692" s="520">
        <f>D692+E692+F692+G692+H692+I692+J692</f>
        <v>1</v>
      </c>
      <c r="L692" s="463"/>
      <c r="M692" s="401"/>
    </row>
    <row r="693" spans="2:13" ht="16.2" thickBot="1">
      <c r="B693" s="396"/>
      <c r="C693" s="394"/>
      <c r="D693" s="395"/>
      <c r="E693" s="464"/>
      <c r="F693" s="879"/>
      <c r="G693" s="879"/>
      <c r="H693" s="879"/>
      <c r="I693" s="879"/>
      <c r="J693" s="880" t="s">
        <v>196</v>
      </c>
      <c r="K693" s="880"/>
      <c r="L693" s="465">
        <f>H673-K690</f>
        <v>4.1173199989425484</v>
      </c>
      <c r="M693" s="401"/>
    </row>
    <row r="694" spans="2:13" ht="15" thickBot="1">
      <c r="B694" s="397"/>
      <c r="C694" s="393"/>
      <c r="D694" s="367"/>
      <c r="E694" s="367"/>
      <c r="F694" s="367"/>
      <c r="G694" s="367"/>
      <c r="H694" s="367"/>
      <c r="I694" s="367"/>
      <c r="J694" s="367"/>
      <c r="K694" s="367"/>
      <c r="L694" s="368"/>
      <c r="M694" s="401"/>
    </row>
    <row r="695" spans="2:13" ht="15" thickBot="1">
      <c r="B695" s="398"/>
      <c r="C695" s="399"/>
      <c r="D695" s="399"/>
      <c r="E695" s="399"/>
      <c r="F695" s="399"/>
      <c r="G695" s="399"/>
      <c r="H695" s="399"/>
      <c r="I695" s="399"/>
      <c r="J695" s="399"/>
      <c r="K695" s="399"/>
      <c r="L695" s="399"/>
      <c r="M695" s="400"/>
    </row>
    <row r="696" spans="2:13" ht="15" thickBot="1"/>
    <row r="697" spans="2:13" ht="46.8" thickBot="1">
      <c r="B697" s="853" t="s">
        <v>228</v>
      </c>
      <c r="C697" s="854"/>
      <c r="D697" s="854"/>
      <c r="E697" s="854"/>
      <c r="F697" s="854"/>
      <c r="G697" s="854"/>
      <c r="H697" s="854"/>
      <c r="I697" s="854"/>
      <c r="J697" s="854"/>
      <c r="K697" s="854"/>
      <c r="L697" s="854"/>
      <c r="M697" s="855"/>
    </row>
    <row r="698" spans="2:13" ht="26.4" thickBot="1">
      <c r="B698" s="396"/>
      <c r="C698" s="856" t="s">
        <v>193</v>
      </c>
      <c r="D698" s="857"/>
      <c r="E698" s="857"/>
      <c r="F698" s="857"/>
      <c r="G698" s="857"/>
      <c r="H698" s="857"/>
      <c r="I698" s="857"/>
      <c r="J698" s="857"/>
      <c r="K698" s="857"/>
      <c r="L698" s="858"/>
      <c r="M698" s="401"/>
    </row>
    <row r="699" spans="2:13" ht="15.6">
      <c r="B699" s="396"/>
      <c r="C699" s="403" t="s">
        <v>7</v>
      </c>
      <c r="D699" s="404" t="s">
        <v>38</v>
      </c>
      <c r="E699" s="405" t="s">
        <v>39</v>
      </c>
      <c r="F699" s="406" t="s">
        <v>40</v>
      </c>
      <c r="G699" s="406" t="s">
        <v>8</v>
      </c>
      <c r="H699" s="407" t="s">
        <v>60</v>
      </c>
      <c r="I699" s="408" t="s">
        <v>40</v>
      </c>
      <c r="J699" s="407" t="s">
        <v>65</v>
      </c>
      <c r="K699" s="184"/>
      <c r="L699" s="188"/>
      <c r="M699" s="401"/>
    </row>
    <row r="700" spans="2:13" ht="15.6">
      <c r="B700" s="396"/>
      <c r="C700" s="409" t="s">
        <v>42</v>
      </c>
      <c r="D700" s="596">
        <v>1662987.9029999999</v>
      </c>
      <c r="E700" s="596">
        <v>1663570.673</v>
      </c>
      <c r="F700" s="526">
        <f t="shared" ref="F700:F705" si="168">E700-D700</f>
        <v>582.77000000001863</v>
      </c>
      <c r="G700" s="521">
        <v>6.28</v>
      </c>
      <c r="H700" s="410">
        <f>F700*G700</f>
        <v>3659.7956000001172</v>
      </c>
      <c r="I700" s="531">
        <f>F700+F704+F705</f>
        <v>806.98000000003958</v>
      </c>
      <c r="J700" s="411">
        <f>I700/I704</f>
        <v>0.59819233212582168</v>
      </c>
      <c r="K700" s="186"/>
      <c r="L700" s="359"/>
      <c r="M700" s="401"/>
    </row>
    <row r="701" spans="2:13" ht="15.6">
      <c r="B701" s="396"/>
      <c r="C701" s="412" t="s">
        <v>43</v>
      </c>
      <c r="D701" s="596">
        <v>641096.43200000003</v>
      </c>
      <c r="E701" s="596">
        <v>641513.88199999998</v>
      </c>
      <c r="F701" s="527">
        <f t="shared" si="168"/>
        <v>417.44999999995343</v>
      </c>
      <c r="G701" s="522">
        <v>6.28</v>
      </c>
      <c r="H701" s="413">
        <f>G701*F701</f>
        <v>2621.5859999997078</v>
      </c>
      <c r="I701" s="532">
        <f>F701</f>
        <v>417.44999999995343</v>
      </c>
      <c r="J701" s="414">
        <f>I701/I704</f>
        <v>0.30944433448893915</v>
      </c>
      <c r="K701" s="186"/>
      <c r="L701" s="359"/>
      <c r="M701" s="401"/>
    </row>
    <row r="702" spans="2:13" ht="15.6">
      <c r="B702" s="396"/>
      <c r="C702" s="415" t="s">
        <v>44</v>
      </c>
      <c r="D702" s="597">
        <v>388396.804</v>
      </c>
      <c r="E702" s="597">
        <v>388396.804</v>
      </c>
      <c r="F702" s="528">
        <f t="shared" si="168"/>
        <v>0</v>
      </c>
      <c r="G702" s="523">
        <v>4.58</v>
      </c>
      <c r="H702" s="416">
        <f>G702*F702</f>
        <v>0</v>
      </c>
      <c r="I702" s="533">
        <f>F702</f>
        <v>0</v>
      </c>
      <c r="J702" s="417">
        <f>I702/I704</f>
        <v>0</v>
      </c>
      <c r="K702" s="186"/>
      <c r="L702" s="359"/>
      <c r="M702" s="401"/>
    </row>
    <row r="703" spans="2:13" ht="15.6">
      <c r="B703" s="397"/>
      <c r="C703" s="183" t="s">
        <v>139</v>
      </c>
      <c r="D703" s="597">
        <v>450156.13199999998</v>
      </c>
      <c r="E703" s="597">
        <v>450280.73300000001</v>
      </c>
      <c r="F703" s="529">
        <f t="shared" si="168"/>
        <v>124.60100000002421</v>
      </c>
      <c r="G703" s="524">
        <v>6.28</v>
      </c>
      <c r="H703" s="418">
        <f>G703*F703</f>
        <v>782.49428000015212</v>
      </c>
      <c r="I703" s="534">
        <f>F703</f>
        <v>124.60100000002421</v>
      </c>
      <c r="J703" s="419">
        <f>I703/I704</f>
        <v>9.2363333385239194E-2</v>
      </c>
      <c r="K703" s="186"/>
      <c r="L703" s="359"/>
      <c r="M703" s="401"/>
    </row>
    <row r="704" spans="2:13" ht="16.2" thickBot="1">
      <c r="B704" s="397"/>
      <c r="C704" s="420" t="s">
        <v>45</v>
      </c>
      <c r="D704" s="597">
        <v>395712.58199999999</v>
      </c>
      <c r="E704" s="597">
        <v>395865.402</v>
      </c>
      <c r="F704" s="526">
        <f t="shared" si="168"/>
        <v>152.82000000000698</v>
      </c>
      <c r="G704" s="859">
        <v>6.28</v>
      </c>
      <c r="H704" s="421">
        <f>G704*F704</f>
        <v>959.70960000004391</v>
      </c>
      <c r="I704" s="535">
        <f t="shared" ref="I704:J704" si="169">SUM(I700:I703)</f>
        <v>1349.0310000000172</v>
      </c>
      <c r="J704" s="422">
        <f t="shared" si="169"/>
        <v>1</v>
      </c>
      <c r="K704" s="186"/>
      <c r="L704" s="359"/>
      <c r="M704" s="401"/>
    </row>
    <row r="705" spans="2:13" ht="15.6">
      <c r="B705" s="397"/>
      <c r="C705" s="420" t="s">
        <v>46</v>
      </c>
      <c r="D705" s="597">
        <v>347634.83199999999</v>
      </c>
      <c r="E705" s="597">
        <v>347706.22200000001</v>
      </c>
      <c r="F705" s="526">
        <f t="shared" si="168"/>
        <v>71.39000000001397</v>
      </c>
      <c r="G705" s="860"/>
      <c r="H705" s="423">
        <f>G704*F705</f>
        <v>448.32920000008772</v>
      </c>
      <c r="I705" s="424"/>
      <c r="J705" s="425"/>
      <c r="K705" s="186"/>
      <c r="L705" s="359"/>
      <c r="M705" s="401"/>
    </row>
    <row r="706" spans="2:13" ht="16.2" thickBot="1">
      <c r="B706" s="397"/>
      <c r="C706" s="426" t="s">
        <v>21</v>
      </c>
      <c r="D706" s="427"/>
      <c r="E706" s="427"/>
      <c r="F706" s="530">
        <f>F700+F701+F702+F703+F704+F705</f>
        <v>1349.0310000000172</v>
      </c>
      <c r="G706" s="525">
        <f>H706/F706</f>
        <v>6.28</v>
      </c>
      <c r="H706" s="428">
        <f>SUM(H700:H705)</f>
        <v>8471.914680000109</v>
      </c>
      <c r="I706" s="424"/>
      <c r="J706" s="425"/>
      <c r="K706" s="186"/>
      <c r="L706" s="359"/>
      <c r="M706" s="401"/>
    </row>
    <row r="707" spans="2:13" ht="16.2" thickBot="1">
      <c r="B707" s="397"/>
      <c r="C707" s="429"/>
      <c r="D707" s="425"/>
      <c r="E707" s="425"/>
      <c r="F707" s="430"/>
      <c r="G707" s="425"/>
      <c r="H707" s="425"/>
      <c r="I707" s="431"/>
      <c r="J707" s="431"/>
      <c r="K707" s="184"/>
      <c r="L707" s="188"/>
      <c r="M707" s="401"/>
    </row>
    <row r="708" spans="2:13" ht="15.6">
      <c r="B708" s="397"/>
      <c r="C708" s="432"/>
      <c r="D708" s="433"/>
      <c r="E708" s="433" t="s">
        <v>254</v>
      </c>
      <c r="F708" s="434" t="s">
        <v>1</v>
      </c>
      <c r="G708" s="554" t="s">
        <v>65</v>
      </c>
      <c r="H708" s="861" t="s">
        <v>243</v>
      </c>
      <c r="I708" s="862"/>
      <c r="J708" s="431"/>
      <c r="K708" s="184"/>
      <c r="L708" s="188"/>
      <c r="M708" s="401"/>
    </row>
    <row r="709" spans="2:13" ht="15.6">
      <c r="B709" s="397"/>
      <c r="C709" s="437" t="s">
        <v>80</v>
      </c>
      <c r="D709" s="438"/>
      <c r="E709" s="438">
        <v>407</v>
      </c>
      <c r="F709" s="438">
        <f>D709+E709</f>
        <v>407</v>
      </c>
      <c r="G709" s="439">
        <f>F709/F714</f>
        <v>0.20879504227201839</v>
      </c>
      <c r="H709" s="590">
        <v>7.0000000000000001E-3</v>
      </c>
      <c r="I709" s="586">
        <f>F709*H709</f>
        <v>2.8490000000000002</v>
      </c>
      <c r="J709" s="431"/>
      <c r="K709" s="184"/>
      <c r="L709" s="188"/>
      <c r="M709" s="401"/>
    </row>
    <row r="710" spans="2:13" ht="15.6">
      <c r="B710" s="397"/>
      <c r="C710" s="437" t="s">
        <v>81</v>
      </c>
      <c r="D710" s="438"/>
      <c r="E710" s="438">
        <v>197</v>
      </c>
      <c r="F710" s="438">
        <f t="shared" ref="F710:F713" si="170">D710+E710</f>
        <v>197</v>
      </c>
      <c r="G710" s="439">
        <f>F710/F714</f>
        <v>0.10106295657883937</v>
      </c>
      <c r="H710" s="590">
        <v>2.5000000000000001E-2</v>
      </c>
      <c r="I710" s="586">
        <f>F710*H710</f>
        <v>4.9250000000000007</v>
      </c>
      <c r="J710" s="431"/>
      <c r="K710" s="184"/>
      <c r="L710" s="188"/>
      <c r="M710" s="401"/>
    </row>
    <row r="711" spans="2:13" ht="15.6">
      <c r="B711" s="397"/>
      <c r="C711" s="437" t="s">
        <v>58</v>
      </c>
      <c r="D711" s="438"/>
      <c r="E711" s="438">
        <v>240</v>
      </c>
      <c r="F711" s="438">
        <f t="shared" si="170"/>
        <v>240</v>
      </c>
      <c r="G711" s="439">
        <f>F711/F714</f>
        <v>0.12312238364934745</v>
      </c>
      <c r="H711" s="590"/>
      <c r="I711" s="586"/>
      <c r="J711" s="431"/>
      <c r="K711" s="184"/>
      <c r="L711" s="188"/>
      <c r="M711" s="401"/>
    </row>
    <row r="712" spans="2:13" ht="15.6">
      <c r="B712" s="397"/>
      <c r="C712" s="437" t="s">
        <v>275</v>
      </c>
      <c r="D712" s="438"/>
      <c r="E712" s="438">
        <v>1105.28</v>
      </c>
      <c r="F712" s="438">
        <f t="shared" si="170"/>
        <v>1105.28</v>
      </c>
      <c r="G712" s="439">
        <f>F712/F714</f>
        <v>0.56701961749979479</v>
      </c>
      <c r="H712" s="590">
        <v>1.9E-2</v>
      </c>
      <c r="I712" s="586">
        <f>F712*H712</f>
        <v>21.000319999999999</v>
      </c>
      <c r="J712" s="431"/>
      <c r="K712" s="184"/>
      <c r="L712" s="188"/>
      <c r="M712" s="401"/>
    </row>
    <row r="713" spans="2:13" ht="15.6">
      <c r="B713" s="397"/>
      <c r="C713" s="437" t="s">
        <v>276</v>
      </c>
      <c r="D713" s="438"/>
      <c r="E713" s="438"/>
      <c r="F713" s="438">
        <f t="shared" si="170"/>
        <v>0</v>
      </c>
      <c r="G713" s="439">
        <f>F713/F714</f>
        <v>0</v>
      </c>
      <c r="H713" s="584"/>
      <c r="I713" s="586"/>
      <c r="J713" s="431"/>
      <c r="K713" s="184"/>
      <c r="L713" s="188"/>
      <c r="M713" s="401"/>
    </row>
    <row r="714" spans="2:13" ht="16.2" thickBot="1">
      <c r="B714" s="397"/>
      <c r="C714" s="441" t="s">
        <v>1</v>
      </c>
      <c r="D714" s="442">
        <f>SUM(D709:D713)</f>
        <v>0</v>
      </c>
      <c r="E714" s="442">
        <f>SUM(E709:E713)</f>
        <v>1949.28</v>
      </c>
      <c r="F714" s="443">
        <f>D714+E714</f>
        <v>1949.28</v>
      </c>
      <c r="G714" s="444">
        <f>SUM(G709:G713)</f>
        <v>1</v>
      </c>
      <c r="H714" s="585" t="s">
        <v>21</v>
      </c>
      <c r="I714" s="591">
        <f>SUM(I709:I713)</f>
        <v>28.774319999999999</v>
      </c>
      <c r="J714" s="431"/>
      <c r="K714" s="184"/>
      <c r="L714" s="188"/>
      <c r="M714" s="401"/>
    </row>
    <row r="715" spans="2:13" ht="15" thickBot="1">
      <c r="B715" s="397"/>
      <c r="C715" s="187"/>
      <c r="D715" s="186"/>
      <c r="E715" s="186"/>
      <c r="F715" s="185"/>
      <c r="G715" s="186"/>
      <c r="H715" s="186"/>
      <c r="I715" s="184"/>
      <c r="J715" s="184"/>
      <c r="K715" s="184"/>
      <c r="L715" s="188"/>
      <c r="M715" s="401"/>
    </row>
    <row r="716" spans="2:13" ht="26.4" thickBot="1">
      <c r="B716" s="397"/>
      <c r="C716" s="876" t="s">
        <v>194</v>
      </c>
      <c r="D716" s="877"/>
      <c r="E716" s="877"/>
      <c r="F716" s="877"/>
      <c r="G716" s="877"/>
      <c r="H716" s="877"/>
      <c r="I716" s="877"/>
      <c r="J716" s="877"/>
      <c r="K716" s="877"/>
      <c r="L716" s="878"/>
      <c r="M716" s="401"/>
    </row>
    <row r="717" spans="2:13" ht="15.6">
      <c r="B717" s="396"/>
      <c r="C717" s="446"/>
      <c r="D717" s="447" t="s">
        <v>260</v>
      </c>
      <c r="E717" s="447" t="s">
        <v>68</v>
      </c>
      <c r="F717" s="447" t="s">
        <v>290</v>
      </c>
      <c r="G717" s="448" t="s">
        <v>256</v>
      </c>
      <c r="H717" s="447" t="s">
        <v>130</v>
      </c>
      <c r="I717" s="448" t="s">
        <v>64</v>
      </c>
      <c r="J717" s="447" t="s">
        <v>269</v>
      </c>
      <c r="K717" s="448" t="s">
        <v>195</v>
      </c>
      <c r="L717" s="449" t="s">
        <v>65</v>
      </c>
      <c r="M717" s="401"/>
    </row>
    <row r="718" spans="2:13" ht="15.6">
      <c r="B718" s="396"/>
      <c r="C718" s="450" t="s">
        <v>58</v>
      </c>
      <c r="D718" s="438">
        <v>145</v>
      </c>
      <c r="E718" s="438">
        <v>171</v>
      </c>
      <c r="F718" s="438">
        <v>195.13</v>
      </c>
      <c r="G718" s="438">
        <v>45</v>
      </c>
      <c r="H718" s="438"/>
      <c r="I718" s="438"/>
      <c r="J718" s="438"/>
      <c r="K718" s="550">
        <f>D718+E718+F718+G718+H718+I718+J718</f>
        <v>556.13</v>
      </c>
      <c r="L718" s="452">
        <f>K718/K722</f>
        <v>6.5671821565552554E-2</v>
      </c>
      <c r="M718" s="401"/>
    </row>
    <row r="719" spans="2:13" ht="15.6">
      <c r="B719" s="396"/>
      <c r="C719" s="450" t="s">
        <v>148</v>
      </c>
      <c r="D719" s="438">
        <v>498.56</v>
      </c>
      <c r="E719" s="438">
        <v>346</v>
      </c>
      <c r="F719" s="438">
        <v>242.31</v>
      </c>
      <c r="G719" s="438">
        <v>362</v>
      </c>
      <c r="H719" s="438">
        <v>10</v>
      </c>
      <c r="I719" s="438"/>
      <c r="J719" s="438"/>
      <c r="K719" s="550">
        <f t="shared" ref="K719:K721" si="171">D719+E719+F719+G719+H719+I719+J719</f>
        <v>1458.87</v>
      </c>
      <c r="L719" s="452">
        <f>K719/K722</f>
        <v>0.17227383943922761</v>
      </c>
      <c r="M719" s="401"/>
    </row>
    <row r="720" spans="2:13" ht="15.6">
      <c r="B720" s="396"/>
      <c r="C720" s="450" t="s">
        <v>61</v>
      </c>
      <c r="D720" s="438">
        <v>2153.2600000000002</v>
      </c>
      <c r="E720" s="438">
        <v>1284.44</v>
      </c>
      <c r="F720" s="438">
        <v>144.44</v>
      </c>
      <c r="G720" s="438">
        <v>238.4</v>
      </c>
      <c r="H720" s="438"/>
      <c r="I720" s="438"/>
      <c r="J720" s="438"/>
      <c r="K720" s="550">
        <f t="shared" si="171"/>
        <v>3820.5400000000004</v>
      </c>
      <c r="L720" s="452">
        <f>K720/K722</f>
        <v>0.45115678198273101</v>
      </c>
      <c r="M720" s="401"/>
    </row>
    <row r="721" spans="2:13" ht="15.6">
      <c r="B721" s="396"/>
      <c r="C721" s="450" t="s">
        <v>62</v>
      </c>
      <c r="D721" s="438">
        <v>391.95</v>
      </c>
      <c r="E721" s="438">
        <v>941.08</v>
      </c>
      <c r="F721" s="438">
        <v>395.97</v>
      </c>
      <c r="G721" s="438">
        <v>883.7</v>
      </c>
      <c r="H721" s="438">
        <v>20.079999999999998</v>
      </c>
      <c r="I721" s="438"/>
      <c r="J721" s="438"/>
      <c r="K721" s="550">
        <f t="shared" si="171"/>
        <v>2632.7799999999997</v>
      </c>
      <c r="L721" s="452">
        <f>K721/K722</f>
        <v>0.31089755701248889</v>
      </c>
      <c r="M721" s="401"/>
    </row>
    <row r="722" spans="2:13" ht="15.6">
      <c r="B722" s="397"/>
      <c r="C722" s="450" t="s">
        <v>199</v>
      </c>
      <c r="D722" s="552">
        <f t="shared" ref="D722:J722" si="172">SUM(D718:D721)</f>
        <v>3188.77</v>
      </c>
      <c r="E722" s="552">
        <f t="shared" si="172"/>
        <v>2742.52</v>
      </c>
      <c r="F722" s="552">
        <f t="shared" si="172"/>
        <v>977.85</v>
      </c>
      <c r="G722" s="552">
        <f t="shared" si="172"/>
        <v>1529.1</v>
      </c>
      <c r="H722" s="552">
        <f t="shared" si="172"/>
        <v>30.08</v>
      </c>
      <c r="I722" s="552">
        <f t="shared" si="172"/>
        <v>0</v>
      </c>
      <c r="J722" s="552">
        <f t="shared" si="172"/>
        <v>0</v>
      </c>
      <c r="K722" s="550">
        <f>D722+E722+F722+G722+H722+I722+J722</f>
        <v>8468.32</v>
      </c>
      <c r="L722" s="452">
        <f>SUM(L718:L721)</f>
        <v>1</v>
      </c>
      <c r="M722" s="401"/>
    </row>
    <row r="723" spans="2:13" ht="15.6">
      <c r="B723" s="397"/>
      <c r="C723" s="547" t="s">
        <v>193</v>
      </c>
      <c r="D723" s="553">
        <v>3188.77</v>
      </c>
      <c r="E723" s="553">
        <v>2742.52</v>
      </c>
      <c r="F723" s="548">
        <v>977.85</v>
      </c>
      <c r="G723" s="548">
        <v>1529.1</v>
      </c>
      <c r="H723" s="548">
        <v>30.08</v>
      </c>
      <c r="I723" s="548"/>
      <c r="J723" s="548"/>
      <c r="K723" s="549">
        <f t="shared" ref="K723" si="173">D723+E723+F723+G723+H723+I723+J723</f>
        <v>8468.32</v>
      </c>
      <c r="L723" s="452"/>
      <c r="M723" s="401"/>
    </row>
    <row r="724" spans="2:13" ht="15.6">
      <c r="B724" s="397"/>
      <c r="C724" s="460" t="s">
        <v>147</v>
      </c>
      <c r="D724" s="461">
        <f t="shared" ref="D724:E724" si="174">D723-D722</f>
        <v>0</v>
      </c>
      <c r="E724" s="461">
        <f t="shared" si="174"/>
        <v>0</v>
      </c>
      <c r="F724" s="461">
        <f>F723-F722</f>
        <v>0</v>
      </c>
      <c r="G724" s="461">
        <f>G723-G722</f>
        <v>0</v>
      </c>
      <c r="H724" s="461">
        <f t="shared" ref="H724:I724" si="175">H723-H722</f>
        <v>0</v>
      </c>
      <c r="I724" s="461">
        <f t="shared" si="175"/>
        <v>0</v>
      </c>
      <c r="J724" s="461">
        <f>J723-J722</f>
        <v>0</v>
      </c>
      <c r="K724" s="542">
        <f>D724+E724+F724+G724+H724+I724+J724</f>
        <v>0</v>
      </c>
      <c r="L724" s="452"/>
      <c r="M724" s="401"/>
    </row>
    <row r="725" spans="2:13" ht="15.6">
      <c r="B725" s="396"/>
      <c r="C725" s="402" t="s">
        <v>65</v>
      </c>
      <c r="D725" s="462">
        <f>D723/K723</f>
        <v>0.37655284637330666</v>
      </c>
      <c r="E725" s="462">
        <f>E723/K723</f>
        <v>0.32385644378105694</v>
      </c>
      <c r="F725" s="462">
        <f>F723/K723</f>
        <v>0.11547154571390784</v>
      </c>
      <c r="G725" s="462">
        <f>G723/K723</f>
        <v>0.18056710185727512</v>
      </c>
      <c r="H725" s="462">
        <f>H723/K723</f>
        <v>3.5520622744534924E-3</v>
      </c>
      <c r="I725" s="462">
        <f>I723/K723</f>
        <v>0</v>
      </c>
      <c r="J725" s="462">
        <f>J723/K723</f>
        <v>0</v>
      </c>
      <c r="K725" s="520">
        <f>D725+E725+F725+G725+H725+I725+J725</f>
        <v>1</v>
      </c>
      <c r="L725" s="463"/>
      <c r="M725" s="401"/>
    </row>
    <row r="726" spans="2:13" ht="16.2" thickBot="1">
      <c r="B726" s="396"/>
      <c r="C726" s="394"/>
      <c r="D726" s="395"/>
      <c r="E726" s="464"/>
      <c r="F726" s="879"/>
      <c r="G726" s="879"/>
      <c r="H726" s="879"/>
      <c r="I726" s="879"/>
      <c r="J726" s="880" t="s">
        <v>196</v>
      </c>
      <c r="K726" s="880"/>
      <c r="L726" s="465">
        <f>H706-K723</f>
        <v>3.5946800001092925</v>
      </c>
      <c r="M726" s="401"/>
    </row>
    <row r="727" spans="2:13" ht="15" thickBot="1">
      <c r="B727" s="397"/>
      <c r="C727" s="393"/>
      <c r="D727" s="367"/>
      <c r="E727" s="367"/>
      <c r="F727" s="367"/>
      <c r="G727" s="367"/>
      <c r="H727" s="367"/>
      <c r="I727" s="367"/>
      <c r="J727" s="367"/>
      <c r="K727" s="367"/>
      <c r="L727" s="368"/>
      <c r="M727" s="401"/>
    </row>
    <row r="728" spans="2:13" ht="15" thickBot="1">
      <c r="B728" s="398"/>
      <c r="C728" s="399"/>
      <c r="D728" s="399"/>
      <c r="E728" s="399"/>
      <c r="F728" s="399"/>
      <c r="G728" s="399"/>
      <c r="H728" s="399"/>
      <c r="I728" s="399"/>
      <c r="J728" s="399"/>
      <c r="K728" s="399"/>
      <c r="L728" s="399"/>
      <c r="M728" s="400"/>
    </row>
    <row r="729" spans="2:13" ht="15" thickBot="1"/>
    <row r="730" spans="2:13" ht="46.8" thickBot="1">
      <c r="B730" s="853" t="s">
        <v>229</v>
      </c>
      <c r="C730" s="854"/>
      <c r="D730" s="854"/>
      <c r="E730" s="854"/>
      <c r="F730" s="854"/>
      <c r="G730" s="854"/>
      <c r="H730" s="854"/>
      <c r="I730" s="854"/>
      <c r="J730" s="854"/>
      <c r="K730" s="854"/>
      <c r="L730" s="854"/>
      <c r="M730" s="855"/>
    </row>
    <row r="731" spans="2:13" ht="26.4" thickBot="1">
      <c r="B731" s="396"/>
      <c r="C731" s="856" t="s">
        <v>193</v>
      </c>
      <c r="D731" s="857"/>
      <c r="E731" s="857"/>
      <c r="F731" s="857"/>
      <c r="G731" s="857"/>
      <c r="H731" s="857"/>
      <c r="I731" s="857"/>
      <c r="J731" s="857"/>
      <c r="K731" s="857"/>
      <c r="L731" s="858"/>
      <c r="M731" s="401"/>
    </row>
    <row r="732" spans="2:13" ht="15.6">
      <c r="B732" s="396"/>
      <c r="C732" s="403" t="s">
        <v>7</v>
      </c>
      <c r="D732" s="404" t="s">
        <v>38</v>
      </c>
      <c r="E732" s="405" t="s">
        <v>39</v>
      </c>
      <c r="F732" s="406" t="s">
        <v>40</v>
      </c>
      <c r="G732" s="406" t="s">
        <v>8</v>
      </c>
      <c r="H732" s="407" t="s">
        <v>60</v>
      </c>
      <c r="I732" s="408" t="s">
        <v>40</v>
      </c>
      <c r="J732" s="407" t="s">
        <v>65</v>
      </c>
      <c r="K732" s="184"/>
      <c r="L732" s="188"/>
      <c r="M732" s="401"/>
    </row>
    <row r="733" spans="2:13" ht="15.6">
      <c r="B733" s="396"/>
      <c r="C733" s="409" t="s">
        <v>42</v>
      </c>
      <c r="D733" s="596">
        <v>1663570.673</v>
      </c>
      <c r="E733" s="596">
        <v>1663904.432</v>
      </c>
      <c r="F733" s="526">
        <f t="shared" ref="F733:F738" si="176">E733-D733</f>
        <v>333.75900000007823</v>
      </c>
      <c r="G733" s="521">
        <v>6.28</v>
      </c>
      <c r="H733" s="410">
        <f>F733*G733</f>
        <v>2096.0065200004915</v>
      </c>
      <c r="I733" s="531">
        <f>F733+F737+F738</f>
        <v>482.09000000002561</v>
      </c>
      <c r="J733" s="411">
        <f>I733/I737</f>
        <v>0.47760055478503516</v>
      </c>
      <c r="K733" s="186"/>
      <c r="L733" s="359"/>
      <c r="M733" s="401"/>
    </row>
    <row r="734" spans="2:13" ht="15.6">
      <c r="B734" s="396"/>
      <c r="C734" s="412" t="s">
        <v>43</v>
      </c>
      <c r="D734" s="596">
        <v>641513.88199999998</v>
      </c>
      <c r="E734" s="596">
        <v>642025.26199999999</v>
      </c>
      <c r="F734" s="527">
        <f t="shared" si="176"/>
        <v>511.38000000000466</v>
      </c>
      <c r="G734" s="522">
        <v>6.28</v>
      </c>
      <c r="H734" s="413">
        <f>G734*F734</f>
        <v>3211.4664000000294</v>
      </c>
      <c r="I734" s="532">
        <f>F734</f>
        <v>511.38000000000466</v>
      </c>
      <c r="J734" s="414">
        <f>I734/I737</f>
        <v>0.5066177927481601</v>
      </c>
      <c r="K734" s="186"/>
      <c r="L734" s="359"/>
      <c r="M734" s="401"/>
    </row>
    <row r="735" spans="2:13" ht="15.6">
      <c r="B735" s="396"/>
      <c r="C735" s="415" t="s">
        <v>44</v>
      </c>
      <c r="D735" s="597">
        <v>388396.804</v>
      </c>
      <c r="E735" s="597">
        <v>388396.804</v>
      </c>
      <c r="F735" s="528">
        <f t="shared" si="176"/>
        <v>0</v>
      </c>
      <c r="G735" s="523">
        <v>4.58</v>
      </c>
      <c r="H735" s="416">
        <f>G735*F735</f>
        <v>0</v>
      </c>
      <c r="I735" s="533">
        <f>F735</f>
        <v>0</v>
      </c>
      <c r="J735" s="417">
        <f>I735/I737</f>
        <v>0</v>
      </c>
      <c r="K735" s="186"/>
      <c r="L735" s="359"/>
      <c r="M735" s="401"/>
    </row>
    <row r="736" spans="2:13" ht="15.6">
      <c r="B736" s="397"/>
      <c r="C736" s="183" t="s">
        <v>139</v>
      </c>
      <c r="D736" s="597">
        <v>450280.73300000001</v>
      </c>
      <c r="E736" s="597">
        <v>450296.663</v>
      </c>
      <c r="F736" s="529">
        <f t="shared" si="176"/>
        <v>15.929999999993015</v>
      </c>
      <c r="G736" s="524">
        <v>6.28</v>
      </c>
      <c r="H736" s="418">
        <f>G736*F736</f>
        <v>100.04039999995614</v>
      </c>
      <c r="I736" s="534">
        <f>F736</f>
        <v>15.929999999993015</v>
      </c>
      <c r="J736" s="419">
        <f>I736/I737</f>
        <v>1.5781652466804682E-2</v>
      </c>
      <c r="K736" s="186"/>
      <c r="L736" s="359"/>
      <c r="M736" s="401"/>
    </row>
    <row r="737" spans="2:13" ht="16.2" thickBot="1">
      <c r="B737" s="397"/>
      <c r="C737" s="420" t="s">
        <v>45</v>
      </c>
      <c r="D737" s="597">
        <v>395865.402</v>
      </c>
      <c r="E737" s="597">
        <v>395999.39299999998</v>
      </c>
      <c r="F737" s="526">
        <f t="shared" si="176"/>
        <v>133.99099999997998</v>
      </c>
      <c r="G737" s="859">
        <v>6.28</v>
      </c>
      <c r="H737" s="421">
        <f>G737*F737</f>
        <v>841.46347999987427</v>
      </c>
      <c r="I737" s="535">
        <f t="shared" ref="I737:J737" si="177">SUM(I733:I736)</f>
        <v>1009.4000000000233</v>
      </c>
      <c r="J737" s="422">
        <f t="shared" si="177"/>
        <v>0.99999999999999989</v>
      </c>
      <c r="K737" s="186"/>
      <c r="L737" s="359"/>
      <c r="M737" s="401"/>
    </row>
    <row r="738" spans="2:13" ht="15.6">
      <c r="B738" s="397"/>
      <c r="C738" s="420" t="s">
        <v>46</v>
      </c>
      <c r="D738" s="597">
        <v>347706.22200000001</v>
      </c>
      <c r="E738" s="597">
        <v>347720.56199999998</v>
      </c>
      <c r="F738" s="526">
        <f t="shared" si="176"/>
        <v>14.339999999967404</v>
      </c>
      <c r="G738" s="860"/>
      <c r="H738" s="423">
        <f>G737*F738</f>
        <v>90.055199999795292</v>
      </c>
      <c r="I738" s="424"/>
      <c r="J738" s="425"/>
      <c r="K738" s="186"/>
      <c r="L738" s="359"/>
      <c r="M738" s="401"/>
    </row>
    <row r="739" spans="2:13" ht="16.2" thickBot="1">
      <c r="B739" s="397"/>
      <c r="C739" s="426" t="s">
        <v>21</v>
      </c>
      <c r="D739" s="427"/>
      <c r="E739" s="427"/>
      <c r="F739" s="530">
        <f>F733+F734+F735+F736+F737+F738</f>
        <v>1009.4000000000233</v>
      </c>
      <c r="G739" s="525">
        <f>H739/F739</f>
        <v>6.2799999999999994</v>
      </c>
      <c r="H739" s="428">
        <f>SUM(H733:H738)</f>
        <v>6339.0320000001457</v>
      </c>
      <c r="I739" s="424"/>
      <c r="J739" s="425"/>
      <c r="K739" s="186"/>
      <c r="L739" s="359"/>
      <c r="M739" s="401"/>
    </row>
    <row r="740" spans="2:13" ht="16.2" thickBot="1">
      <c r="B740" s="397"/>
      <c r="C740" s="429"/>
      <c r="D740" s="425"/>
      <c r="E740" s="425"/>
      <c r="F740" s="430"/>
      <c r="G740" s="425"/>
      <c r="H740" s="425"/>
      <c r="I740" s="431"/>
      <c r="J740" s="431"/>
      <c r="K740" s="184"/>
      <c r="L740" s="188"/>
      <c r="M740" s="401"/>
    </row>
    <row r="741" spans="2:13" ht="15.6">
      <c r="B741" s="397"/>
      <c r="C741" s="432"/>
      <c r="D741" s="433"/>
      <c r="E741" s="433" t="s">
        <v>254</v>
      </c>
      <c r="F741" s="434" t="s">
        <v>1</v>
      </c>
      <c r="G741" s="554" t="s">
        <v>65</v>
      </c>
      <c r="H741" s="861" t="s">
        <v>243</v>
      </c>
      <c r="I741" s="862"/>
      <c r="J741" s="431"/>
      <c r="K741" s="184"/>
      <c r="L741" s="188"/>
      <c r="M741" s="401"/>
    </row>
    <row r="742" spans="2:13" ht="15.6">
      <c r="B742" s="397"/>
      <c r="C742" s="437" t="s">
        <v>80</v>
      </c>
      <c r="D742" s="438"/>
      <c r="E742" s="438">
        <v>873</v>
      </c>
      <c r="F742" s="438">
        <f>D742+E742</f>
        <v>873</v>
      </c>
      <c r="G742" s="439">
        <f>F742/F747</f>
        <v>0.22860345026238332</v>
      </c>
      <c r="H742" s="590">
        <v>7.0000000000000001E-3</v>
      </c>
      <c r="I742" s="586">
        <f>F742*H742</f>
        <v>6.1109999999999998</v>
      </c>
      <c r="J742" s="431"/>
      <c r="K742" s="184"/>
      <c r="L742" s="188"/>
      <c r="M742" s="401"/>
    </row>
    <row r="743" spans="2:13" ht="15.6">
      <c r="B743" s="397"/>
      <c r="C743" s="437" t="s">
        <v>81</v>
      </c>
      <c r="D743" s="438"/>
      <c r="E743" s="438">
        <v>1502</v>
      </c>
      <c r="F743" s="438">
        <f t="shared" ref="F743:F746" si="178">D743+E743</f>
        <v>1502</v>
      </c>
      <c r="G743" s="439">
        <f>F743/F747</f>
        <v>0.39331315268510852</v>
      </c>
      <c r="H743" s="590">
        <v>2.5000000000000001E-2</v>
      </c>
      <c r="I743" s="586">
        <f>F743*H743</f>
        <v>37.550000000000004</v>
      </c>
      <c r="J743" s="431"/>
      <c r="K743" s="184"/>
      <c r="L743" s="188"/>
      <c r="M743" s="401"/>
    </row>
    <row r="744" spans="2:13" ht="15.6">
      <c r="B744" s="397"/>
      <c r="C744" s="437" t="s">
        <v>58</v>
      </c>
      <c r="D744" s="438"/>
      <c r="E744" s="438">
        <v>954</v>
      </c>
      <c r="F744" s="438">
        <f t="shared" si="178"/>
        <v>954</v>
      </c>
      <c r="G744" s="439">
        <f>F744/F747</f>
        <v>0.24981407966817148</v>
      </c>
      <c r="H744" s="590"/>
      <c r="I744" s="586"/>
      <c r="J744" s="431"/>
      <c r="K744" s="184"/>
      <c r="L744" s="188"/>
      <c r="M744" s="401"/>
    </row>
    <row r="745" spans="2:13" ht="15.6">
      <c r="B745" s="397"/>
      <c r="C745" s="437" t="s">
        <v>275</v>
      </c>
      <c r="D745" s="438"/>
      <c r="E745" s="438">
        <v>489.84</v>
      </c>
      <c r="F745" s="438">
        <f t="shared" si="178"/>
        <v>489.84</v>
      </c>
      <c r="G745" s="439">
        <f>F745/F747</f>
        <v>0.12826931738433658</v>
      </c>
      <c r="H745" s="590">
        <v>1.9E-2</v>
      </c>
      <c r="I745" s="586">
        <f>F745*H745</f>
        <v>9.3069600000000001</v>
      </c>
      <c r="J745" s="431"/>
      <c r="K745" s="184"/>
      <c r="L745" s="188"/>
      <c r="M745" s="401"/>
    </row>
    <row r="746" spans="2:13" ht="15.6">
      <c r="B746" s="397"/>
      <c r="C746" s="437" t="s">
        <v>276</v>
      </c>
      <c r="D746" s="438"/>
      <c r="E746" s="438"/>
      <c r="F746" s="438">
        <f t="shared" si="178"/>
        <v>0</v>
      </c>
      <c r="G746" s="439">
        <f>F746/F747</f>
        <v>0</v>
      </c>
      <c r="H746" s="584"/>
      <c r="I746" s="586"/>
      <c r="J746" s="431"/>
      <c r="K746" s="184"/>
      <c r="L746" s="188"/>
      <c r="M746" s="401"/>
    </row>
    <row r="747" spans="2:13" ht="16.2" thickBot="1">
      <c r="B747" s="397"/>
      <c r="C747" s="441" t="s">
        <v>1</v>
      </c>
      <c r="D747" s="442">
        <f>SUM(D742:D746)</f>
        <v>0</v>
      </c>
      <c r="E747" s="442">
        <f>SUM(E742:E746)</f>
        <v>3818.84</v>
      </c>
      <c r="F747" s="443">
        <f>D747+E747</f>
        <v>3818.84</v>
      </c>
      <c r="G747" s="444">
        <f>SUM(G742:G746)</f>
        <v>0.99999999999999989</v>
      </c>
      <c r="H747" s="585" t="s">
        <v>21</v>
      </c>
      <c r="I747" s="591">
        <f>SUM(I742:I746)</f>
        <v>52.967960000000005</v>
      </c>
      <c r="J747" s="431"/>
      <c r="K747" s="184"/>
      <c r="L747" s="188"/>
      <c r="M747" s="401"/>
    </row>
    <row r="748" spans="2:13" ht="15" thickBot="1">
      <c r="B748" s="397"/>
      <c r="C748" s="187"/>
      <c r="D748" s="186"/>
      <c r="E748" s="186"/>
      <c r="F748" s="185"/>
      <c r="G748" s="186"/>
      <c r="H748" s="186"/>
      <c r="I748" s="184"/>
      <c r="J748" s="184"/>
      <c r="K748" s="184"/>
      <c r="L748" s="188"/>
      <c r="M748" s="401"/>
    </row>
    <row r="749" spans="2:13" ht="26.4" thickBot="1">
      <c r="B749" s="397"/>
      <c r="C749" s="876" t="s">
        <v>194</v>
      </c>
      <c r="D749" s="877"/>
      <c r="E749" s="877"/>
      <c r="F749" s="877"/>
      <c r="G749" s="877"/>
      <c r="H749" s="877"/>
      <c r="I749" s="877"/>
      <c r="J749" s="877"/>
      <c r="K749" s="877"/>
      <c r="L749" s="878"/>
      <c r="M749" s="401"/>
    </row>
    <row r="750" spans="2:13" ht="15.6">
      <c r="B750" s="396"/>
      <c r="C750" s="446"/>
      <c r="D750" s="447" t="s">
        <v>260</v>
      </c>
      <c r="E750" s="447" t="s">
        <v>68</v>
      </c>
      <c r="F750" s="447" t="s">
        <v>290</v>
      </c>
      <c r="G750" s="448" t="s">
        <v>256</v>
      </c>
      <c r="H750" s="447" t="s">
        <v>130</v>
      </c>
      <c r="I750" s="448" t="s">
        <v>64</v>
      </c>
      <c r="J750" s="447" t="s">
        <v>269</v>
      </c>
      <c r="K750" s="448" t="s">
        <v>195</v>
      </c>
      <c r="L750" s="449" t="s">
        <v>65</v>
      </c>
      <c r="M750" s="401"/>
    </row>
    <row r="751" spans="2:13" ht="15.6">
      <c r="B751" s="396"/>
      <c r="C751" s="450" t="s">
        <v>58</v>
      </c>
      <c r="D751" s="438">
        <v>290</v>
      </c>
      <c r="E751" s="438">
        <v>342</v>
      </c>
      <c r="F751" s="438"/>
      <c r="G751" s="438">
        <v>232</v>
      </c>
      <c r="H751" s="438"/>
      <c r="I751" s="438">
        <v>46</v>
      </c>
      <c r="J751" s="438"/>
      <c r="K751" s="550">
        <f>D751+E751+F751+G751+H751+I751+J751</f>
        <v>910</v>
      </c>
      <c r="L751" s="452">
        <f>K751/K755</f>
        <v>0.14478549472089811</v>
      </c>
      <c r="M751" s="401"/>
    </row>
    <row r="752" spans="2:13" ht="15.6">
      <c r="B752" s="396"/>
      <c r="C752" s="450" t="s">
        <v>148</v>
      </c>
      <c r="D752" s="438">
        <v>891.96</v>
      </c>
      <c r="E752" s="438">
        <v>512</v>
      </c>
      <c r="F752" s="438"/>
      <c r="G752" s="438">
        <v>354</v>
      </c>
      <c r="H752" s="438">
        <v>63</v>
      </c>
      <c r="I752" s="438">
        <v>588.4</v>
      </c>
      <c r="J752" s="438"/>
      <c r="K752" s="550">
        <f t="shared" ref="K752:K754" si="179">D752+E752+F752+G752+H752+I752+J752</f>
        <v>2409.36</v>
      </c>
      <c r="L752" s="452">
        <f>K752/K755</f>
        <v>0.38334107644037707</v>
      </c>
      <c r="M752" s="401"/>
    </row>
    <row r="753" spans="2:13" ht="15.6">
      <c r="B753" s="396"/>
      <c r="C753" s="450" t="s">
        <v>61</v>
      </c>
      <c r="D753" s="438">
        <v>301.64</v>
      </c>
      <c r="E753" s="438">
        <v>622.4</v>
      </c>
      <c r="F753" s="438"/>
      <c r="G753" s="438"/>
      <c r="H753" s="438"/>
      <c r="I753" s="438">
        <v>63</v>
      </c>
      <c r="J753" s="438"/>
      <c r="K753" s="550">
        <f t="shared" si="179"/>
        <v>987.04</v>
      </c>
      <c r="L753" s="452">
        <f>K753/K755</f>
        <v>0.15704293924100579</v>
      </c>
      <c r="M753" s="401"/>
    </row>
    <row r="754" spans="2:13" ht="15.6">
      <c r="B754" s="396"/>
      <c r="C754" s="450" t="s">
        <v>62</v>
      </c>
      <c r="D754" s="438">
        <v>666.62</v>
      </c>
      <c r="E754" s="438">
        <v>516.04</v>
      </c>
      <c r="F754" s="438"/>
      <c r="G754" s="438">
        <v>489.89</v>
      </c>
      <c r="H754" s="438">
        <v>50.3</v>
      </c>
      <c r="I754" s="438">
        <v>255.91</v>
      </c>
      <c r="J754" s="438"/>
      <c r="K754" s="550">
        <f t="shared" si="179"/>
        <v>1978.7599999999998</v>
      </c>
      <c r="L754" s="452">
        <f>K754/K755</f>
        <v>0.31483048959771903</v>
      </c>
      <c r="M754" s="401"/>
    </row>
    <row r="755" spans="2:13" ht="15.6">
      <c r="B755" s="397"/>
      <c r="C755" s="450" t="s">
        <v>199</v>
      </c>
      <c r="D755" s="552">
        <f t="shared" ref="D755:J755" si="180">SUM(D751:D754)</f>
        <v>2150.2199999999998</v>
      </c>
      <c r="E755" s="552">
        <f t="shared" si="180"/>
        <v>1992.44</v>
      </c>
      <c r="F755" s="552">
        <f t="shared" si="180"/>
        <v>0</v>
      </c>
      <c r="G755" s="552">
        <f t="shared" si="180"/>
        <v>1075.8899999999999</v>
      </c>
      <c r="H755" s="552">
        <f t="shared" si="180"/>
        <v>113.3</v>
      </c>
      <c r="I755" s="552">
        <f t="shared" si="180"/>
        <v>953.31</v>
      </c>
      <c r="J755" s="552">
        <f t="shared" si="180"/>
        <v>0</v>
      </c>
      <c r="K755" s="550">
        <f>D755+E755+F755+G755+H755+I755+J755</f>
        <v>6285.16</v>
      </c>
      <c r="L755" s="452">
        <f>SUM(L751:L754)</f>
        <v>1</v>
      </c>
      <c r="M755" s="401"/>
    </row>
    <row r="756" spans="2:13" ht="15.6">
      <c r="B756" s="397"/>
      <c r="C756" s="547" t="s">
        <v>193</v>
      </c>
      <c r="D756" s="553">
        <v>2150.2199999999998</v>
      </c>
      <c r="E756" s="553">
        <v>1992.44</v>
      </c>
      <c r="F756" s="548"/>
      <c r="G756" s="548">
        <v>1075.8900000000001</v>
      </c>
      <c r="H756" s="548">
        <v>113.3</v>
      </c>
      <c r="I756" s="548">
        <v>953.31</v>
      </c>
      <c r="J756" s="548"/>
      <c r="K756" s="549">
        <f t="shared" ref="K756" si="181">D756+E756+F756+G756+H756+I756+J756</f>
        <v>6285.16</v>
      </c>
      <c r="L756" s="452"/>
      <c r="M756" s="401"/>
    </row>
    <row r="757" spans="2:13" ht="15.6">
      <c r="B757" s="397"/>
      <c r="C757" s="460" t="s">
        <v>147</v>
      </c>
      <c r="D757" s="461">
        <f t="shared" ref="D757:E757" si="182">D756-D755</f>
        <v>0</v>
      </c>
      <c r="E757" s="461">
        <f t="shared" si="182"/>
        <v>0</v>
      </c>
      <c r="F757" s="461">
        <f>F756-F755</f>
        <v>0</v>
      </c>
      <c r="G757" s="461">
        <f>G756-G755</f>
        <v>0</v>
      </c>
      <c r="H757" s="461">
        <f t="shared" ref="H757:I757" si="183">H756-H755</f>
        <v>0</v>
      </c>
      <c r="I757" s="461">
        <f t="shared" si="183"/>
        <v>0</v>
      </c>
      <c r="J757" s="461">
        <f>J756-J755</f>
        <v>0</v>
      </c>
      <c r="K757" s="542">
        <f>D757+E757+F757+G757+H757+I757+J757</f>
        <v>0</v>
      </c>
      <c r="L757" s="452"/>
      <c r="M757" s="401"/>
    </row>
    <row r="758" spans="2:13" ht="15.6">
      <c r="B758" s="396"/>
      <c r="C758" s="402" t="s">
        <v>65</v>
      </c>
      <c r="D758" s="462">
        <f>D756/K756</f>
        <v>0.34211062248216434</v>
      </c>
      <c r="E758" s="462">
        <f>E756/K756</f>
        <v>0.31700704516671019</v>
      </c>
      <c r="F758" s="462">
        <f>F756/K756</f>
        <v>0</v>
      </c>
      <c r="G758" s="462">
        <f>G756/K756</f>
        <v>0.17117941309370011</v>
      </c>
      <c r="H758" s="462">
        <f>H756/K756</f>
        <v>1.8026589617448085E-2</v>
      </c>
      <c r="I758" s="462">
        <f>I756/K756</f>
        <v>0.15167632963997735</v>
      </c>
      <c r="J758" s="462">
        <f>J756/K756</f>
        <v>0</v>
      </c>
      <c r="K758" s="520">
        <f>D758+E758+F758+G758+H758+I758+J758</f>
        <v>1</v>
      </c>
      <c r="L758" s="463"/>
      <c r="M758" s="401"/>
    </row>
    <row r="759" spans="2:13" ht="16.2" thickBot="1">
      <c r="B759" s="396"/>
      <c r="C759" s="394"/>
      <c r="D759" s="395"/>
      <c r="E759" s="464"/>
      <c r="F759" s="879"/>
      <c r="G759" s="879"/>
      <c r="H759" s="879"/>
      <c r="I759" s="879"/>
      <c r="J759" s="880" t="s">
        <v>196</v>
      </c>
      <c r="K759" s="880"/>
      <c r="L759" s="465">
        <f>H739-K756</f>
        <v>53.872000000145817</v>
      </c>
      <c r="M759" s="401"/>
    </row>
    <row r="760" spans="2:13" ht="15" thickBot="1">
      <c r="B760" s="397"/>
      <c r="C760" s="393"/>
      <c r="D760" s="367"/>
      <c r="E760" s="367"/>
      <c r="F760" s="367"/>
      <c r="G760" s="367"/>
      <c r="H760" s="367"/>
      <c r="I760" s="367"/>
      <c r="J760" s="367"/>
      <c r="K760" s="367"/>
      <c r="L760" s="368"/>
      <c r="M760" s="401"/>
    </row>
    <row r="761" spans="2:13" ht="15" thickBot="1">
      <c r="B761" s="398"/>
      <c r="C761" s="399"/>
      <c r="D761" s="399"/>
      <c r="E761" s="399"/>
      <c r="F761" s="399"/>
      <c r="G761" s="399"/>
      <c r="H761" s="399"/>
      <c r="I761" s="399"/>
      <c r="J761" s="399"/>
      <c r="K761" s="399"/>
      <c r="L761" s="399"/>
      <c r="M761" s="400"/>
    </row>
    <row r="762" spans="2:13" ht="15" thickBot="1"/>
    <row r="763" spans="2:13" ht="46.8" thickBot="1">
      <c r="B763" s="853" t="s">
        <v>230</v>
      </c>
      <c r="C763" s="854"/>
      <c r="D763" s="854"/>
      <c r="E763" s="854"/>
      <c r="F763" s="854"/>
      <c r="G763" s="854"/>
      <c r="H763" s="854"/>
      <c r="I763" s="854"/>
      <c r="J763" s="854"/>
      <c r="K763" s="854"/>
      <c r="L763" s="854"/>
      <c r="M763" s="855"/>
    </row>
    <row r="764" spans="2:13" ht="26.4" thickBot="1">
      <c r="B764" s="396"/>
      <c r="C764" s="856" t="s">
        <v>193</v>
      </c>
      <c r="D764" s="857"/>
      <c r="E764" s="857"/>
      <c r="F764" s="857"/>
      <c r="G764" s="857"/>
      <c r="H764" s="857"/>
      <c r="I764" s="857"/>
      <c r="J764" s="857"/>
      <c r="K764" s="857"/>
      <c r="L764" s="858"/>
      <c r="M764" s="401"/>
    </row>
    <row r="765" spans="2:13" ht="15.6">
      <c r="B765" s="396"/>
      <c r="C765" s="403" t="s">
        <v>7</v>
      </c>
      <c r="D765" s="404" t="s">
        <v>38</v>
      </c>
      <c r="E765" s="405" t="s">
        <v>39</v>
      </c>
      <c r="F765" s="406" t="s">
        <v>40</v>
      </c>
      <c r="G765" s="406" t="s">
        <v>8</v>
      </c>
      <c r="H765" s="407" t="s">
        <v>60</v>
      </c>
      <c r="I765" s="408" t="s">
        <v>40</v>
      </c>
      <c r="J765" s="407" t="s">
        <v>65</v>
      </c>
      <c r="K765" s="184"/>
      <c r="L765" s="188"/>
      <c r="M765" s="401"/>
    </row>
    <row r="766" spans="2:13" ht="15.6">
      <c r="B766" s="396"/>
      <c r="C766" s="409" t="s">
        <v>42</v>
      </c>
      <c r="D766" s="596">
        <v>1663904.432</v>
      </c>
      <c r="E766" s="596">
        <v>1664643.602</v>
      </c>
      <c r="F766" s="526">
        <f t="shared" ref="F766:F771" si="184">E766-D766</f>
        <v>739.16999999992549</v>
      </c>
      <c r="G766" s="521">
        <v>6.28</v>
      </c>
      <c r="H766" s="410">
        <f>F766*G766</f>
        <v>4641.987599999532</v>
      </c>
      <c r="I766" s="531">
        <f>F766+F770+F771</f>
        <v>910.89899999991758</v>
      </c>
      <c r="J766" s="411">
        <f>I766/I770</f>
        <v>0.60897600462092039</v>
      </c>
      <c r="K766" s="186"/>
      <c r="L766" s="359"/>
      <c r="M766" s="401"/>
    </row>
    <row r="767" spans="2:13" ht="15.6">
      <c r="B767" s="396"/>
      <c r="C767" s="412" t="s">
        <v>43</v>
      </c>
      <c r="D767" s="596">
        <v>642025.26199999999</v>
      </c>
      <c r="E767" s="596">
        <v>642288.08200000005</v>
      </c>
      <c r="F767" s="527">
        <f t="shared" si="184"/>
        <v>262.82000000006519</v>
      </c>
      <c r="G767" s="522">
        <v>6.28</v>
      </c>
      <c r="H767" s="413">
        <f>G767*F767</f>
        <v>1650.5096000004094</v>
      </c>
      <c r="I767" s="532">
        <f>F767</f>
        <v>262.82000000006519</v>
      </c>
      <c r="J767" s="414">
        <f>I767/I770</f>
        <v>0.17570671779695057</v>
      </c>
      <c r="K767" s="186"/>
      <c r="L767" s="359"/>
      <c r="M767" s="401"/>
    </row>
    <row r="768" spans="2:13" ht="15.6">
      <c r="B768" s="396"/>
      <c r="C768" s="415" t="s">
        <v>44</v>
      </c>
      <c r="D768" s="597">
        <v>388396.804</v>
      </c>
      <c r="E768" s="597">
        <v>388566.42300000001</v>
      </c>
      <c r="F768" s="528">
        <f t="shared" si="184"/>
        <v>169.61900000000605</v>
      </c>
      <c r="G768" s="523">
        <v>4.58</v>
      </c>
      <c r="H768" s="416">
        <f>G768*F768</f>
        <v>776.85502000002771</v>
      </c>
      <c r="I768" s="533">
        <f>F768</f>
        <v>169.61900000000605</v>
      </c>
      <c r="J768" s="417">
        <f>I768/I770</f>
        <v>0.11339775422720733</v>
      </c>
      <c r="K768" s="186"/>
      <c r="L768" s="359"/>
      <c r="M768" s="401"/>
    </row>
    <row r="769" spans="2:13" ht="15.6">
      <c r="B769" s="397"/>
      <c r="C769" s="183" t="s">
        <v>139</v>
      </c>
      <c r="D769" s="597">
        <v>450296.663</v>
      </c>
      <c r="E769" s="597">
        <v>450449.11300000001</v>
      </c>
      <c r="F769" s="529">
        <f t="shared" si="184"/>
        <v>152.45000000001164</v>
      </c>
      <c r="G769" s="524">
        <v>6.28</v>
      </c>
      <c r="H769" s="418">
        <f>G769*F769</f>
        <v>957.38600000007318</v>
      </c>
      <c r="I769" s="534">
        <f>F769</f>
        <v>152.45000000001164</v>
      </c>
      <c r="J769" s="419">
        <f>I769/I770</f>
        <v>0.10191952335492169</v>
      </c>
      <c r="K769" s="186"/>
      <c r="L769" s="359"/>
      <c r="M769" s="401"/>
    </row>
    <row r="770" spans="2:13" ht="16.2" thickBot="1">
      <c r="B770" s="397"/>
      <c r="C770" s="420" t="s">
        <v>45</v>
      </c>
      <c r="D770" s="597">
        <v>395999.39299999998</v>
      </c>
      <c r="E770" s="597">
        <v>396139.81199999998</v>
      </c>
      <c r="F770" s="526">
        <f t="shared" si="184"/>
        <v>140.41899999999441</v>
      </c>
      <c r="G770" s="859">
        <v>6.28</v>
      </c>
      <c r="H770" s="421">
        <f>G770*F770</f>
        <v>881.83131999996499</v>
      </c>
      <c r="I770" s="535">
        <f t="shared" ref="I770:J770" si="185">SUM(I766:I769)</f>
        <v>1495.7880000000005</v>
      </c>
      <c r="J770" s="422">
        <f t="shared" si="185"/>
        <v>1</v>
      </c>
      <c r="K770" s="186"/>
      <c r="L770" s="359"/>
      <c r="M770" s="401"/>
    </row>
    <row r="771" spans="2:13" ht="15.6">
      <c r="B771" s="397"/>
      <c r="C771" s="420" t="s">
        <v>46</v>
      </c>
      <c r="D771" s="597">
        <v>347720.56199999998</v>
      </c>
      <c r="E771" s="597">
        <v>347751.87199999997</v>
      </c>
      <c r="F771" s="526">
        <f t="shared" si="184"/>
        <v>31.309999999997672</v>
      </c>
      <c r="G771" s="860"/>
      <c r="H771" s="423">
        <f>G770*F771</f>
        <v>196.62679999998539</v>
      </c>
      <c r="I771" s="424"/>
      <c r="J771" s="425"/>
      <c r="K771" s="186"/>
      <c r="L771" s="359"/>
      <c r="M771" s="401"/>
    </row>
    <row r="772" spans="2:13" ht="16.2" thickBot="1">
      <c r="B772" s="397"/>
      <c r="C772" s="426" t="s">
        <v>21</v>
      </c>
      <c r="D772" s="427"/>
      <c r="E772" s="427"/>
      <c r="F772" s="530">
        <f>F766+F767+F768+F769+F770+F771</f>
        <v>1495.7880000000005</v>
      </c>
      <c r="G772" s="525">
        <f>H772/F772</f>
        <v>6.0872238178137481</v>
      </c>
      <c r="H772" s="428">
        <f>SUM(H766:H771)</f>
        <v>9105.1963399999931</v>
      </c>
      <c r="I772" s="424"/>
      <c r="J772" s="425"/>
      <c r="K772" s="186"/>
      <c r="L772" s="359"/>
      <c r="M772" s="401"/>
    </row>
    <row r="773" spans="2:13" ht="16.2" thickBot="1">
      <c r="B773" s="397"/>
      <c r="C773" s="429"/>
      <c r="D773" s="425"/>
      <c r="E773" s="425"/>
      <c r="F773" s="430"/>
      <c r="G773" s="425"/>
      <c r="H773" s="425"/>
      <c r="I773" s="431"/>
      <c r="J773" s="431"/>
      <c r="K773" s="184"/>
      <c r="L773" s="188"/>
      <c r="M773" s="401"/>
    </row>
    <row r="774" spans="2:13" ht="15.6">
      <c r="B774" s="397"/>
      <c r="C774" s="432"/>
      <c r="D774" s="433"/>
      <c r="E774" s="433" t="s">
        <v>254</v>
      </c>
      <c r="F774" s="434" t="s">
        <v>1</v>
      </c>
      <c r="G774" s="554" t="s">
        <v>65</v>
      </c>
      <c r="H774" s="861" t="s">
        <v>243</v>
      </c>
      <c r="I774" s="862"/>
      <c r="J774" s="431"/>
      <c r="K774" s="184"/>
      <c r="L774" s="188"/>
      <c r="M774" s="401"/>
    </row>
    <row r="775" spans="2:13" ht="15.6">
      <c r="B775" s="397"/>
      <c r="C775" s="437" t="s">
        <v>80</v>
      </c>
      <c r="D775" s="438"/>
      <c r="E775" s="438">
        <v>1663</v>
      </c>
      <c r="F775" s="438">
        <f>D775+E775</f>
        <v>1663</v>
      </c>
      <c r="G775" s="439">
        <f>F775/F780</f>
        <v>0.35450107650657625</v>
      </c>
      <c r="H775" s="590">
        <v>7.0000000000000001E-3</v>
      </c>
      <c r="I775" s="586">
        <f>F775*H775</f>
        <v>11.641</v>
      </c>
      <c r="J775" s="431"/>
      <c r="K775" s="184"/>
      <c r="L775" s="188"/>
      <c r="M775" s="401"/>
    </row>
    <row r="776" spans="2:13" ht="15.6">
      <c r="B776" s="397"/>
      <c r="C776" s="437" t="s">
        <v>81</v>
      </c>
      <c r="D776" s="438"/>
      <c r="E776" s="438">
        <v>498</v>
      </c>
      <c r="F776" s="438">
        <f t="shared" ref="F776:F779" si="186">D776+E776</f>
        <v>498</v>
      </c>
      <c r="G776" s="439">
        <f>F776/F780</f>
        <v>0.10615847029481358</v>
      </c>
      <c r="H776" s="590">
        <v>2.5000000000000001E-2</v>
      </c>
      <c r="I776" s="586">
        <f>F776*H776</f>
        <v>12.450000000000001</v>
      </c>
      <c r="J776" s="431"/>
      <c r="K776" s="184"/>
      <c r="L776" s="188"/>
      <c r="M776" s="401"/>
    </row>
    <row r="777" spans="2:13" ht="15.6">
      <c r="B777" s="397"/>
      <c r="C777" s="437" t="s">
        <v>58</v>
      </c>
      <c r="D777" s="438"/>
      <c r="E777" s="438">
        <v>1601</v>
      </c>
      <c r="F777" s="438">
        <f t="shared" si="186"/>
        <v>1601</v>
      </c>
      <c r="G777" s="439">
        <f>F777/F780</f>
        <v>0.34128456012449104</v>
      </c>
      <c r="H777" s="590"/>
      <c r="I777" s="586"/>
      <c r="J777" s="431"/>
      <c r="K777" s="184"/>
      <c r="L777" s="188"/>
      <c r="M777" s="401"/>
    </row>
    <row r="778" spans="2:13" ht="15.6">
      <c r="B778" s="397"/>
      <c r="C778" s="437" t="s">
        <v>275</v>
      </c>
      <c r="D778" s="438"/>
      <c r="E778" s="438">
        <v>929.1</v>
      </c>
      <c r="F778" s="438">
        <f t="shared" si="186"/>
        <v>929.1</v>
      </c>
      <c r="G778" s="439">
        <f>F778/F780</f>
        <v>0.19805589307411905</v>
      </c>
      <c r="H778" s="590">
        <v>1.9E-2</v>
      </c>
      <c r="I778" s="586">
        <f>F778*H778</f>
        <v>17.652899999999999</v>
      </c>
      <c r="J778" s="431"/>
      <c r="K778" s="184"/>
      <c r="L778" s="188"/>
      <c r="M778" s="401"/>
    </row>
    <row r="779" spans="2:13" ht="15.6">
      <c r="B779" s="397"/>
      <c r="C779" s="437" t="s">
        <v>276</v>
      </c>
      <c r="D779" s="438"/>
      <c r="E779" s="438"/>
      <c r="F779" s="438">
        <f t="shared" si="186"/>
        <v>0</v>
      </c>
      <c r="G779" s="439">
        <f>F779/F780</f>
        <v>0</v>
      </c>
      <c r="H779" s="584"/>
      <c r="I779" s="586"/>
      <c r="J779" s="431"/>
      <c r="K779" s="184"/>
      <c r="L779" s="188"/>
      <c r="M779" s="401"/>
    </row>
    <row r="780" spans="2:13" ht="16.2" thickBot="1">
      <c r="B780" s="397"/>
      <c r="C780" s="441" t="s">
        <v>1</v>
      </c>
      <c r="D780" s="442">
        <f>SUM(D775:D779)</f>
        <v>0</v>
      </c>
      <c r="E780" s="442">
        <f>SUM(E775:E779)</f>
        <v>4691.1000000000004</v>
      </c>
      <c r="F780" s="443">
        <f>D780+E780</f>
        <v>4691.1000000000004</v>
      </c>
      <c r="G780" s="444">
        <f>SUM(G775:G779)</f>
        <v>0.99999999999999989</v>
      </c>
      <c r="H780" s="585" t="s">
        <v>21</v>
      </c>
      <c r="I780" s="591">
        <f>SUM(I775:I779)</f>
        <v>41.743899999999996</v>
      </c>
      <c r="J780" s="431"/>
      <c r="K780" s="184"/>
      <c r="L780" s="188"/>
      <c r="M780" s="401"/>
    </row>
    <row r="781" spans="2:13" ht="15" thickBot="1">
      <c r="B781" s="397"/>
      <c r="C781" s="187"/>
      <c r="D781" s="186"/>
      <c r="E781" s="186"/>
      <c r="F781" s="185"/>
      <c r="G781" s="186"/>
      <c r="H781" s="186"/>
      <c r="I781" s="184"/>
      <c r="J781" s="184"/>
      <c r="K781" s="184"/>
      <c r="L781" s="188"/>
      <c r="M781" s="401"/>
    </row>
    <row r="782" spans="2:13" ht="26.4" thickBot="1">
      <c r="B782" s="397"/>
      <c r="C782" s="876" t="s">
        <v>194</v>
      </c>
      <c r="D782" s="877"/>
      <c r="E782" s="877"/>
      <c r="F782" s="877"/>
      <c r="G782" s="877"/>
      <c r="H782" s="877"/>
      <c r="I782" s="877"/>
      <c r="J782" s="877"/>
      <c r="K782" s="877"/>
      <c r="L782" s="878"/>
      <c r="M782" s="401"/>
    </row>
    <row r="783" spans="2:13" ht="15.6">
      <c r="B783" s="396"/>
      <c r="C783" s="446"/>
      <c r="D783" s="447" t="s">
        <v>260</v>
      </c>
      <c r="E783" s="447" t="s">
        <v>68</v>
      </c>
      <c r="F783" s="447" t="s">
        <v>290</v>
      </c>
      <c r="G783" s="448" t="s">
        <v>256</v>
      </c>
      <c r="H783" s="447" t="s">
        <v>130</v>
      </c>
      <c r="I783" s="448" t="s">
        <v>64</v>
      </c>
      <c r="J783" s="447" t="s">
        <v>269</v>
      </c>
      <c r="K783" s="448" t="s">
        <v>195</v>
      </c>
      <c r="L783" s="449" t="s">
        <v>65</v>
      </c>
      <c r="M783" s="401"/>
    </row>
    <row r="784" spans="2:13" ht="15.6">
      <c r="B784" s="396"/>
      <c r="C784" s="450" t="s">
        <v>58</v>
      </c>
      <c r="D784" s="438">
        <v>305</v>
      </c>
      <c r="E784" s="438">
        <v>723.98</v>
      </c>
      <c r="F784" s="438">
        <v>184.25</v>
      </c>
      <c r="G784" s="438">
        <v>361</v>
      </c>
      <c r="H784" s="438"/>
      <c r="I784" s="438"/>
      <c r="J784" s="438"/>
      <c r="K784" s="550">
        <f>D784+E784+F784+G784+H784+I784+J784</f>
        <v>1574.23</v>
      </c>
      <c r="L784" s="452">
        <f>K784/K788</f>
        <v>0.17298584448493137</v>
      </c>
      <c r="M784" s="401"/>
    </row>
    <row r="785" spans="2:13" ht="15.6">
      <c r="B785" s="396"/>
      <c r="C785" s="450" t="s">
        <v>148</v>
      </c>
      <c r="D785" s="438">
        <v>339.27</v>
      </c>
      <c r="E785" s="438">
        <v>882.56</v>
      </c>
      <c r="F785" s="438">
        <v>683.01</v>
      </c>
      <c r="G785" s="438">
        <v>159.5</v>
      </c>
      <c r="H785" s="438">
        <v>126</v>
      </c>
      <c r="I785" s="438"/>
      <c r="J785" s="438"/>
      <c r="K785" s="550">
        <f t="shared" ref="K785:K787" si="187">D785+E785+F785+G785+H785+I785+J785</f>
        <v>2190.34</v>
      </c>
      <c r="L785" s="452">
        <f>K785/K788</f>
        <v>0.24068771056905572</v>
      </c>
      <c r="M785" s="401"/>
    </row>
    <row r="786" spans="2:13" ht="15.6">
      <c r="B786" s="396"/>
      <c r="C786" s="450" t="s">
        <v>61</v>
      </c>
      <c r="D786" s="438">
        <v>593</v>
      </c>
      <c r="E786" s="438">
        <v>1022.5</v>
      </c>
      <c r="F786" s="438">
        <v>245</v>
      </c>
      <c r="G786" s="438">
        <v>762.6</v>
      </c>
      <c r="H786" s="438"/>
      <c r="I786" s="438"/>
      <c r="J786" s="438"/>
      <c r="K786" s="550">
        <f t="shared" si="187"/>
        <v>2623.1</v>
      </c>
      <c r="L786" s="452">
        <f>K786/K788</f>
        <v>0.28824197777225913</v>
      </c>
      <c r="M786" s="401"/>
    </row>
    <row r="787" spans="2:13" ht="15.6">
      <c r="B787" s="396"/>
      <c r="C787" s="450" t="s">
        <v>62</v>
      </c>
      <c r="D787" s="438">
        <v>676.87</v>
      </c>
      <c r="E787" s="438">
        <v>800.56</v>
      </c>
      <c r="F787" s="438">
        <v>787.61</v>
      </c>
      <c r="G787" s="438">
        <v>272.75</v>
      </c>
      <c r="H787" s="438">
        <v>124.83</v>
      </c>
      <c r="I787" s="438"/>
      <c r="J787" s="438">
        <v>50.05</v>
      </c>
      <c r="K787" s="550">
        <f t="shared" si="187"/>
        <v>2712.67</v>
      </c>
      <c r="L787" s="452">
        <f>K787/K788</f>
        <v>0.29808446717375403</v>
      </c>
      <c r="M787" s="401"/>
    </row>
    <row r="788" spans="2:13" ht="15.6">
      <c r="B788" s="397"/>
      <c r="C788" s="450" t="s">
        <v>199</v>
      </c>
      <c r="D788" s="552">
        <f t="shared" ref="D788:J788" si="188">SUM(D784:D787)</f>
        <v>1914.1399999999999</v>
      </c>
      <c r="E788" s="552">
        <f t="shared" si="188"/>
        <v>3429.6</v>
      </c>
      <c r="F788" s="552">
        <f t="shared" si="188"/>
        <v>1899.87</v>
      </c>
      <c r="G788" s="552">
        <f t="shared" si="188"/>
        <v>1555.85</v>
      </c>
      <c r="H788" s="552">
        <f t="shared" si="188"/>
        <v>250.82999999999998</v>
      </c>
      <c r="I788" s="552">
        <f t="shared" si="188"/>
        <v>0</v>
      </c>
      <c r="J788" s="552">
        <f t="shared" si="188"/>
        <v>50.05</v>
      </c>
      <c r="K788" s="550">
        <f>D788+E788+F788+G788+H788+I788+J788</f>
        <v>9100.3399999999983</v>
      </c>
      <c r="L788" s="452">
        <f>SUM(L784:L787)</f>
        <v>1.0000000000000002</v>
      </c>
      <c r="M788" s="401"/>
    </row>
    <row r="789" spans="2:13" ht="15.6">
      <c r="B789" s="397"/>
      <c r="C789" s="547" t="s">
        <v>193</v>
      </c>
      <c r="D789" s="553">
        <v>1914.14</v>
      </c>
      <c r="E789" s="553">
        <v>3429.6</v>
      </c>
      <c r="F789" s="548">
        <v>1899.87</v>
      </c>
      <c r="G789" s="548">
        <v>1555.85</v>
      </c>
      <c r="H789" s="548">
        <v>250.83</v>
      </c>
      <c r="I789" s="548"/>
      <c r="J789" s="548">
        <v>50.05</v>
      </c>
      <c r="K789" s="549">
        <f t="shared" ref="K789" si="189">D789+E789+F789+G789+H789+I789+J789</f>
        <v>9100.3399999999983</v>
      </c>
      <c r="L789" s="452"/>
      <c r="M789" s="401"/>
    </row>
    <row r="790" spans="2:13" ht="15.6">
      <c r="B790" s="397"/>
      <c r="C790" s="460" t="s">
        <v>147</v>
      </c>
      <c r="D790" s="461">
        <f t="shared" ref="D790:E790" si="190">D789-D788</f>
        <v>0</v>
      </c>
      <c r="E790" s="461">
        <f t="shared" si="190"/>
        <v>0</v>
      </c>
      <c r="F790" s="461">
        <f>F789-F788</f>
        <v>0</v>
      </c>
      <c r="G790" s="461">
        <f>G789-G788</f>
        <v>0</v>
      </c>
      <c r="H790" s="461">
        <f t="shared" ref="H790:I790" si="191">H789-H788</f>
        <v>0</v>
      </c>
      <c r="I790" s="461">
        <f t="shared" si="191"/>
        <v>0</v>
      </c>
      <c r="J790" s="461">
        <f>J789-J788</f>
        <v>0</v>
      </c>
      <c r="K790" s="542">
        <f>D790+E790+F790+G790+H790+I790+J790</f>
        <v>0</v>
      </c>
      <c r="L790" s="452"/>
      <c r="M790" s="401"/>
    </row>
    <row r="791" spans="2:13" ht="15.6">
      <c r="B791" s="396"/>
      <c r="C791" s="402" t="s">
        <v>65</v>
      </c>
      <c r="D791" s="462">
        <f>D789/K789</f>
        <v>0.21033719619266977</v>
      </c>
      <c r="E791" s="462">
        <f>E789/K789</f>
        <v>0.376865040207289</v>
      </c>
      <c r="F791" s="462">
        <f>F789/K789</f>
        <v>0.20876912291189123</v>
      </c>
      <c r="G791" s="462">
        <f>G789/K789</f>
        <v>0.17096613972664759</v>
      </c>
      <c r="H791" s="462">
        <f>H789/K789</f>
        <v>2.7562706448330507E-2</v>
      </c>
      <c r="I791" s="462">
        <f>I789/K789</f>
        <v>0</v>
      </c>
      <c r="J791" s="462">
        <f>J789/K789</f>
        <v>5.4997945131720358E-3</v>
      </c>
      <c r="K791" s="520">
        <f>D791+E791+F791+G791+H791+I791+J791</f>
        <v>1</v>
      </c>
      <c r="L791" s="463"/>
      <c r="M791" s="401"/>
    </row>
    <row r="792" spans="2:13" ht="16.2" thickBot="1">
      <c r="B792" s="396"/>
      <c r="C792" s="394"/>
      <c r="D792" s="395"/>
      <c r="E792" s="464"/>
      <c r="F792" s="879"/>
      <c r="G792" s="879"/>
      <c r="H792" s="879"/>
      <c r="I792" s="879"/>
      <c r="J792" s="880" t="s">
        <v>196</v>
      </c>
      <c r="K792" s="880"/>
      <c r="L792" s="465">
        <f>H772-K789</f>
        <v>4.856339999994816</v>
      </c>
      <c r="M792" s="401"/>
    </row>
    <row r="793" spans="2:13" ht="15" thickBot="1">
      <c r="B793" s="397"/>
      <c r="C793" s="393"/>
      <c r="D793" s="367"/>
      <c r="E793" s="367"/>
      <c r="F793" s="367"/>
      <c r="G793" s="367"/>
      <c r="H793" s="367"/>
      <c r="I793" s="367"/>
      <c r="J793" s="367"/>
      <c r="K793" s="367"/>
      <c r="L793" s="368"/>
      <c r="M793" s="401"/>
    </row>
    <row r="794" spans="2:13" ht="15" thickBot="1">
      <c r="B794" s="398"/>
      <c r="C794" s="399"/>
      <c r="D794" s="399"/>
      <c r="E794" s="399"/>
      <c r="F794" s="399"/>
      <c r="G794" s="399"/>
      <c r="H794" s="399"/>
      <c r="I794" s="399"/>
      <c r="J794" s="399"/>
      <c r="K794" s="399"/>
      <c r="L794" s="399"/>
      <c r="M794" s="400"/>
    </row>
    <row r="795" spans="2:13" ht="15" thickBot="1"/>
    <row r="796" spans="2:13" ht="46.8" thickBot="1">
      <c r="B796" s="853" t="s">
        <v>231</v>
      </c>
      <c r="C796" s="854"/>
      <c r="D796" s="854"/>
      <c r="E796" s="854"/>
      <c r="F796" s="854"/>
      <c r="G796" s="854"/>
      <c r="H796" s="854"/>
      <c r="I796" s="854"/>
      <c r="J796" s="854"/>
      <c r="K796" s="854"/>
      <c r="L796" s="854"/>
      <c r="M796" s="855"/>
    </row>
    <row r="797" spans="2:13" ht="26.4" thickBot="1">
      <c r="B797" s="396"/>
      <c r="C797" s="856" t="s">
        <v>193</v>
      </c>
      <c r="D797" s="857"/>
      <c r="E797" s="857"/>
      <c r="F797" s="857"/>
      <c r="G797" s="857"/>
      <c r="H797" s="857"/>
      <c r="I797" s="857"/>
      <c r="J797" s="857"/>
      <c r="K797" s="857"/>
      <c r="L797" s="858"/>
      <c r="M797" s="401"/>
    </row>
    <row r="798" spans="2:13" ht="15.6">
      <c r="B798" s="396"/>
      <c r="C798" s="403" t="s">
        <v>7</v>
      </c>
      <c r="D798" s="404" t="s">
        <v>38</v>
      </c>
      <c r="E798" s="405" t="s">
        <v>39</v>
      </c>
      <c r="F798" s="406" t="s">
        <v>40</v>
      </c>
      <c r="G798" s="406" t="s">
        <v>8</v>
      </c>
      <c r="H798" s="407" t="s">
        <v>60</v>
      </c>
      <c r="I798" s="408" t="s">
        <v>40</v>
      </c>
      <c r="J798" s="407" t="s">
        <v>65</v>
      </c>
      <c r="K798" s="184"/>
      <c r="L798" s="188"/>
      <c r="M798" s="401"/>
    </row>
    <row r="799" spans="2:13" ht="15.6">
      <c r="B799" s="396"/>
      <c r="C799" s="409" t="s">
        <v>42</v>
      </c>
      <c r="D799" s="596">
        <v>1664643.602</v>
      </c>
      <c r="E799" s="596">
        <v>1665343.922</v>
      </c>
      <c r="F799" s="526">
        <f t="shared" ref="F799:F804" si="192">E799-D799</f>
        <v>700.32000000006519</v>
      </c>
      <c r="G799" s="521">
        <v>6.28</v>
      </c>
      <c r="H799" s="410">
        <f>F799*G799</f>
        <v>4398.0096000004096</v>
      </c>
      <c r="I799" s="531">
        <f>F799+F803+F804</f>
        <v>907.3200000001234</v>
      </c>
      <c r="J799" s="411">
        <f>I799/I803</f>
        <v>0.59745089724316192</v>
      </c>
      <c r="K799" s="186"/>
      <c r="L799" s="359"/>
      <c r="M799" s="401"/>
    </row>
    <row r="800" spans="2:13" ht="15.6">
      <c r="B800" s="396"/>
      <c r="C800" s="412" t="s">
        <v>43</v>
      </c>
      <c r="D800" s="596">
        <v>642288.08200000005</v>
      </c>
      <c r="E800" s="596">
        <v>642611.36199999996</v>
      </c>
      <c r="F800" s="527">
        <f t="shared" si="192"/>
        <v>323.27999999991152</v>
      </c>
      <c r="G800" s="522">
        <v>6.28</v>
      </c>
      <c r="H800" s="413">
        <f>G800*F800</f>
        <v>2030.1983999994445</v>
      </c>
      <c r="I800" s="532">
        <f>F800</f>
        <v>323.27999999991152</v>
      </c>
      <c r="J800" s="414">
        <f>I800/I803</f>
        <v>0.21287299526152872</v>
      </c>
      <c r="K800" s="186"/>
      <c r="L800" s="359"/>
      <c r="M800" s="401"/>
    </row>
    <row r="801" spans="2:13" ht="15.6">
      <c r="B801" s="396"/>
      <c r="C801" s="415" t="s">
        <v>44</v>
      </c>
      <c r="D801" s="597">
        <v>388566.42300000001</v>
      </c>
      <c r="E801" s="597">
        <v>388804.59399999998</v>
      </c>
      <c r="F801" s="528">
        <f t="shared" si="192"/>
        <v>238.17099999997299</v>
      </c>
      <c r="G801" s="523">
        <v>4.58</v>
      </c>
      <c r="H801" s="416">
        <f>G801*F801</f>
        <v>1090.8231799998764</v>
      </c>
      <c r="I801" s="533">
        <f>F801</f>
        <v>238.17099999997299</v>
      </c>
      <c r="J801" s="417">
        <f>I801/I803</f>
        <v>0.15683053128693913</v>
      </c>
      <c r="K801" s="186"/>
      <c r="L801" s="359"/>
      <c r="M801" s="401"/>
    </row>
    <row r="802" spans="2:13" ht="15.6">
      <c r="B802" s="397"/>
      <c r="C802" s="183" t="s">
        <v>139</v>
      </c>
      <c r="D802" s="597">
        <v>450449.11300000001</v>
      </c>
      <c r="E802" s="597">
        <v>450498.99400000001</v>
      </c>
      <c r="F802" s="529">
        <f t="shared" si="192"/>
        <v>49.880999999993946</v>
      </c>
      <c r="G802" s="524">
        <v>6.28</v>
      </c>
      <c r="H802" s="418">
        <f>G802*F802</f>
        <v>313.25267999996197</v>
      </c>
      <c r="I802" s="534">
        <f>F802</f>
        <v>49.880999999993946</v>
      </c>
      <c r="J802" s="419">
        <f>I802/I803</f>
        <v>3.2845576208370239E-2</v>
      </c>
      <c r="K802" s="186"/>
      <c r="L802" s="359"/>
      <c r="M802" s="401"/>
    </row>
    <row r="803" spans="2:13" ht="16.2" thickBot="1">
      <c r="B803" s="397"/>
      <c r="C803" s="420" t="s">
        <v>45</v>
      </c>
      <c r="D803" s="597">
        <v>396139.81199999998</v>
      </c>
      <c r="E803" s="597">
        <v>396269.80200000003</v>
      </c>
      <c r="F803" s="526">
        <f t="shared" si="192"/>
        <v>129.99000000004889</v>
      </c>
      <c r="G803" s="859">
        <v>6.28</v>
      </c>
      <c r="H803" s="421">
        <f>G803*F803</f>
        <v>816.33720000030712</v>
      </c>
      <c r="I803" s="535">
        <f t="shared" ref="I803:J803" si="193">SUM(I799:I802)</f>
        <v>1518.6520000000019</v>
      </c>
      <c r="J803" s="422">
        <f t="shared" si="193"/>
        <v>1</v>
      </c>
      <c r="K803" s="186"/>
      <c r="L803" s="359"/>
      <c r="M803" s="401"/>
    </row>
    <row r="804" spans="2:13" ht="15.6">
      <c r="B804" s="397"/>
      <c r="C804" s="420" t="s">
        <v>46</v>
      </c>
      <c r="D804" s="597">
        <v>347751.87199999997</v>
      </c>
      <c r="E804" s="597">
        <v>347828.88199999998</v>
      </c>
      <c r="F804" s="526">
        <f t="shared" si="192"/>
        <v>77.010000000009313</v>
      </c>
      <c r="G804" s="860"/>
      <c r="H804" s="423">
        <f>G803*F804</f>
        <v>483.62280000005853</v>
      </c>
      <c r="I804" s="424"/>
      <c r="J804" s="425"/>
      <c r="K804" s="186"/>
      <c r="L804" s="359"/>
      <c r="M804" s="401"/>
    </row>
    <row r="805" spans="2:13" ht="16.2" thickBot="1">
      <c r="B805" s="397"/>
      <c r="C805" s="426" t="s">
        <v>21</v>
      </c>
      <c r="D805" s="427"/>
      <c r="E805" s="427"/>
      <c r="F805" s="530">
        <f>F799+F800+F801+F802+F803+F804</f>
        <v>1518.6520000000019</v>
      </c>
      <c r="G805" s="525">
        <f>H805/F805</f>
        <v>6.0133880968122044</v>
      </c>
      <c r="H805" s="428">
        <f>SUM(H799:H804)</f>
        <v>9132.2438600000587</v>
      </c>
      <c r="I805" s="424"/>
      <c r="J805" s="425"/>
      <c r="K805" s="186"/>
      <c r="L805" s="359"/>
      <c r="M805" s="401"/>
    </row>
    <row r="806" spans="2:13" ht="16.2" thickBot="1">
      <c r="B806" s="397"/>
      <c r="C806" s="429"/>
      <c r="D806" s="425"/>
      <c r="E806" s="425"/>
      <c r="F806" s="430"/>
      <c r="G806" s="425"/>
      <c r="H806" s="425"/>
      <c r="I806" s="431"/>
      <c r="J806" s="431"/>
      <c r="K806" s="184"/>
      <c r="L806" s="188"/>
      <c r="M806" s="401"/>
    </row>
    <row r="807" spans="2:13" ht="15.6">
      <c r="B807" s="397"/>
      <c r="C807" s="432"/>
      <c r="D807" s="433"/>
      <c r="E807" s="433" t="s">
        <v>254</v>
      </c>
      <c r="F807" s="434" t="s">
        <v>1</v>
      </c>
      <c r="G807" s="554" t="s">
        <v>65</v>
      </c>
      <c r="H807" s="861" t="s">
        <v>243</v>
      </c>
      <c r="I807" s="862"/>
      <c r="J807" s="431"/>
      <c r="K807" s="184"/>
      <c r="L807" s="188"/>
      <c r="M807" s="401"/>
    </row>
    <row r="808" spans="2:13" ht="15.6">
      <c r="B808" s="397"/>
      <c r="C808" s="437" t="s">
        <v>80</v>
      </c>
      <c r="D808" s="438"/>
      <c r="E808" s="438">
        <v>1439</v>
      </c>
      <c r="F808" s="438">
        <f>D808+E808</f>
        <v>1439</v>
      </c>
      <c r="G808" s="439">
        <f>F808/F813</f>
        <v>0.23583514156664021</v>
      </c>
      <c r="H808" s="590">
        <v>7.0000000000000001E-3</v>
      </c>
      <c r="I808" s="586">
        <f>F808*H808</f>
        <v>10.073</v>
      </c>
      <c r="J808" s="431"/>
      <c r="K808" s="184"/>
      <c r="L808" s="188"/>
      <c r="M808" s="401"/>
    </row>
    <row r="809" spans="2:13" ht="15.6">
      <c r="B809" s="397"/>
      <c r="C809" s="437" t="s">
        <v>81</v>
      </c>
      <c r="D809" s="438"/>
      <c r="E809" s="438">
        <v>984</v>
      </c>
      <c r="F809" s="438">
        <f t="shared" ref="F809:F812" si="194">D809+E809</f>
        <v>984</v>
      </c>
      <c r="G809" s="439">
        <f>F809/F813</f>
        <v>0.16126600368420707</v>
      </c>
      <c r="H809" s="590">
        <v>2.5000000000000001E-2</v>
      </c>
      <c r="I809" s="586">
        <f>F809*H809</f>
        <v>24.6</v>
      </c>
      <c r="J809" s="431"/>
      <c r="K809" s="184"/>
      <c r="L809" s="188"/>
      <c r="M809" s="401"/>
    </row>
    <row r="810" spans="2:13" ht="15.6">
      <c r="B810" s="397"/>
      <c r="C810" s="437" t="s">
        <v>58</v>
      </c>
      <c r="D810" s="438"/>
      <c r="E810" s="438">
        <v>2593</v>
      </c>
      <c r="F810" s="438">
        <f t="shared" si="194"/>
        <v>2593</v>
      </c>
      <c r="G810" s="439">
        <f>F810/F813</f>
        <v>0.42496214182230585</v>
      </c>
      <c r="H810" s="590"/>
      <c r="I810" s="586"/>
      <c r="J810" s="431"/>
      <c r="K810" s="184"/>
      <c r="L810" s="188"/>
      <c r="M810" s="401"/>
    </row>
    <row r="811" spans="2:13" ht="15.6">
      <c r="B811" s="397"/>
      <c r="C811" s="437" t="s">
        <v>275</v>
      </c>
      <c r="D811" s="438"/>
      <c r="E811" s="438">
        <v>1085.72</v>
      </c>
      <c r="F811" s="438">
        <f t="shared" si="194"/>
        <v>1085.72</v>
      </c>
      <c r="G811" s="439">
        <f>F811/F813</f>
        <v>0.17793671292684685</v>
      </c>
      <c r="H811" s="590">
        <v>1.9E-2</v>
      </c>
      <c r="I811" s="586">
        <f>F811*H811</f>
        <v>20.628679999999999</v>
      </c>
      <c r="J811" s="431"/>
      <c r="K811" s="184"/>
      <c r="L811" s="188"/>
      <c r="M811" s="401"/>
    </row>
    <row r="812" spans="2:13" ht="15.6">
      <c r="B812" s="397"/>
      <c r="C812" s="437" t="s">
        <v>276</v>
      </c>
      <c r="D812" s="438"/>
      <c r="E812" s="438"/>
      <c r="F812" s="438">
        <f t="shared" si="194"/>
        <v>0</v>
      </c>
      <c r="G812" s="439">
        <f>F812/F813</f>
        <v>0</v>
      </c>
      <c r="H812" s="584"/>
      <c r="I812" s="586"/>
      <c r="J812" s="431"/>
      <c r="K812" s="184"/>
      <c r="L812" s="188"/>
      <c r="M812" s="401"/>
    </row>
    <row r="813" spans="2:13" ht="16.2" thickBot="1">
      <c r="B813" s="397"/>
      <c r="C813" s="441" t="s">
        <v>1</v>
      </c>
      <c r="D813" s="442">
        <f>SUM(D808:D812)</f>
        <v>0</v>
      </c>
      <c r="E813" s="442">
        <f>SUM(E808:E812)</f>
        <v>6101.72</v>
      </c>
      <c r="F813" s="443">
        <f>D813+E813</f>
        <v>6101.72</v>
      </c>
      <c r="G813" s="444">
        <f>SUM(G808:G812)</f>
        <v>1</v>
      </c>
      <c r="H813" s="585" t="s">
        <v>21</v>
      </c>
      <c r="I813" s="591">
        <f>SUM(I808:I812)</f>
        <v>55.301680000000005</v>
      </c>
      <c r="J813" s="431"/>
      <c r="K813" s="184"/>
      <c r="L813" s="188"/>
      <c r="M813" s="401"/>
    </row>
    <row r="814" spans="2:13" ht="15" thickBot="1">
      <c r="B814" s="397"/>
      <c r="C814" s="187"/>
      <c r="D814" s="186"/>
      <c r="E814" s="186"/>
      <c r="F814" s="185"/>
      <c r="G814" s="186"/>
      <c r="H814" s="186"/>
      <c r="I814" s="184"/>
      <c r="J814" s="184"/>
      <c r="K814" s="184"/>
      <c r="L814" s="188"/>
      <c r="M814" s="401"/>
    </row>
    <row r="815" spans="2:13" ht="26.4" thickBot="1">
      <c r="B815" s="397"/>
      <c r="C815" s="876" t="s">
        <v>194</v>
      </c>
      <c r="D815" s="877"/>
      <c r="E815" s="877"/>
      <c r="F815" s="877"/>
      <c r="G815" s="877"/>
      <c r="H815" s="877"/>
      <c r="I815" s="877"/>
      <c r="J815" s="877"/>
      <c r="K815" s="877"/>
      <c r="L815" s="878"/>
      <c r="M815" s="401"/>
    </row>
    <row r="816" spans="2:13" ht="15.6">
      <c r="B816" s="396"/>
      <c r="C816" s="446"/>
      <c r="D816" s="447" t="s">
        <v>260</v>
      </c>
      <c r="E816" s="447" t="s">
        <v>68</v>
      </c>
      <c r="F816" s="447" t="s">
        <v>290</v>
      </c>
      <c r="G816" s="448" t="s">
        <v>256</v>
      </c>
      <c r="H816" s="447" t="s">
        <v>130</v>
      </c>
      <c r="I816" s="448" t="s">
        <v>64</v>
      </c>
      <c r="J816" s="447" t="s">
        <v>269</v>
      </c>
      <c r="K816" s="448" t="s">
        <v>195</v>
      </c>
      <c r="L816" s="449" t="s">
        <v>65</v>
      </c>
      <c r="M816" s="401"/>
    </row>
    <row r="817" spans="2:13" ht="15.6">
      <c r="B817" s="396"/>
      <c r="C817" s="450" t="s">
        <v>58</v>
      </c>
      <c r="D817" s="438">
        <v>496</v>
      </c>
      <c r="E817" s="438">
        <v>283</v>
      </c>
      <c r="F817" s="438">
        <v>510.04</v>
      </c>
      <c r="G817" s="438">
        <v>50</v>
      </c>
      <c r="H817" s="438"/>
      <c r="I817" s="438">
        <v>270</v>
      </c>
      <c r="J817" s="438"/>
      <c r="K817" s="550">
        <f>D817+E817+F817+G817+H817+I817+J817</f>
        <v>1609.04</v>
      </c>
      <c r="L817" s="452">
        <f>K817/K821</f>
        <v>0.17630455553510227</v>
      </c>
      <c r="M817" s="401"/>
    </row>
    <row r="818" spans="2:13" ht="15.6">
      <c r="B818" s="396"/>
      <c r="C818" s="450" t="s">
        <v>148</v>
      </c>
      <c r="D818" s="438">
        <v>802.99</v>
      </c>
      <c r="E818" s="438">
        <v>843</v>
      </c>
      <c r="F818" s="438">
        <v>401.31</v>
      </c>
      <c r="G818" s="438">
        <v>139</v>
      </c>
      <c r="H818" s="438"/>
      <c r="I818" s="438">
        <v>238</v>
      </c>
      <c r="J818" s="438"/>
      <c r="K818" s="550">
        <f t="shared" ref="K818:K820" si="195">D818+E818+F818+G818+H818+I818+J818</f>
        <v>2424.3000000000002</v>
      </c>
      <c r="L818" s="452">
        <f>K818/K821</f>
        <v>0.26563362873747604</v>
      </c>
      <c r="M818" s="401"/>
    </row>
    <row r="819" spans="2:13" ht="15.6">
      <c r="B819" s="396"/>
      <c r="C819" s="450" t="s">
        <v>61</v>
      </c>
      <c r="D819" s="438">
        <v>540.17999999999995</v>
      </c>
      <c r="E819" s="438">
        <v>1075.8399999999999</v>
      </c>
      <c r="F819" s="438">
        <v>20</v>
      </c>
      <c r="G819" s="438">
        <v>90</v>
      </c>
      <c r="H819" s="438"/>
      <c r="I819" s="438">
        <v>294</v>
      </c>
      <c r="J819" s="438"/>
      <c r="K819" s="550">
        <f t="shared" si="195"/>
        <v>2020.02</v>
      </c>
      <c r="L819" s="452">
        <f>K819/K821</f>
        <v>0.22133615588923661</v>
      </c>
      <c r="M819" s="401"/>
    </row>
    <row r="820" spans="2:13" ht="15.6">
      <c r="B820" s="396"/>
      <c r="C820" s="450" t="s">
        <v>62</v>
      </c>
      <c r="D820" s="438">
        <v>827.59</v>
      </c>
      <c r="E820" s="438">
        <v>908.05</v>
      </c>
      <c r="F820" s="438">
        <v>547.25</v>
      </c>
      <c r="G820" s="438">
        <v>248.76</v>
      </c>
      <c r="H820" s="438"/>
      <c r="I820" s="438">
        <v>478.67</v>
      </c>
      <c r="J820" s="438">
        <v>62.8</v>
      </c>
      <c r="K820" s="550">
        <f t="shared" si="195"/>
        <v>3073.12</v>
      </c>
      <c r="L820" s="452">
        <f>K820/K821</f>
        <v>0.33672565983818514</v>
      </c>
      <c r="M820" s="401"/>
    </row>
    <row r="821" spans="2:13" ht="15.6">
      <c r="B821" s="397"/>
      <c r="C821" s="450" t="s">
        <v>199</v>
      </c>
      <c r="D821" s="552">
        <f t="shared" ref="D821:J821" si="196">SUM(D817:D820)</f>
        <v>2666.76</v>
      </c>
      <c r="E821" s="552">
        <f t="shared" si="196"/>
        <v>3109.8900000000003</v>
      </c>
      <c r="F821" s="552">
        <f t="shared" si="196"/>
        <v>1478.6</v>
      </c>
      <c r="G821" s="552">
        <f t="shared" si="196"/>
        <v>527.76</v>
      </c>
      <c r="H821" s="552">
        <f t="shared" si="196"/>
        <v>0</v>
      </c>
      <c r="I821" s="552">
        <f t="shared" si="196"/>
        <v>1280.67</v>
      </c>
      <c r="J821" s="552">
        <f t="shared" si="196"/>
        <v>62.8</v>
      </c>
      <c r="K821" s="550">
        <f>D821+E821+F821+G821+H821+I821+J821</f>
        <v>9126.48</v>
      </c>
      <c r="L821" s="452">
        <f>SUM(L817:L820)</f>
        <v>1</v>
      </c>
      <c r="M821" s="401"/>
    </row>
    <row r="822" spans="2:13" ht="15.6">
      <c r="B822" s="397"/>
      <c r="C822" s="547" t="s">
        <v>193</v>
      </c>
      <c r="D822" s="553">
        <v>2666.76</v>
      </c>
      <c r="E822" s="553">
        <v>3109.89</v>
      </c>
      <c r="F822" s="548">
        <v>1478.6</v>
      </c>
      <c r="G822" s="548">
        <v>527.76</v>
      </c>
      <c r="H822" s="548"/>
      <c r="I822" s="548">
        <v>1280.67</v>
      </c>
      <c r="J822" s="548">
        <v>62.8</v>
      </c>
      <c r="K822" s="549">
        <f t="shared" ref="K822" si="197">D822+E822+F822+G822+H822+I822+J822</f>
        <v>9126.48</v>
      </c>
      <c r="L822" s="452"/>
      <c r="M822" s="401"/>
    </row>
    <row r="823" spans="2:13" ht="15.6">
      <c r="B823" s="397"/>
      <c r="C823" s="460" t="s">
        <v>147</v>
      </c>
      <c r="D823" s="461">
        <f t="shared" ref="D823:E823" si="198">D822-D821</f>
        <v>0</v>
      </c>
      <c r="E823" s="461">
        <f t="shared" si="198"/>
        <v>0</v>
      </c>
      <c r="F823" s="461">
        <f>F822-F821</f>
        <v>0</v>
      </c>
      <c r="G823" s="461">
        <f>G822-G821</f>
        <v>0</v>
      </c>
      <c r="H823" s="461">
        <f t="shared" ref="H823:I823" si="199">H822-H821</f>
        <v>0</v>
      </c>
      <c r="I823" s="461">
        <f t="shared" si="199"/>
        <v>0</v>
      </c>
      <c r="J823" s="461">
        <f>J822-J821</f>
        <v>0</v>
      </c>
      <c r="K823" s="542">
        <f>D823+E823+F823+G823+H823+I823+J823</f>
        <v>0</v>
      </c>
      <c r="L823" s="452"/>
      <c r="M823" s="401"/>
    </row>
    <row r="824" spans="2:13" ht="15.6">
      <c r="B824" s="396"/>
      <c r="C824" s="402" t="s">
        <v>65</v>
      </c>
      <c r="D824" s="462">
        <f>D822/K822</f>
        <v>0.29220027874930976</v>
      </c>
      <c r="E824" s="462">
        <f>E822/K822</f>
        <v>0.34075459541904435</v>
      </c>
      <c r="F824" s="462">
        <f>F822/K822</f>
        <v>0.16201207913675369</v>
      </c>
      <c r="G824" s="462">
        <f>G822/K822</f>
        <v>5.7827333210613514E-2</v>
      </c>
      <c r="H824" s="462">
        <f>H822/K822</f>
        <v>0</v>
      </c>
      <c r="I824" s="462">
        <f>I822/K822</f>
        <v>0.14032463775738294</v>
      </c>
      <c r="J824" s="462">
        <f>J822/K822</f>
        <v>6.8810757268958017E-3</v>
      </c>
      <c r="K824" s="520">
        <f>D824+E824+F824+G824+H824+I824+J824</f>
        <v>1</v>
      </c>
      <c r="L824" s="463"/>
      <c r="M824" s="401"/>
    </row>
    <row r="825" spans="2:13" ht="16.2" thickBot="1">
      <c r="B825" s="396"/>
      <c r="C825" s="394"/>
      <c r="D825" s="395"/>
      <c r="E825" s="464"/>
      <c r="F825" s="879"/>
      <c r="G825" s="879"/>
      <c r="H825" s="879"/>
      <c r="I825" s="879"/>
      <c r="J825" s="880" t="s">
        <v>196</v>
      </c>
      <c r="K825" s="880"/>
      <c r="L825" s="465">
        <f>H805-K822</f>
        <v>5.7638600000591396</v>
      </c>
      <c r="M825" s="401"/>
    </row>
    <row r="826" spans="2:13" ht="15" thickBot="1">
      <c r="B826" s="397"/>
      <c r="C826" s="393"/>
      <c r="D826" s="367"/>
      <c r="E826" s="367"/>
      <c r="F826" s="367"/>
      <c r="G826" s="367"/>
      <c r="H826" s="367"/>
      <c r="I826" s="367"/>
      <c r="J826" s="367"/>
      <c r="K826" s="367"/>
      <c r="L826" s="368"/>
      <c r="M826" s="401"/>
    </row>
    <row r="827" spans="2:13" ht="15" thickBot="1">
      <c r="B827" s="398"/>
      <c r="C827" s="399"/>
      <c r="D827" s="399"/>
      <c r="E827" s="399"/>
      <c r="F827" s="399"/>
      <c r="G827" s="399"/>
      <c r="H827" s="399"/>
      <c r="I827" s="399"/>
      <c r="J827" s="399"/>
      <c r="K827" s="399"/>
      <c r="L827" s="399"/>
      <c r="M827" s="400"/>
    </row>
    <row r="828" spans="2:13" ht="15" thickBot="1"/>
    <row r="829" spans="2:13" ht="46.8" thickBot="1">
      <c r="B829" s="853" t="s">
        <v>232</v>
      </c>
      <c r="C829" s="854"/>
      <c r="D829" s="854"/>
      <c r="E829" s="854"/>
      <c r="F829" s="854"/>
      <c r="G829" s="854"/>
      <c r="H829" s="854"/>
      <c r="I829" s="854"/>
      <c r="J829" s="854"/>
      <c r="K829" s="854"/>
      <c r="L829" s="854"/>
      <c r="M829" s="855"/>
    </row>
    <row r="830" spans="2:13" ht="26.4" thickBot="1">
      <c r="B830" s="396"/>
      <c r="C830" s="856" t="s">
        <v>193</v>
      </c>
      <c r="D830" s="857"/>
      <c r="E830" s="857"/>
      <c r="F830" s="857"/>
      <c r="G830" s="857"/>
      <c r="H830" s="857"/>
      <c r="I830" s="857"/>
      <c r="J830" s="857"/>
      <c r="K830" s="857"/>
      <c r="L830" s="858"/>
      <c r="M830" s="401"/>
    </row>
    <row r="831" spans="2:13" ht="15.6">
      <c r="B831" s="396"/>
      <c r="C831" s="403" t="s">
        <v>7</v>
      </c>
      <c r="D831" s="404" t="s">
        <v>38</v>
      </c>
      <c r="E831" s="405" t="s">
        <v>39</v>
      </c>
      <c r="F831" s="406" t="s">
        <v>40</v>
      </c>
      <c r="G831" s="406" t="s">
        <v>8</v>
      </c>
      <c r="H831" s="407" t="s">
        <v>60</v>
      </c>
      <c r="I831" s="408" t="s">
        <v>40</v>
      </c>
      <c r="J831" s="407" t="s">
        <v>65</v>
      </c>
      <c r="K831" s="184"/>
      <c r="L831" s="188"/>
      <c r="M831" s="401"/>
    </row>
    <row r="832" spans="2:13" ht="15.6">
      <c r="B832" s="396"/>
      <c r="C832" s="409" t="s">
        <v>42</v>
      </c>
      <c r="D832" s="596">
        <v>1665343.922</v>
      </c>
      <c r="E832" s="596">
        <v>1666167.453</v>
      </c>
      <c r="F832" s="526">
        <f t="shared" ref="F832:F837" si="200">E832-D832</f>
        <v>823.53099999995902</v>
      </c>
      <c r="G832" s="521">
        <v>6.28</v>
      </c>
      <c r="H832" s="410">
        <f>F832*G832</f>
        <v>5171.7746799997431</v>
      </c>
      <c r="I832" s="531">
        <f>F832+F836+F837</f>
        <v>1072.98199999996</v>
      </c>
      <c r="J832" s="411">
        <f>I832/I836</f>
        <v>0.82310469867954739</v>
      </c>
      <c r="K832" s="186"/>
      <c r="L832" s="359"/>
      <c r="M832" s="401"/>
    </row>
    <row r="833" spans="2:13" ht="15.6">
      <c r="B833" s="396"/>
      <c r="C833" s="412" t="s">
        <v>43</v>
      </c>
      <c r="D833" s="596">
        <v>642611.36199999996</v>
      </c>
      <c r="E833" s="596">
        <v>642611.36199999996</v>
      </c>
      <c r="F833" s="527">
        <f t="shared" si="200"/>
        <v>0</v>
      </c>
      <c r="G833" s="522">
        <v>6.28</v>
      </c>
      <c r="H833" s="413">
        <f>G833*F833</f>
        <v>0</v>
      </c>
      <c r="I833" s="532">
        <f>F833</f>
        <v>0</v>
      </c>
      <c r="J833" s="414">
        <f>I833/I836</f>
        <v>0</v>
      </c>
      <c r="K833" s="186"/>
      <c r="L833" s="359"/>
      <c r="M833" s="401"/>
    </row>
    <row r="834" spans="2:13" ht="15.6">
      <c r="B834" s="396"/>
      <c r="C834" s="415" t="s">
        <v>44</v>
      </c>
      <c r="D834" s="597">
        <v>388804.59399999998</v>
      </c>
      <c r="E834" s="597">
        <v>389004.07299999997</v>
      </c>
      <c r="F834" s="528">
        <f t="shared" si="200"/>
        <v>199.47899999999208</v>
      </c>
      <c r="G834" s="523">
        <v>4.58</v>
      </c>
      <c r="H834" s="416">
        <f>G834*F834</f>
        <v>913.61381999996377</v>
      </c>
      <c r="I834" s="533">
        <f>F834</f>
        <v>199.47899999999208</v>
      </c>
      <c r="J834" s="417">
        <f>I834/I836</f>
        <v>0.15302409750386961</v>
      </c>
      <c r="K834" s="186"/>
      <c r="L834" s="359"/>
      <c r="M834" s="401"/>
    </row>
    <row r="835" spans="2:13" ht="15.6">
      <c r="B835" s="397"/>
      <c r="C835" s="183" t="s">
        <v>139</v>
      </c>
      <c r="D835" s="597">
        <v>450498.99400000001</v>
      </c>
      <c r="E835" s="597">
        <v>450530.11200000002</v>
      </c>
      <c r="F835" s="529">
        <f t="shared" si="200"/>
        <v>31.118000000016764</v>
      </c>
      <c r="G835" s="524">
        <v>6.28</v>
      </c>
      <c r="H835" s="418">
        <f>G835*F835</f>
        <v>195.42104000010528</v>
      </c>
      <c r="I835" s="534">
        <f>F835</f>
        <v>31.118000000016764</v>
      </c>
      <c r="J835" s="419">
        <f>I835/I836</f>
        <v>2.3871203816583045E-2</v>
      </c>
      <c r="K835" s="186"/>
      <c r="L835" s="359"/>
      <c r="M835" s="401"/>
    </row>
    <row r="836" spans="2:13" ht="16.2" thickBot="1">
      <c r="B836" s="397"/>
      <c r="C836" s="420" t="s">
        <v>45</v>
      </c>
      <c r="D836" s="597">
        <v>396269.80200000003</v>
      </c>
      <c r="E836" s="597">
        <v>396474.99300000002</v>
      </c>
      <c r="F836" s="526">
        <f t="shared" si="200"/>
        <v>205.19099999999162</v>
      </c>
      <c r="G836" s="859">
        <v>6.28</v>
      </c>
      <c r="H836" s="421">
        <f>G836*F836</f>
        <v>1288.5994799999473</v>
      </c>
      <c r="I836" s="535">
        <f t="shared" ref="I836:J836" si="201">SUM(I832:I835)</f>
        <v>1303.5789999999688</v>
      </c>
      <c r="J836" s="422">
        <f t="shared" si="201"/>
        <v>1</v>
      </c>
      <c r="K836" s="186"/>
      <c r="L836" s="359"/>
      <c r="M836" s="401"/>
    </row>
    <row r="837" spans="2:13" ht="15.6">
      <c r="B837" s="397"/>
      <c r="C837" s="420" t="s">
        <v>46</v>
      </c>
      <c r="D837" s="597">
        <v>347828.88199999998</v>
      </c>
      <c r="E837" s="597">
        <v>347873.14199999999</v>
      </c>
      <c r="F837" s="526">
        <f t="shared" si="200"/>
        <v>44.260000000009313</v>
      </c>
      <c r="G837" s="860"/>
      <c r="H837" s="423">
        <f>G836*F837</f>
        <v>277.95280000005852</v>
      </c>
      <c r="I837" s="424"/>
      <c r="J837" s="425"/>
      <c r="K837" s="186"/>
      <c r="L837" s="359"/>
      <c r="M837" s="401"/>
    </row>
    <row r="838" spans="2:13" ht="16.2" thickBot="1">
      <c r="B838" s="397"/>
      <c r="C838" s="426" t="s">
        <v>21</v>
      </c>
      <c r="D838" s="427"/>
      <c r="E838" s="427"/>
      <c r="F838" s="530">
        <f>F832+F833+F834+F835+F836+F837</f>
        <v>1303.5789999999688</v>
      </c>
      <c r="G838" s="525">
        <f>H838/F838</f>
        <v>6.0198590342434217</v>
      </c>
      <c r="H838" s="428">
        <f>SUM(H832:H837)</f>
        <v>7847.3618199998182</v>
      </c>
      <c r="I838" s="424"/>
      <c r="J838" s="425"/>
      <c r="K838" s="186"/>
      <c r="L838" s="359"/>
      <c r="M838" s="401"/>
    </row>
    <row r="839" spans="2:13" ht="16.2" thickBot="1">
      <c r="B839" s="397"/>
      <c r="C839" s="429"/>
      <c r="D839" s="425"/>
      <c r="E839" s="425"/>
      <c r="F839" s="430"/>
      <c r="G839" s="425"/>
      <c r="H839" s="425"/>
      <c r="I839" s="431"/>
      <c r="J839" s="431"/>
      <c r="K839" s="184"/>
      <c r="L839" s="188"/>
      <c r="M839" s="401"/>
    </row>
    <row r="840" spans="2:13" ht="15.6">
      <c r="B840" s="397"/>
      <c r="C840" s="432"/>
      <c r="D840" s="433"/>
      <c r="E840" s="433" t="s">
        <v>254</v>
      </c>
      <c r="F840" s="434" t="s">
        <v>1</v>
      </c>
      <c r="G840" s="554" t="s">
        <v>65</v>
      </c>
      <c r="H840" s="861" t="s">
        <v>243</v>
      </c>
      <c r="I840" s="862"/>
      <c r="J840" s="431"/>
      <c r="K840" s="184"/>
      <c r="L840" s="188"/>
      <c r="M840" s="401"/>
    </row>
    <row r="841" spans="2:13" ht="15.6">
      <c r="B841" s="397"/>
      <c r="C841" s="437" t="s">
        <v>80</v>
      </c>
      <c r="D841" s="438"/>
      <c r="E841" s="438">
        <v>1135</v>
      </c>
      <c r="F841" s="438">
        <f>D841+E841</f>
        <v>1135</v>
      </c>
      <c r="G841" s="439">
        <f>F841/F846</f>
        <v>0.29411764705882354</v>
      </c>
      <c r="H841" s="590">
        <v>7.0000000000000001E-3</v>
      </c>
      <c r="I841" s="586">
        <f>F841*H841</f>
        <v>7.9450000000000003</v>
      </c>
      <c r="J841" s="431"/>
      <c r="K841" s="184"/>
      <c r="L841" s="188"/>
      <c r="M841" s="401"/>
    </row>
    <row r="842" spans="2:13" ht="15.6">
      <c r="B842" s="397"/>
      <c r="C842" s="437" t="s">
        <v>81</v>
      </c>
      <c r="D842" s="438"/>
      <c r="E842" s="438">
        <v>1017</v>
      </c>
      <c r="F842" s="438">
        <f t="shared" ref="F842:F845" si="202">D842+E842</f>
        <v>1017</v>
      </c>
      <c r="G842" s="439">
        <f>F842/F846</f>
        <v>0.26353977714433791</v>
      </c>
      <c r="H842" s="590">
        <v>2.5000000000000001E-2</v>
      </c>
      <c r="I842" s="586">
        <f>F842*H842</f>
        <v>25.425000000000001</v>
      </c>
      <c r="J842" s="431"/>
      <c r="K842" s="184"/>
      <c r="L842" s="188"/>
      <c r="M842" s="401"/>
    </row>
    <row r="843" spans="2:13" ht="15.6">
      <c r="B843" s="397"/>
      <c r="C843" s="437" t="s">
        <v>58</v>
      </c>
      <c r="D843" s="438"/>
      <c r="E843" s="438">
        <v>1238</v>
      </c>
      <c r="F843" s="438">
        <f t="shared" si="202"/>
        <v>1238</v>
      </c>
      <c r="G843" s="439">
        <f>F843/F846</f>
        <v>0.32080849961129826</v>
      </c>
      <c r="H843" s="590"/>
      <c r="I843" s="586"/>
      <c r="J843" s="431"/>
      <c r="K843" s="184"/>
      <c r="L843" s="188"/>
      <c r="M843" s="401"/>
    </row>
    <row r="844" spans="2:13" ht="15.6">
      <c r="B844" s="397"/>
      <c r="C844" s="437" t="s">
        <v>275</v>
      </c>
      <c r="D844" s="438"/>
      <c r="E844" s="438">
        <v>469</v>
      </c>
      <c r="F844" s="438">
        <f t="shared" si="202"/>
        <v>469</v>
      </c>
      <c r="G844" s="439">
        <f>F844/F846</f>
        <v>0.1215340761855403</v>
      </c>
      <c r="H844" s="590">
        <v>1.9E-2</v>
      </c>
      <c r="I844" s="586">
        <f>F844*H844</f>
        <v>8.9109999999999996</v>
      </c>
      <c r="J844" s="431"/>
      <c r="K844" s="184"/>
      <c r="L844" s="188"/>
      <c r="M844" s="401"/>
    </row>
    <row r="845" spans="2:13" ht="15.6">
      <c r="B845" s="397"/>
      <c r="C845" s="437" t="s">
        <v>276</v>
      </c>
      <c r="D845" s="438"/>
      <c r="E845" s="438"/>
      <c r="F845" s="438">
        <f t="shared" si="202"/>
        <v>0</v>
      </c>
      <c r="G845" s="439">
        <f>F845/F846</f>
        <v>0</v>
      </c>
      <c r="H845" s="584"/>
      <c r="I845" s="586"/>
      <c r="J845" s="431"/>
      <c r="K845" s="184"/>
      <c r="L845" s="188"/>
      <c r="M845" s="401"/>
    </row>
    <row r="846" spans="2:13" ht="16.2" thickBot="1">
      <c r="B846" s="397"/>
      <c r="C846" s="441" t="s">
        <v>1</v>
      </c>
      <c r="D846" s="442">
        <f>SUM(D841:D845)</f>
        <v>0</v>
      </c>
      <c r="E846" s="442">
        <f>SUM(E841:E845)</f>
        <v>3859</v>
      </c>
      <c r="F846" s="443">
        <f>D846+E846</f>
        <v>3859</v>
      </c>
      <c r="G846" s="444">
        <f>SUM(G841:G845)</f>
        <v>1</v>
      </c>
      <c r="H846" s="585" t="s">
        <v>21</v>
      </c>
      <c r="I846" s="591">
        <f>SUM(I841:I845)</f>
        <v>42.281000000000006</v>
      </c>
      <c r="J846" s="431"/>
      <c r="K846" s="184"/>
      <c r="L846" s="188"/>
      <c r="M846" s="401"/>
    </row>
    <row r="847" spans="2:13" ht="15" thickBot="1">
      <c r="B847" s="397"/>
      <c r="C847" s="187"/>
      <c r="D847" s="186"/>
      <c r="E847" s="186"/>
      <c r="F847" s="185"/>
      <c r="G847" s="186"/>
      <c r="H847" s="186"/>
      <c r="I847" s="184"/>
      <c r="J847" s="184"/>
      <c r="K847" s="184"/>
      <c r="L847" s="188"/>
      <c r="M847" s="401"/>
    </row>
    <row r="848" spans="2:13" ht="26.4" thickBot="1">
      <c r="B848" s="397"/>
      <c r="C848" s="876" t="s">
        <v>194</v>
      </c>
      <c r="D848" s="877"/>
      <c r="E848" s="877"/>
      <c r="F848" s="877"/>
      <c r="G848" s="877"/>
      <c r="H848" s="877"/>
      <c r="I848" s="877"/>
      <c r="J848" s="877"/>
      <c r="K848" s="877"/>
      <c r="L848" s="878"/>
      <c r="M848" s="401"/>
    </row>
    <row r="849" spans="2:13" ht="15.6">
      <c r="B849" s="396"/>
      <c r="C849" s="446"/>
      <c r="D849" s="447" t="s">
        <v>260</v>
      </c>
      <c r="E849" s="447" t="s">
        <v>68</v>
      </c>
      <c r="F849" s="447" t="s">
        <v>290</v>
      </c>
      <c r="G849" s="448" t="s">
        <v>256</v>
      </c>
      <c r="H849" s="447" t="s">
        <v>130</v>
      </c>
      <c r="I849" s="448" t="s">
        <v>64</v>
      </c>
      <c r="J849" s="447" t="s">
        <v>269</v>
      </c>
      <c r="K849" s="448" t="s">
        <v>195</v>
      </c>
      <c r="L849" s="449" t="s">
        <v>65</v>
      </c>
      <c r="M849" s="401"/>
    </row>
    <row r="850" spans="2:13" ht="15.6">
      <c r="B850" s="396"/>
      <c r="C850" s="450" t="s">
        <v>58</v>
      </c>
      <c r="D850" s="438">
        <v>769</v>
      </c>
      <c r="E850" s="438">
        <v>212</v>
      </c>
      <c r="F850" s="438">
        <v>34.15</v>
      </c>
      <c r="G850" s="438"/>
      <c r="H850" s="438"/>
      <c r="I850" s="438">
        <v>193</v>
      </c>
      <c r="J850" s="438"/>
      <c r="K850" s="550">
        <f>D850+E850+F850+G850+H850+I850+J850</f>
        <v>1208.1500000000001</v>
      </c>
      <c r="L850" s="452">
        <f>K850/K854</f>
        <v>0.15405792777008437</v>
      </c>
      <c r="M850" s="401"/>
    </row>
    <row r="851" spans="2:13" ht="15.6">
      <c r="B851" s="396"/>
      <c r="C851" s="450" t="s">
        <v>148</v>
      </c>
      <c r="D851" s="438">
        <v>1060.5</v>
      </c>
      <c r="E851" s="438">
        <v>411</v>
      </c>
      <c r="F851" s="438">
        <v>148.30000000000001</v>
      </c>
      <c r="G851" s="438"/>
      <c r="H851" s="438">
        <v>445</v>
      </c>
      <c r="I851" s="438">
        <v>118</v>
      </c>
      <c r="J851" s="438"/>
      <c r="K851" s="550">
        <f t="shared" ref="K851:K853" si="203">D851+E851+F851+G851+H851+I851+J851</f>
        <v>2182.8000000000002</v>
      </c>
      <c r="L851" s="452">
        <f>K851/K854</f>
        <v>0.27834097151557352</v>
      </c>
      <c r="M851" s="401"/>
    </row>
    <row r="852" spans="2:13" ht="15.6">
      <c r="B852" s="396"/>
      <c r="C852" s="450" t="s">
        <v>61</v>
      </c>
      <c r="D852" s="438">
        <v>229</v>
      </c>
      <c r="E852" s="438">
        <v>426.5</v>
      </c>
      <c r="F852" s="438"/>
      <c r="G852" s="438"/>
      <c r="H852" s="438">
        <v>62.8</v>
      </c>
      <c r="I852" s="438">
        <v>246</v>
      </c>
      <c r="J852" s="438"/>
      <c r="K852" s="550">
        <f t="shared" si="203"/>
        <v>964.3</v>
      </c>
      <c r="L852" s="452">
        <f>K852/K854</f>
        <v>0.1229632576655981</v>
      </c>
      <c r="M852" s="401"/>
    </row>
    <row r="853" spans="2:13" ht="15.6">
      <c r="B853" s="396"/>
      <c r="C853" s="450" t="s">
        <v>62</v>
      </c>
      <c r="D853" s="438">
        <v>1282.5999999999999</v>
      </c>
      <c r="E853" s="438">
        <v>813.15</v>
      </c>
      <c r="F853" s="438">
        <v>261.02999999999997</v>
      </c>
      <c r="G853" s="438"/>
      <c r="H853" s="438">
        <v>228.74</v>
      </c>
      <c r="I853" s="438">
        <v>901.41</v>
      </c>
      <c r="J853" s="438"/>
      <c r="K853" s="550">
        <f t="shared" si="203"/>
        <v>3486.9299999999994</v>
      </c>
      <c r="L853" s="452">
        <f>K853/K854</f>
        <v>0.44463784304874404</v>
      </c>
      <c r="M853" s="401"/>
    </row>
    <row r="854" spans="2:13" ht="15.6">
      <c r="B854" s="397"/>
      <c r="C854" s="450" t="s">
        <v>199</v>
      </c>
      <c r="D854" s="552">
        <f t="shared" ref="D854:J854" si="204">SUM(D850:D853)</f>
        <v>3341.1</v>
      </c>
      <c r="E854" s="552">
        <f t="shared" si="204"/>
        <v>1862.65</v>
      </c>
      <c r="F854" s="552">
        <f t="shared" si="204"/>
        <v>443.48</v>
      </c>
      <c r="G854" s="552">
        <f t="shared" si="204"/>
        <v>0</v>
      </c>
      <c r="H854" s="552">
        <f t="shared" si="204"/>
        <v>736.54</v>
      </c>
      <c r="I854" s="552">
        <f t="shared" si="204"/>
        <v>1458.4099999999999</v>
      </c>
      <c r="J854" s="552">
        <f t="shared" si="204"/>
        <v>0</v>
      </c>
      <c r="K854" s="550">
        <f>D854+E854+F854+G854+H854+I854+J854</f>
        <v>7842.1799999999994</v>
      </c>
      <c r="L854" s="452">
        <f>SUM(L850:L853)</f>
        <v>1</v>
      </c>
      <c r="M854" s="401"/>
    </row>
    <row r="855" spans="2:13" ht="15.6">
      <c r="B855" s="397"/>
      <c r="C855" s="547" t="s">
        <v>193</v>
      </c>
      <c r="D855" s="553">
        <v>3341.1</v>
      </c>
      <c r="E855" s="553">
        <v>1862.65</v>
      </c>
      <c r="F855" s="548">
        <v>443.48</v>
      </c>
      <c r="G855" s="548"/>
      <c r="H855" s="548">
        <v>736.54</v>
      </c>
      <c r="I855" s="548">
        <v>1458.41</v>
      </c>
      <c r="J855" s="548"/>
      <c r="K855" s="549">
        <f t="shared" ref="K855" si="205">D855+E855+F855+G855+H855+I855+J855</f>
        <v>7842.1799999999994</v>
      </c>
      <c r="L855" s="452"/>
      <c r="M855" s="401"/>
    </row>
    <row r="856" spans="2:13" ht="15.6">
      <c r="B856" s="397"/>
      <c r="C856" s="460" t="s">
        <v>147</v>
      </c>
      <c r="D856" s="461">
        <f t="shared" ref="D856:E856" si="206">D855-D854</f>
        <v>0</v>
      </c>
      <c r="E856" s="461">
        <f t="shared" si="206"/>
        <v>0</v>
      </c>
      <c r="F856" s="461">
        <f>F855-F854</f>
        <v>0</v>
      </c>
      <c r="G856" s="461">
        <f>G855-G854</f>
        <v>0</v>
      </c>
      <c r="H856" s="461">
        <f t="shared" ref="H856:I856" si="207">H855-H854</f>
        <v>0</v>
      </c>
      <c r="I856" s="461">
        <f t="shared" si="207"/>
        <v>0</v>
      </c>
      <c r="J856" s="461">
        <f>J855-J854</f>
        <v>0</v>
      </c>
      <c r="K856" s="542">
        <f>D856+E856+F856+G856+H856+I856+J856</f>
        <v>0</v>
      </c>
      <c r="L856" s="452"/>
      <c r="M856" s="401"/>
    </row>
    <row r="857" spans="2:13" ht="15.6">
      <c r="B857" s="396"/>
      <c r="C857" s="402" t="s">
        <v>65</v>
      </c>
      <c r="D857" s="462">
        <f>D855/K855</f>
        <v>0.42604224845642413</v>
      </c>
      <c r="E857" s="462">
        <f>E855/K855</f>
        <v>0.23751686393324309</v>
      </c>
      <c r="F857" s="462">
        <f>F855/K855</f>
        <v>5.6550602000974226E-2</v>
      </c>
      <c r="G857" s="462">
        <f>G855/K855</f>
        <v>0</v>
      </c>
      <c r="H857" s="462">
        <f>H855/K855</f>
        <v>9.3920312974198505E-2</v>
      </c>
      <c r="I857" s="462">
        <f>I855/K855</f>
        <v>0.18596997263516016</v>
      </c>
      <c r="J857" s="462">
        <f>J855/K855</f>
        <v>0</v>
      </c>
      <c r="K857" s="520">
        <f>D857+E857+F857+G857+H857+I857+J857</f>
        <v>1.0000000000000002</v>
      </c>
      <c r="L857" s="463"/>
      <c r="M857" s="401"/>
    </row>
    <row r="858" spans="2:13" ht="16.2" thickBot="1">
      <c r="B858" s="396"/>
      <c r="C858" s="394"/>
      <c r="D858" s="395"/>
      <c r="E858" s="464"/>
      <c r="F858" s="879"/>
      <c r="G858" s="879"/>
      <c r="H858" s="879"/>
      <c r="I858" s="879"/>
      <c r="J858" s="880" t="s">
        <v>196</v>
      </c>
      <c r="K858" s="880"/>
      <c r="L858" s="465">
        <f>H838-K855</f>
        <v>5.1818199998187993</v>
      </c>
      <c r="M858" s="401"/>
    </row>
    <row r="859" spans="2:13" ht="15" thickBot="1">
      <c r="B859" s="397"/>
      <c r="C859" s="393"/>
      <c r="D859" s="367"/>
      <c r="E859" s="367"/>
      <c r="F859" s="367"/>
      <c r="G859" s="367"/>
      <c r="H859" s="367"/>
      <c r="I859" s="367"/>
      <c r="J859" s="367"/>
      <c r="K859" s="367"/>
      <c r="L859" s="368"/>
      <c r="M859" s="401"/>
    </row>
    <row r="860" spans="2:13" ht="15" thickBot="1">
      <c r="B860" s="398"/>
      <c r="C860" s="399"/>
      <c r="D860" s="399"/>
      <c r="E860" s="399"/>
      <c r="F860" s="399"/>
      <c r="G860" s="399"/>
      <c r="H860" s="399"/>
      <c r="I860" s="399"/>
      <c r="J860" s="399"/>
      <c r="K860" s="399"/>
      <c r="L860" s="399"/>
      <c r="M860" s="400"/>
    </row>
    <row r="861" spans="2:13" ht="15" thickBot="1"/>
    <row r="862" spans="2:13" ht="46.8" thickBot="1">
      <c r="B862" s="853" t="s">
        <v>233</v>
      </c>
      <c r="C862" s="854"/>
      <c r="D862" s="854"/>
      <c r="E862" s="854"/>
      <c r="F862" s="854"/>
      <c r="G862" s="854"/>
      <c r="H862" s="854"/>
      <c r="I862" s="854"/>
      <c r="J862" s="854"/>
      <c r="K862" s="854"/>
      <c r="L862" s="854"/>
      <c r="M862" s="855"/>
    </row>
    <row r="863" spans="2:13" ht="26.4" thickBot="1">
      <c r="B863" s="396"/>
      <c r="C863" s="856" t="s">
        <v>193</v>
      </c>
      <c r="D863" s="857"/>
      <c r="E863" s="857"/>
      <c r="F863" s="857"/>
      <c r="G863" s="857"/>
      <c r="H863" s="857"/>
      <c r="I863" s="857"/>
      <c r="J863" s="857"/>
      <c r="K863" s="857"/>
      <c r="L863" s="858"/>
      <c r="M863" s="401"/>
    </row>
    <row r="864" spans="2:13" ht="15.6">
      <c r="B864" s="396"/>
      <c r="C864" s="403" t="s">
        <v>7</v>
      </c>
      <c r="D864" s="404" t="s">
        <v>38</v>
      </c>
      <c r="E864" s="405" t="s">
        <v>39</v>
      </c>
      <c r="F864" s="406" t="s">
        <v>40</v>
      </c>
      <c r="G864" s="406" t="s">
        <v>8</v>
      </c>
      <c r="H864" s="407" t="s">
        <v>60</v>
      </c>
      <c r="I864" s="408" t="s">
        <v>40</v>
      </c>
      <c r="J864" s="407" t="s">
        <v>65</v>
      </c>
      <c r="K864" s="184"/>
      <c r="L864" s="188"/>
      <c r="M864" s="401"/>
    </row>
    <row r="865" spans="2:13" ht="15.6">
      <c r="B865" s="396"/>
      <c r="C865" s="409" t="s">
        <v>42</v>
      </c>
      <c r="D865" s="596">
        <v>1666167.453</v>
      </c>
      <c r="E865" s="596">
        <v>1667105.172</v>
      </c>
      <c r="F865" s="526">
        <f t="shared" ref="F865:F870" si="208">E865-D865</f>
        <v>937.71900000004098</v>
      </c>
      <c r="G865" s="521">
        <v>6.28</v>
      </c>
      <c r="H865" s="410">
        <f>F865*G865</f>
        <v>5888.8753200002575</v>
      </c>
      <c r="I865" s="531">
        <f>F865+F869+F870</f>
        <v>937.71900000004098</v>
      </c>
      <c r="J865" s="411">
        <f>I865/I869</f>
        <v>1</v>
      </c>
      <c r="K865" s="186"/>
      <c r="L865" s="359"/>
      <c r="M865" s="401"/>
    </row>
    <row r="866" spans="2:13" ht="15.6">
      <c r="B866" s="396"/>
      <c r="C866" s="412" t="s">
        <v>43</v>
      </c>
      <c r="D866" s="596">
        <v>642611.36199999996</v>
      </c>
      <c r="E866" s="596">
        <v>642611.36199999996</v>
      </c>
      <c r="F866" s="527">
        <f t="shared" si="208"/>
        <v>0</v>
      </c>
      <c r="G866" s="522">
        <v>6.28</v>
      </c>
      <c r="H866" s="413">
        <f>G866*F866</f>
        <v>0</v>
      </c>
      <c r="I866" s="532">
        <f>F866</f>
        <v>0</v>
      </c>
      <c r="J866" s="414">
        <f>I866/I869</f>
        <v>0</v>
      </c>
      <c r="K866" s="186"/>
      <c r="L866" s="359"/>
      <c r="M866" s="401"/>
    </row>
    <row r="867" spans="2:13" ht="15.6">
      <c r="B867" s="396"/>
      <c r="C867" s="415" t="s">
        <v>44</v>
      </c>
      <c r="D867" s="597">
        <v>389004.07299999997</v>
      </c>
      <c r="E867" s="597">
        <v>389004.07299999997</v>
      </c>
      <c r="F867" s="528">
        <f t="shared" si="208"/>
        <v>0</v>
      </c>
      <c r="G867" s="523">
        <v>4.58</v>
      </c>
      <c r="H867" s="416">
        <f>G867*F867</f>
        <v>0</v>
      </c>
      <c r="I867" s="533">
        <f>F867</f>
        <v>0</v>
      </c>
      <c r="J867" s="417">
        <f>I867/I869</f>
        <v>0</v>
      </c>
      <c r="K867" s="186"/>
      <c r="L867" s="359"/>
      <c r="M867" s="401"/>
    </row>
    <row r="868" spans="2:13" ht="15.6">
      <c r="B868" s="397"/>
      <c r="C868" s="183" t="s">
        <v>139</v>
      </c>
      <c r="D868" s="597">
        <v>450530.11200000002</v>
      </c>
      <c r="E868" s="597">
        <v>450530.11200000002</v>
      </c>
      <c r="F868" s="529">
        <f t="shared" si="208"/>
        <v>0</v>
      </c>
      <c r="G868" s="524">
        <v>6.28</v>
      </c>
      <c r="H868" s="418">
        <f>G868*F868</f>
        <v>0</v>
      </c>
      <c r="I868" s="534">
        <f>F868</f>
        <v>0</v>
      </c>
      <c r="J868" s="419">
        <f>I868/I869</f>
        <v>0</v>
      </c>
      <c r="K868" s="186"/>
      <c r="L868" s="359"/>
      <c r="M868" s="401"/>
    </row>
    <row r="869" spans="2:13" ht="16.2" thickBot="1">
      <c r="B869" s="397"/>
      <c r="C869" s="420" t="s">
        <v>45</v>
      </c>
      <c r="D869" s="597">
        <v>396474.99300000002</v>
      </c>
      <c r="E869" s="597">
        <v>396474.99300000002</v>
      </c>
      <c r="F869" s="526">
        <f t="shared" si="208"/>
        <v>0</v>
      </c>
      <c r="G869" s="859">
        <v>6.28</v>
      </c>
      <c r="H869" s="421">
        <f>G869*F869</f>
        <v>0</v>
      </c>
      <c r="I869" s="535">
        <f t="shared" ref="I869:J869" si="209">SUM(I865:I868)</f>
        <v>937.71900000004098</v>
      </c>
      <c r="J869" s="422">
        <f t="shared" si="209"/>
        <v>1</v>
      </c>
      <c r="K869" s="186"/>
      <c r="L869" s="359"/>
      <c r="M869" s="401"/>
    </row>
    <row r="870" spans="2:13" ht="15.6">
      <c r="B870" s="397"/>
      <c r="C870" s="420" t="s">
        <v>46</v>
      </c>
      <c r="D870" s="597">
        <v>347873.14199999999</v>
      </c>
      <c r="E870" s="597">
        <v>347873.14199999999</v>
      </c>
      <c r="F870" s="526">
        <f t="shared" si="208"/>
        <v>0</v>
      </c>
      <c r="G870" s="860"/>
      <c r="H870" s="423">
        <f>G869*F870</f>
        <v>0</v>
      </c>
      <c r="I870" s="424"/>
      <c r="J870" s="425"/>
      <c r="K870" s="186"/>
      <c r="L870" s="359"/>
      <c r="M870" s="401"/>
    </row>
    <row r="871" spans="2:13" ht="16.2" thickBot="1">
      <c r="B871" s="397"/>
      <c r="C871" s="426" t="s">
        <v>21</v>
      </c>
      <c r="D871" s="427"/>
      <c r="E871" s="427"/>
      <c r="F871" s="530">
        <f>F865+F866+F867+F868+F869+F870</f>
        <v>937.71900000004098</v>
      </c>
      <c r="G871" s="525">
        <f>H871/F871</f>
        <v>6.28</v>
      </c>
      <c r="H871" s="428">
        <f>SUM(H865:H870)</f>
        <v>5888.8753200002575</v>
      </c>
      <c r="I871" s="424"/>
      <c r="J871" s="425"/>
      <c r="K871" s="186"/>
      <c r="L871" s="359"/>
      <c r="M871" s="401"/>
    </row>
    <row r="872" spans="2:13" ht="16.2" thickBot="1">
      <c r="B872" s="397"/>
      <c r="C872" s="429"/>
      <c r="D872" s="425"/>
      <c r="E872" s="425"/>
      <c r="F872" s="430"/>
      <c r="G872" s="425"/>
      <c r="H872" s="425"/>
      <c r="I872" s="431"/>
      <c r="J872" s="431"/>
      <c r="K872" s="184"/>
      <c r="L872" s="188"/>
      <c r="M872" s="401"/>
    </row>
    <row r="873" spans="2:13" ht="15.6">
      <c r="B873" s="397"/>
      <c r="C873" s="432"/>
      <c r="D873" s="433"/>
      <c r="E873" s="433" t="s">
        <v>254</v>
      </c>
      <c r="F873" s="434" t="s">
        <v>1</v>
      </c>
      <c r="G873" s="554" t="s">
        <v>65</v>
      </c>
      <c r="H873" s="861" t="s">
        <v>243</v>
      </c>
      <c r="I873" s="862"/>
      <c r="J873" s="431"/>
      <c r="K873" s="184"/>
      <c r="L873" s="188"/>
      <c r="M873" s="401"/>
    </row>
    <row r="874" spans="2:13" ht="15.6">
      <c r="B874" s="397"/>
      <c r="C874" s="437" t="s">
        <v>80</v>
      </c>
      <c r="D874" s="438"/>
      <c r="E874" s="438">
        <v>672</v>
      </c>
      <c r="F874" s="438">
        <f>D874+E874</f>
        <v>672</v>
      </c>
      <c r="G874" s="439">
        <f>F874/F879</f>
        <v>0.21458131098962857</v>
      </c>
      <c r="H874" s="590">
        <v>7.0000000000000001E-3</v>
      </c>
      <c r="I874" s="586">
        <f>F874*H874</f>
        <v>4.7039999999999997</v>
      </c>
      <c r="J874" s="431"/>
      <c r="K874" s="184"/>
      <c r="L874" s="188"/>
      <c r="M874" s="401"/>
    </row>
    <row r="875" spans="2:13" ht="15.6">
      <c r="B875" s="397"/>
      <c r="C875" s="437" t="s">
        <v>81</v>
      </c>
      <c r="D875" s="438"/>
      <c r="E875" s="438">
        <v>757</v>
      </c>
      <c r="F875" s="438">
        <f t="shared" ref="F875:F878" si="210">D875+E875</f>
        <v>757</v>
      </c>
      <c r="G875" s="439">
        <f>F875/F879</f>
        <v>0.24172329229040004</v>
      </c>
      <c r="H875" s="590">
        <v>2.5000000000000001E-2</v>
      </c>
      <c r="I875" s="586">
        <f>F875*H875</f>
        <v>18.925000000000001</v>
      </c>
      <c r="J875" s="431"/>
      <c r="K875" s="184"/>
      <c r="L875" s="188"/>
      <c r="M875" s="401"/>
    </row>
    <row r="876" spans="2:13" ht="15.6">
      <c r="B876" s="397"/>
      <c r="C876" s="437" t="s">
        <v>58</v>
      </c>
      <c r="D876" s="438"/>
      <c r="E876" s="438">
        <v>1123</v>
      </c>
      <c r="F876" s="438">
        <f t="shared" si="210"/>
        <v>1123</v>
      </c>
      <c r="G876" s="439">
        <f>F876/F879</f>
        <v>0.35859347059725133</v>
      </c>
      <c r="H876" s="590"/>
      <c r="I876" s="586"/>
      <c r="J876" s="431"/>
      <c r="K876" s="184"/>
      <c r="L876" s="188"/>
      <c r="M876" s="401"/>
    </row>
    <row r="877" spans="2:13" ht="15.6">
      <c r="B877" s="397"/>
      <c r="C877" s="437" t="s">
        <v>275</v>
      </c>
      <c r="D877" s="438"/>
      <c r="E877" s="438">
        <v>579.67999999999995</v>
      </c>
      <c r="F877" s="438">
        <f t="shared" si="210"/>
        <v>579.67999999999995</v>
      </c>
      <c r="G877" s="439">
        <f>F877/F879</f>
        <v>0.18510192612272006</v>
      </c>
      <c r="H877" s="590">
        <v>1.9E-2</v>
      </c>
      <c r="I877" s="586">
        <f>F877*H877</f>
        <v>11.013919999999999</v>
      </c>
      <c r="J877" s="431"/>
      <c r="K877" s="184"/>
      <c r="L877" s="188"/>
      <c r="M877" s="401"/>
    </row>
    <row r="878" spans="2:13" ht="15.6">
      <c r="B878" s="397"/>
      <c r="C878" s="437" t="s">
        <v>276</v>
      </c>
      <c r="D878" s="438"/>
      <c r="E878" s="438"/>
      <c r="F878" s="438">
        <f t="shared" si="210"/>
        <v>0</v>
      </c>
      <c r="G878" s="439">
        <f>F878/F879</f>
        <v>0</v>
      </c>
      <c r="H878" s="584"/>
      <c r="I878" s="586"/>
      <c r="J878" s="431"/>
      <c r="K878" s="184"/>
      <c r="L878" s="188"/>
      <c r="M878" s="401"/>
    </row>
    <row r="879" spans="2:13" ht="16.2" thickBot="1">
      <c r="B879" s="397"/>
      <c r="C879" s="441" t="s">
        <v>1</v>
      </c>
      <c r="D879" s="442">
        <f>SUM(D874:D878)</f>
        <v>0</v>
      </c>
      <c r="E879" s="442">
        <f>SUM(E874:E878)</f>
        <v>3131.68</v>
      </c>
      <c r="F879" s="443">
        <f>D879+E879</f>
        <v>3131.68</v>
      </c>
      <c r="G879" s="444">
        <f>SUM(G874:G878)</f>
        <v>1</v>
      </c>
      <c r="H879" s="585" t="s">
        <v>21</v>
      </c>
      <c r="I879" s="591">
        <f>SUM(I874:I878)</f>
        <v>34.642920000000004</v>
      </c>
      <c r="J879" s="431"/>
      <c r="K879" s="184"/>
      <c r="L879" s="188"/>
      <c r="M879" s="401"/>
    </row>
    <row r="880" spans="2:13" ht="15" thickBot="1">
      <c r="B880" s="397"/>
      <c r="C880" s="187"/>
      <c r="D880" s="186"/>
      <c r="E880" s="186"/>
      <c r="F880" s="185"/>
      <c r="G880" s="186"/>
      <c r="H880" s="186"/>
      <c r="I880" s="184"/>
      <c r="J880" s="184"/>
      <c r="K880" s="184"/>
      <c r="L880" s="188"/>
      <c r="M880" s="401"/>
    </row>
    <row r="881" spans="2:13" ht="26.4" thickBot="1">
      <c r="B881" s="397"/>
      <c r="C881" s="876" t="s">
        <v>194</v>
      </c>
      <c r="D881" s="877"/>
      <c r="E881" s="877"/>
      <c r="F881" s="877"/>
      <c r="G881" s="877"/>
      <c r="H881" s="877"/>
      <c r="I881" s="877"/>
      <c r="J881" s="877"/>
      <c r="K881" s="877"/>
      <c r="L881" s="878"/>
      <c r="M881" s="401"/>
    </row>
    <row r="882" spans="2:13" ht="15.6">
      <c r="B882" s="396"/>
      <c r="C882" s="446"/>
      <c r="D882" s="447" t="s">
        <v>260</v>
      </c>
      <c r="E882" s="447" t="s">
        <v>68</v>
      </c>
      <c r="F882" s="447" t="s">
        <v>290</v>
      </c>
      <c r="G882" s="448" t="s">
        <v>256</v>
      </c>
      <c r="H882" s="447" t="s">
        <v>130</v>
      </c>
      <c r="I882" s="448" t="s">
        <v>64</v>
      </c>
      <c r="J882" s="447" t="s">
        <v>269</v>
      </c>
      <c r="K882" s="448" t="s">
        <v>195</v>
      </c>
      <c r="L882" s="449" t="s">
        <v>65</v>
      </c>
      <c r="M882" s="401"/>
    </row>
    <row r="883" spans="2:13" ht="15.6">
      <c r="B883" s="396"/>
      <c r="C883" s="450" t="s">
        <v>58</v>
      </c>
      <c r="D883" s="438"/>
      <c r="E883" s="438">
        <v>280</v>
      </c>
      <c r="F883" s="438">
        <v>260.3</v>
      </c>
      <c r="G883" s="438">
        <v>484</v>
      </c>
      <c r="H883" s="438"/>
      <c r="I883" s="438">
        <v>124</v>
      </c>
      <c r="J883" s="438"/>
      <c r="K883" s="550">
        <f>D883+E883+F883+G883+H883+I883+J883</f>
        <v>1148.3</v>
      </c>
      <c r="L883" s="452">
        <f>K883/K887</f>
        <v>0.16522539892660326</v>
      </c>
      <c r="M883" s="401"/>
    </row>
    <row r="884" spans="2:13" ht="15.6">
      <c r="B884" s="396"/>
      <c r="C884" s="450" t="s">
        <v>148</v>
      </c>
      <c r="D884" s="438"/>
      <c r="E884" s="438">
        <v>221</v>
      </c>
      <c r="F884" s="438">
        <v>385.48</v>
      </c>
      <c r="G884" s="438">
        <v>467</v>
      </c>
      <c r="H884" s="438">
        <v>111.21</v>
      </c>
      <c r="I884" s="438">
        <v>206</v>
      </c>
      <c r="J884" s="438"/>
      <c r="K884" s="550">
        <f t="shared" ref="K884:K886" si="211">D884+E884+F884+G884+H884+I884+J884</f>
        <v>1390.69</v>
      </c>
      <c r="L884" s="452">
        <f>K884/K887</f>
        <v>0.20010215974330567</v>
      </c>
      <c r="M884" s="401"/>
    </row>
    <row r="885" spans="2:13" ht="15.6">
      <c r="B885" s="396"/>
      <c r="C885" s="450" t="s">
        <v>61</v>
      </c>
      <c r="D885" s="438"/>
      <c r="E885" s="438">
        <v>978.04</v>
      </c>
      <c r="F885" s="438">
        <v>219.26</v>
      </c>
      <c r="G885" s="438">
        <v>500.44</v>
      </c>
      <c r="H885" s="438"/>
      <c r="I885" s="438">
        <v>276</v>
      </c>
      <c r="J885" s="438"/>
      <c r="K885" s="550">
        <f t="shared" si="211"/>
        <v>1973.74</v>
      </c>
      <c r="L885" s="452">
        <f>K885/K887</f>
        <v>0.2839954531719881</v>
      </c>
      <c r="M885" s="401"/>
    </row>
    <row r="886" spans="2:13" ht="15.6">
      <c r="B886" s="396"/>
      <c r="C886" s="450" t="s">
        <v>62</v>
      </c>
      <c r="D886" s="438"/>
      <c r="E886" s="438">
        <v>481.73</v>
      </c>
      <c r="F886" s="438">
        <v>384.55</v>
      </c>
      <c r="G886" s="438">
        <v>1265.28</v>
      </c>
      <c r="H886" s="438"/>
      <c r="I886" s="438">
        <v>305.61</v>
      </c>
      <c r="J886" s="438"/>
      <c r="K886" s="550">
        <f t="shared" si="211"/>
        <v>2437.17</v>
      </c>
      <c r="L886" s="452">
        <f>K886/K887</f>
        <v>0.350676988158103</v>
      </c>
      <c r="M886" s="401"/>
    </row>
    <row r="887" spans="2:13" ht="15.6">
      <c r="B887" s="397"/>
      <c r="C887" s="450" t="s">
        <v>199</v>
      </c>
      <c r="D887" s="552">
        <f t="shared" ref="D887:J887" si="212">SUM(D883:D886)</f>
        <v>0</v>
      </c>
      <c r="E887" s="552">
        <f t="shared" si="212"/>
        <v>1960.77</v>
      </c>
      <c r="F887" s="552">
        <f t="shared" si="212"/>
        <v>1249.5899999999999</v>
      </c>
      <c r="G887" s="552">
        <f t="shared" si="212"/>
        <v>2716.7200000000003</v>
      </c>
      <c r="H887" s="552">
        <f t="shared" si="212"/>
        <v>111.21</v>
      </c>
      <c r="I887" s="552">
        <f t="shared" si="212"/>
        <v>911.61</v>
      </c>
      <c r="J887" s="552">
        <f t="shared" si="212"/>
        <v>0</v>
      </c>
      <c r="K887" s="550">
        <f>D887+E887+F887+G887+H887+I887+J887</f>
        <v>6949.9</v>
      </c>
      <c r="L887" s="452">
        <f>SUM(L883:L886)</f>
        <v>1</v>
      </c>
      <c r="M887" s="401"/>
    </row>
    <row r="888" spans="2:13" ht="15.6">
      <c r="B888" s="397"/>
      <c r="C888" s="547" t="s">
        <v>193</v>
      </c>
      <c r="D888" s="553"/>
      <c r="E888" s="553">
        <v>1960.77</v>
      </c>
      <c r="F888" s="548">
        <v>1249.5899999999999</v>
      </c>
      <c r="G888" s="548">
        <v>2716.72</v>
      </c>
      <c r="H888" s="548">
        <v>111.21</v>
      </c>
      <c r="I888" s="548">
        <v>911.61</v>
      </c>
      <c r="J888" s="548"/>
      <c r="K888" s="549">
        <f t="shared" ref="K888" si="213">D888+E888+F888+G888+H888+I888+J888</f>
        <v>6949.9</v>
      </c>
      <c r="L888" s="452"/>
      <c r="M888" s="401"/>
    </row>
    <row r="889" spans="2:13" ht="15.6">
      <c r="B889" s="397"/>
      <c r="C889" s="460" t="s">
        <v>147</v>
      </c>
      <c r="D889" s="461">
        <f t="shared" ref="D889:E889" si="214">D888-D887</f>
        <v>0</v>
      </c>
      <c r="E889" s="461">
        <f t="shared" si="214"/>
        <v>0</v>
      </c>
      <c r="F889" s="461">
        <f>F888-F887</f>
        <v>0</v>
      </c>
      <c r="G889" s="461">
        <f>G888-G887</f>
        <v>0</v>
      </c>
      <c r="H889" s="461">
        <f t="shared" ref="H889:I889" si="215">H888-H887</f>
        <v>0</v>
      </c>
      <c r="I889" s="461">
        <f t="shared" si="215"/>
        <v>0</v>
      </c>
      <c r="J889" s="461">
        <f>J888-J887</f>
        <v>0</v>
      </c>
      <c r="K889" s="542">
        <f>D889+E889+F889+G889+H889+I889+J889</f>
        <v>0</v>
      </c>
      <c r="L889" s="452"/>
      <c r="M889" s="401"/>
    </row>
    <row r="890" spans="2:13" ht="15.6">
      <c r="B890" s="396"/>
      <c r="C890" s="402" t="s">
        <v>65</v>
      </c>
      <c r="D890" s="462">
        <f>D888/K888</f>
        <v>0</v>
      </c>
      <c r="E890" s="462">
        <f>E888/K888</f>
        <v>0.28212923926962979</v>
      </c>
      <c r="F890" s="462">
        <f>F888/K888</f>
        <v>0.17979970934833595</v>
      </c>
      <c r="G890" s="462">
        <f>G888/K888</f>
        <v>0.39090058849767623</v>
      </c>
      <c r="H890" s="462">
        <f>H888/K888</f>
        <v>1.6001669088763867E-2</v>
      </c>
      <c r="I890" s="462">
        <f>I888/K888</f>
        <v>0.13116879379559418</v>
      </c>
      <c r="J890" s="462">
        <f>J888/K888</f>
        <v>0</v>
      </c>
      <c r="K890" s="520">
        <f>D890+E890+F890+G890+H890+I890+J890</f>
        <v>1</v>
      </c>
      <c r="L890" s="463"/>
      <c r="M890" s="401"/>
    </row>
    <row r="891" spans="2:13" ht="16.2" thickBot="1">
      <c r="B891" s="396"/>
      <c r="C891" s="394"/>
      <c r="D891" s="395"/>
      <c r="E891" s="464"/>
      <c r="F891" s="879"/>
      <c r="G891" s="879"/>
      <c r="H891" s="879"/>
      <c r="I891" s="879"/>
      <c r="J891" s="880" t="s">
        <v>196</v>
      </c>
      <c r="K891" s="880"/>
      <c r="L891" s="465">
        <f>H871-K888</f>
        <v>-1061.0246799997421</v>
      </c>
      <c r="M891" s="401"/>
    </row>
    <row r="892" spans="2:13" ht="15" thickBot="1">
      <c r="B892" s="397"/>
      <c r="C892" s="393"/>
      <c r="D892" s="367"/>
      <c r="E892" s="367"/>
      <c r="F892" s="367"/>
      <c r="G892" s="367"/>
      <c r="H892" s="367"/>
      <c r="I892" s="367"/>
      <c r="J892" s="367"/>
      <c r="K892" s="367"/>
      <c r="L892" s="368"/>
      <c r="M892" s="401"/>
    </row>
    <row r="893" spans="2:13" ht="15" thickBot="1">
      <c r="B893" s="398"/>
      <c r="C893" s="399"/>
      <c r="D893" s="399"/>
      <c r="E893" s="399"/>
      <c r="F893" s="399"/>
      <c r="G893" s="399"/>
      <c r="H893" s="399"/>
      <c r="I893" s="399"/>
      <c r="J893" s="399"/>
      <c r="K893" s="399"/>
      <c r="L893" s="399"/>
      <c r="M893" s="400"/>
    </row>
    <row r="894" spans="2:13" ht="15" thickBot="1"/>
    <row r="895" spans="2:13" ht="46.8" thickBot="1">
      <c r="B895" s="853" t="s">
        <v>234</v>
      </c>
      <c r="C895" s="854"/>
      <c r="D895" s="854"/>
      <c r="E895" s="854"/>
      <c r="F895" s="854"/>
      <c r="G895" s="854"/>
      <c r="H895" s="854"/>
      <c r="I895" s="854"/>
      <c r="J895" s="854"/>
      <c r="K895" s="854"/>
      <c r="L895" s="854"/>
      <c r="M895" s="855"/>
    </row>
    <row r="896" spans="2:13" ht="26.4" thickBot="1">
      <c r="B896" s="396"/>
      <c r="C896" s="856" t="s">
        <v>193</v>
      </c>
      <c r="D896" s="857"/>
      <c r="E896" s="857"/>
      <c r="F896" s="857"/>
      <c r="G896" s="857"/>
      <c r="H896" s="857"/>
      <c r="I896" s="857"/>
      <c r="J896" s="857"/>
      <c r="K896" s="857"/>
      <c r="L896" s="858"/>
      <c r="M896" s="401"/>
    </row>
    <row r="897" spans="2:13" ht="15.6">
      <c r="B897" s="396"/>
      <c r="C897" s="403" t="s">
        <v>7</v>
      </c>
      <c r="D897" s="404" t="s">
        <v>38</v>
      </c>
      <c r="E897" s="405" t="s">
        <v>39</v>
      </c>
      <c r="F897" s="406" t="s">
        <v>40</v>
      </c>
      <c r="G897" s="406" t="s">
        <v>8</v>
      </c>
      <c r="H897" s="407" t="s">
        <v>60</v>
      </c>
      <c r="I897" s="408" t="s">
        <v>40</v>
      </c>
      <c r="J897" s="407" t="s">
        <v>65</v>
      </c>
      <c r="K897" s="184"/>
      <c r="L897" s="188"/>
      <c r="M897" s="401"/>
    </row>
    <row r="898" spans="2:13" ht="15.6">
      <c r="B898" s="396"/>
      <c r="C898" s="409" t="s">
        <v>42</v>
      </c>
      <c r="D898" s="596">
        <v>1667105.172</v>
      </c>
      <c r="E898" s="596">
        <v>1667952.5730000001</v>
      </c>
      <c r="F898" s="526">
        <f t="shared" ref="F898:F903" si="216">E898-D898</f>
        <v>847.40100000007078</v>
      </c>
      <c r="G898" s="521">
        <v>6.28</v>
      </c>
      <c r="H898" s="410">
        <f>F898*G898</f>
        <v>5321.6782800004448</v>
      </c>
      <c r="I898" s="531">
        <f>F898+F902+F903</f>
        <v>1066.9210000000708</v>
      </c>
      <c r="J898" s="411">
        <f>I898/I902</f>
        <v>0.86340727193275002</v>
      </c>
      <c r="K898" s="186"/>
      <c r="L898" s="359"/>
      <c r="M898" s="401"/>
    </row>
    <row r="899" spans="2:13" ht="15.6">
      <c r="B899" s="396"/>
      <c r="C899" s="412" t="s">
        <v>43</v>
      </c>
      <c r="D899" s="596">
        <v>642611.36199999996</v>
      </c>
      <c r="E899" s="596">
        <v>642611.36199999996</v>
      </c>
      <c r="F899" s="527">
        <f t="shared" si="216"/>
        <v>0</v>
      </c>
      <c r="G899" s="522">
        <v>6.28</v>
      </c>
      <c r="H899" s="413">
        <f>G899*F899</f>
        <v>0</v>
      </c>
      <c r="I899" s="532">
        <f>F899</f>
        <v>0</v>
      </c>
      <c r="J899" s="414">
        <f>I899/I902</f>
        <v>0</v>
      </c>
      <c r="K899" s="186"/>
      <c r="L899" s="359"/>
      <c r="M899" s="401"/>
    </row>
    <row r="900" spans="2:13" ht="15.6">
      <c r="B900" s="396"/>
      <c r="C900" s="415" t="s">
        <v>44</v>
      </c>
      <c r="D900" s="597">
        <v>396617.87400000001</v>
      </c>
      <c r="E900" s="597">
        <v>396742.62300000002</v>
      </c>
      <c r="F900" s="528">
        <f t="shared" si="216"/>
        <v>124.74900000001071</v>
      </c>
      <c r="G900" s="523">
        <v>4.58</v>
      </c>
      <c r="H900" s="416">
        <f>G900*F900</f>
        <v>571.3504200000491</v>
      </c>
      <c r="I900" s="533">
        <f>F900</f>
        <v>124.74900000001071</v>
      </c>
      <c r="J900" s="417">
        <f>I900/I902</f>
        <v>0.10095329810392778</v>
      </c>
      <c r="K900" s="186"/>
      <c r="L900" s="359"/>
      <c r="M900" s="401"/>
    </row>
    <row r="901" spans="2:13" ht="15.6">
      <c r="B901" s="397"/>
      <c r="C901" s="183" t="s">
        <v>139</v>
      </c>
      <c r="D901" s="597">
        <v>347908.353</v>
      </c>
      <c r="E901" s="597">
        <v>347952.39299999998</v>
      </c>
      <c r="F901" s="529">
        <f t="shared" si="216"/>
        <v>44.039999999979045</v>
      </c>
      <c r="G901" s="524">
        <v>6.28</v>
      </c>
      <c r="H901" s="418">
        <f>G901*F901</f>
        <v>276.57119999986844</v>
      </c>
      <c r="I901" s="534">
        <f>F901</f>
        <v>44.039999999979045</v>
      </c>
      <c r="J901" s="419">
        <f>I901/I902</f>
        <v>3.5639429963322207E-2</v>
      </c>
      <c r="K901" s="186"/>
      <c r="L901" s="359"/>
      <c r="M901" s="401"/>
    </row>
    <row r="902" spans="2:13" ht="16.2" thickBot="1">
      <c r="B902" s="397"/>
      <c r="C902" s="420" t="s">
        <v>45</v>
      </c>
      <c r="D902" s="597">
        <v>348.43099999999998</v>
      </c>
      <c r="E902" s="597">
        <v>513.58100000000002</v>
      </c>
      <c r="F902" s="526">
        <f t="shared" si="216"/>
        <v>165.15000000000003</v>
      </c>
      <c r="G902" s="859">
        <v>6.28</v>
      </c>
      <c r="H902" s="421">
        <f>G902*F902</f>
        <v>1037.1420000000003</v>
      </c>
      <c r="I902" s="535">
        <f t="shared" ref="I902:J902" si="217">SUM(I898:I901)</f>
        <v>1235.7100000000605</v>
      </c>
      <c r="J902" s="422">
        <f t="shared" si="217"/>
        <v>1</v>
      </c>
      <c r="K902" s="186"/>
      <c r="L902" s="359"/>
      <c r="M902" s="401"/>
    </row>
    <row r="903" spans="2:13" ht="15.6">
      <c r="B903" s="397"/>
      <c r="C903" s="420" t="s">
        <v>46</v>
      </c>
      <c r="D903" s="597">
        <v>366.221</v>
      </c>
      <c r="E903" s="597">
        <v>420.59100000000001</v>
      </c>
      <c r="F903" s="526">
        <f t="shared" si="216"/>
        <v>54.370000000000005</v>
      </c>
      <c r="G903" s="860"/>
      <c r="H903" s="423">
        <f>G902*F903</f>
        <v>341.44360000000006</v>
      </c>
      <c r="I903" s="424"/>
      <c r="J903" s="425"/>
      <c r="K903" s="186"/>
      <c r="L903" s="359"/>
      <c r="M903" s="401"/>
    </row>
    <row r="904" spans="2:13" ht="16.2" thickBot="1">
      <c r="B904" s="397"/>
      <c r="C904" s="426" t="s">
        <v>21</v>
      </c>
      <c r="D904" s="427"/>
      <c r="E904" s="427"/>
      <c r="F904" s="530">
        <f>F898+F899+F900+F901+F902+F903</f>
        <v>1235.7100000000605</v>
      </c>
      <c r="G904" s="525">
        <f>H904/F904</f>
        <v>6.1083793932233243</v>
      </c>
      <c r="H904" s="428">
        <f>SUM(H898:H903)</f>
        <v>7548.1855000003634</v>
      </c>
      <c r="I904" s="424"/>
      <c r="J904" s="425"/>
      <c r="K904" s="186"/>
      <c r="L904" s="359"/>
      <c r="M904" s="401"/>
    </row>
    <row r="905" spans="2:13" ht="16.2" thickBot="1">
      <c r="B905" s="397"/>
      <c r="C905" s="429"/>
      <c r="D905" s="425"/>
      <c r="E905" s="425"/>
      <c r="F905" s="430"/>
      <c r="G905" s="425"/>
      <c r="H905" s="425"/>
      <c r="I905" s="431"/>
      <c r="J905" s="431"/>
      <c r="K905" s="184"/>
      <c r="L905" s="188"/>
      <c r="M905" s="401"/>
    </row>
    <row r="906" spans="2:13" ht="15.6">
      <c r="B906" s="397"/>
      <c r="C906" s="432"/>
      <c r="D906" s="433"/>
      <c r="E906" s="433" t="s">
        <v>254</v>
      </c>
      <c r="F906" s="434" t="s">
        <v>1</v>
      </c>
      <c r="G906" s="554" t="s">
        <v>65</v>
      </c>
      <c r="H906" s="861" t="s">
        <v>243</v>
      </c>
      <c r="I906" s="862"/>
      <c r="J906" s="431"/>
      <c r="K906" s="184"/>
      <c r="L906" s="188"/>
      <c r="M906" s="401"/>
    </row>
    <row r="907" spans="2:13" ht="15.6">
      <c r="B907" s="397"/>
      <c r="C907" s="437" t="s">
        <v>80</v>
      </c>
      <c r="D907" s="438"/>
      <c r="E907" s="438">
        <v>1225</v>
      </c>
      <c r="F907" s="438">
        <f>D907+E907</f>
        <v>1225</v>
      </c>
      <c r="G907" s="439">
        <f>F907/F912</f>
        <v>0.42208049505735129</v>
      </c>
      <c r="H907" s="590">
        <v>7.0000000000000001E-3</v>
      </c>
      <c r="I907" s="586">
        <f>F907*H907</f>
        <v>8.5750000000000011</v>
      </c>
      <c r="J907" s="431"/>
      <c r="K907" s="184"/>
      <c r="L907" s="188"/>
      <c r="M907" s="401"/>
    </row>
    <row r="908" spans="2:13" ht="15.6">
      <c r="B908" s="397"/>
      <c r="C908" s="437" t="s">
        <v>81</v>
      </c>
      <c r="D908" s="438"/>
      <c r="E908" s="438">
        <v>477</v>
      </c>
      <c r="F908" s="438">
        <f t="shared" ref="F908:F911" si="218">D908+E908</f>
        <v>477</v>
      </c>
      <c r="G908" s="439">
        <f>F908/F912</f>
        <v>0.16435297644274005</v>
      </c>
      <c r="H908" s="590">
        <v>2.5000000000000001E-2</v>
      </c>
      <c r="I908" s="586">
        <f>F908*H908</f>
        <v>11.925000000000001</v>
      </c>
      <c r="J908" s="431"/>
      <c r="K908" s="184"/>
      <c r="L908" s="188"/>
      <c r="M908" s="401"/>
    </row>
    <row r="909" spans="2:13" ht="15.6">
      <c r="B909" s="397"/>
      <c r="C909" s="437" t="s">
        <v>58</v>
      </c>
      <c r="D909" s="438"/>
      <c r="E909" s="438">
        <v>968</v>
      </c>
      <c r="F909" s="438">
        <f t="shared" si="218"/>
        <v>968</v>
      </c>
      <c r="G909" s="439">
        <f>F909/F912</f>
        <v>0.33352972997184982</v>
      </c>
      <c r="H909" s="590"/>
      <c r="I909" s="586"/>
      <c r="J909" s="431"/>
      <c r="K909" s="184"/>
      <c r="L909" s="188"/>
      <c r="M909" s="401"/>
    </row>
    <row r="910" spans="2:13" ht="15.6">
      <c r="B910" s="397"/>
      <c r="C910" s="437" t="s">
        <v>275</v>
      </c>
      <c r="D910" s="438"/>
      <c r="E910" s="438">
        <v>232.29</v>
      </c>
      <c r="F910" s="438">
        <f t="shared" si="218"/>
        <v>232.29</v>
      </c>
      <c r="G910" s="439">
        <f>F910/F912</f>
        <v>8.0036798528058881E-2</v>
      </c>
      <c r="H910" s="590">
        <v>1.9E-2</v>
      </c>
      <c r="I910" s="586">
        <f>F910*H910</f>
        <v>4.4135099999999996</v>
      </c>
      <c r="J910" s="431"/>
      <c r="K910" s="184"/>
      <c r="L910" s="188"/>
      <c r="M910" s="401"/>
    </row>
    <row r="911" spans="2:13" ht="15.6">
      <c r="B911" s="397"/>
      <c r="C911" s="437" t="s">
        <v>276</v>
      </c>
      <c r="D911" s="438"/>
      <c r="E911" s="438"/>
      <c r="F911" s="438">
        <f t="shared" si="218"/>
        <v>0</v>
      </c>
      <c r="G911" s="439">
        <f>F911/F912</f>
        <v>0</v>
      </c>
      <c r="H911" s="584"/>
      <c r="I911" s="586"/>
      <c r="J911" s="431"/>
      <c r="K911" s="184"/>
      <c r="L911" s="188"/>
      <c r="M911" s="401"/>
    </row>
    <row r="912" spans="2:13" ht="16.2" thickBot="1">
      <c r="B912" s="397"/>
      <c r="C912" s="441" t="s">
        <v>1</v>
      </c>
      <c r="D912" s="442">
        <f>SUM(D907:D911)</f>
        <v>0</v>
      </c>
      <c r="E912" s="442">
        <f>SUM(E907:E911)</f>
        <v>2902.29</v>
      </c>
      <c r="F912" s="443">
        <f>D912+E912</f>
        <v>2902.29</v>
      </c>
      <c r="G912" s="444">
        <f>SUM(G907:G911)</f>
        <v>1</v>
      </c>
      <c r="H912" s="585" t="s">
        <v>21</v>
      </c>
      <c r="I912" s="591">
        <f>SUM(I907:I911)</f>
        <v>24.913509999999999</v>
      </c>
      <c r="J912" s="431"/>
      <c r="K912" s="184"/>
      <c r="L912" s="188"/>
      <c r="M912" s="401"/>
    </row>
    <row r="913" spans="2:13" ht="15" thickBot="1">
      <c r="B913" s="397"/>
      <c r="C913" s="187"/>
      <c r="D913" s="186"/>
      <c r="E913" s="186"/>
      <c r="F913" s="185"/>
      <c r="G913" s="186"/>
      <c r="H913" s="186"/>
      <c r="I913" s="184"/>
      <c r="J913" s="184"/>
      <c r="K913" s="184"/>
      <c r="L913" s="188"/>
      <c r="M913" s="401"/>
    </row>
    <row r="914" spans="2:13" ht="26.4" thickBot="1">
      <c r="B914" s="397"/>
      <c r="C914" s="876" t="s">
        <v>194</v>
      </c>
      <c r="D914" s="877"/>
      <c r="E914" s="877"/>
      <c r="F914" s="877"/>
      <c r="G914" s="877"/>
      <c r="H914" s="877"/>
      <c r="I914" s="877"/>
      <c r="J914" s="877"/>
      <c r="K914" s="877"/>
      <c r="L914" s="878"/>
      <c r="M914" s="401"/>
    </row>
    <row r="915" spans="2:13" ht="15.6">
      <c r="B915" s="396"/>
      <c r="C915" s="446"/>
      <c r="D915" s="447" t="s">
        <v>260</v>
      </c>
      <c r="E915" s="447" t="s">
        <v>68</v>
      </c>
      <c r="F915" s="447" t="s">
        <v>290</v>
      </c>
      <c r="G915" s="448" t="s">
        <v>256</v>
      </c>
      <c r="H915" s="447" t="s">
        <v>130</v>
      </c>
      <c r="I915" s="448" t="s">
        <v>64</v>
      </c>
      <c r="J915" s="447" t="s">
        <v>269</v>
      </c>
      <c r="K915" s="448" t="s">
        <v>195</v>
      </c>
      <c r="L915" s="449" t="s">
        <v>65</v>
      </c>
      <c r="M915" s="401"/>
    </row>
    <row r="916" spans="2:13" ht="15.6">
      <c r="B916" s="396"/>
      <c r="C916" s="450" t="s">
        <v>58</v>
      </c>
      <c r="D916" s="438">
        <v>471.74</v>
      </c>
      <c r="E916" s="438"/>
      <c r="F916" s="438">
        <v>165.22</v>
      </c>
      <c r="G916" s="438">
        <v>256</v>
      </c>
      <c r="H916" s="438"/>
      <c r="I916" s="438">
        <v>224</v>
      </c>
      <c r="J916" s="438"/>
      <c r="K916" s="550">
        <f>D916+E916+F916+G916+H916+I916+J916</f>
        <v>1116.96</v>
      </c>
      <c r="L916" s="452">
        <f>K916/K920</f>
        <v>0.14233232027830342</v>
      </c>
      <c r="M916" s="401"/>
    </row>
    <row r="917" spans="2:13" ht="15.6">
      <c r="B917" s="396"/>
      <c r="C917" s="450" t="s">
        <v>148</v>
      </c>
      <c r="D917" s="438">
        <v>134</v>
      </c>
      <c r="E917" s="438"/>
      <c r="F917" s="438">
        <v>292.48</v>
      </c>
      <c r="G917" s="438">
        <v>677.2</v>
      </c>
      <c r="H917" s="438">
        <v>188</v>
      </c>
      <c r="I917" s="438">
        <v>431</v>
      </c>
      <c r="J917" s="438"/>
      <c r="K917" s="550">
        <f t="shared" ref="K917:K919" si="219">D917+E917+F917+G917+H917+I917+J917</f>
        <v>1722.68</v>
      </c>
      <c r="L917" s="452">
        <f>K917/K920</f>
        <v>0.21951819357633912</v>
      </c>
      <c r="M917" s="401"/>
    </row>
    <row r="918" spans="2:13" ht="15.6">
      <c r="B918" s="396"/>
      <c r="C918" s="450" t="s">
        <v>61</v>
      </c>
      <c r="D918" s="438">
        <v>72.8</v>
      </c>
      <c r="E918" s="438"/>
      <c r="F918" s="438">
        <v>150</v>
      </c>
      <c r="G918" s="438">
        <v>718</v>
      </c>
      <c r="H918" s="438"/>
      <c r="I918" s="438">
        <v>50</v>
      </c>
      <c r="J918" s="438"/>
      <c r="K918" s="550">
        <f t="shared" si="219"/>
        <v>990.8</v>
      </c>
      <c r="L918" s="452">
        <f>K918/K920</f>
        <v>0.12625596523755822</v>
      </c>
      <c r="M918" s="401"/>
    </row>
    <row r="919" spans="2:13" ht="15.6">
      <c r="B919" s="396"/>
      <c r="C919" s="450" t="s">
        <v>62</v>
      </c>
      <c r="D919" s="438">
        <v>886.72</v>
      </c>
      <c r="E919" s="438"/>
      <c r="F919" s="438">
        <v>503.59</v>
      </c>
      <c r="G919" s="438">
        <v>1651.2</v>
      </c>
      <c r="H919" s="438">
        <v>77.38</v>
      </c>
      <c r="I919" s="438">
        <v>96.61</v>
      </c>
      <c r="J919" s="438">
        <v>801.61</v>
      </c>
      <c r="K919" s="550">
        <f t="shared" si="219"/>
        <v>4017.1100000000006</v>
      </c>
      <c r="L919" s="452">
        <f>K919/K920</f>
        <v>0.51189352090779927</v>
      </c>
      <c r="M919" s="401"/>
    </row>
    <row r="920" spans="2:13" ht="15.6">
      <c r="B920" s="397"/>
      <c r="C920" s="450" t="s">
        <v>199</v>
      </c>
      <c r="D920" s="552">
        <f t="shared" ref="D920:J920" si="220">SUM(D916:D919)</f>
        <v>1565.26</v>
      </c>
      <c r="E920" s="552">
        <f t="shared" si="220"/>
        <v>0</v>
      </c>
      <c r="F920" s="552">
        <f t="shared" ref="F920" si="221">SUM(F916:F919)</f>
        <v>1111.29</v>
      </c>
      <c r="G920" s="552">
        <f>SUM(G916:G919)</f>
        <v>3302.4</v>
      </c>
      <c r="H920" s="552">
        <f t="shared" si="220"/>
        <v>265.38</v>
      </c>
      <c r="I920" s="552">
        <f t="shared" si="220"/>
        <v>801.61</v>
      </c>
      <c r="J920" s="552">
        <f t="shared" si="220"/>
        <v>801.61</v>
      </c>
      <c r="K920" s="550">
        <f>D920+E920+F920+G920+H920+I920+J920</f>
        <v>7847.55</v>
      </c>
      <c r="L920" s="452">
        <f>SUM(L916:L919)</f>
        <v>1</v>
      </c>
      <c r="M920" s="401"/>
    </row>
    <row r="921" spans="2:13" ht="15.6">
      <c r="B921" s="397"/>
      <c r="C921" s="547" t="s">
        <v>193</v>
      </c>
      <c r="D921" s="553">
        <v>1565.26</v>
      </c>
      <c r="E921" s="553"/>
      <c r="F921" s="553">
        <v>1111.29</v>
      </c>
      <c r="G921" s="548">
        <v>3302.4</v>
      </c>
      <c r="H921" s="548">
        <v>265.38</v>
      </c>
      <c r="I921" s="548">
        <v>801.61</v>
      </c>
      <c r="J921" s="548">
        <v>801.61</v>
      </c>
      <c r="K921" s="549">
        <f t="shared" ref="K921" si="222">D921+E921+F921+G921+H921+I921+J921</f>
        <v>7847.55</v>
      </c>
      <c r="L921" s="452"/>
      <c r="M921" s="401"/>
    </row>
    <row r="922" spans="2:13" ht="15.6">
      <c r="B922" s="397"/>
      <c r="C922" s="460" t="s">
        <v>147</v>
      </c>
      <c r="D922" s="461">
        <f t="shared" ref="D922:E922" si="223">D921-D920</f>
        <v>0</v>
      </c>
      <c r="E922" s="461">
        <f t="shared" si="223"/>
        <v>0</v>
      </c>
      <c r="F922" s="461">
        <f>F921-F920</f>
        <v>0</v>
      </c>
      <c r="G922" s="461">
        <f>G921-G920</f>
        <v>0</v>
      </c>
      <c r="H922" s="461">
        <f t="shared" ref="H922:I922" si="224">H921-H920</f>
        <v>0</v>
      </c>
      <c r="I922" s="461">
        <f t="shared" si="224"/>
        <v>0</v>
      </c>
      <c r="J922" s="461">
        <f>J921-J920</f>
        <v>0</v>
      </c>
      <c r="K922" s="542">
        <f>D922+E922+F922+G922+H922+I922+J922</f>
        <v>0</v>
      </c>
      <c r="L922" s="452"/>
      <c r="M922" s="401"/>
    </row>
    <row r="923" spans="2:13" ht="15.6">
      <c r="B923" s="396"/>
      <c r="C923" s="402" t="s">
        <v>65</v>
      </c>
      <c r="D923" s="462">
        <f>D921/K921</f>
        <v>0.19945842970098948</v>
      </c>
      <c r="E923" s="462">
        <f>E921/K921</f>
        <v>0</v>
      </c>
      <c r="F923" s="462">
        <f>F921/K921</f>
        <v>0.14160980178527055</v>
      </c>
      <c r="G923" s="462">
        <f>G921/K921</f>
        <v>0.42081923657702086</v>
      </c>
      <c r="H923" s="462">
        <f>H921/K921</f>
        <v>3.3816923753273311E-2</v>
      </c>
      <c r="I923" s="462">
        <f>I921/K921</f>
        <v>0.10214780409172289</v>
      </c>
      <c r="J923" s="462">
        <f>J921/K921</f>
        <v>0.10214780409172289</v>
      </c>
      <c r="K923" s="520">
        <f>D923+E923+F923+G923+H923+I923+J923</f>
        <v>0.99999999999999989</v>
      </c>
      <c r="L923" s="463"/>
      <c r="M923" s="401"/>
    </row>
    <row r="924" spans="2:13" ht="16.2" thickBot="1">
      <c r="B924" s="396"/>
      <c r="C924" s="394"/>
      <c r="D924" s="395"/>
      <c r="E924" s="464"/>
      <c r="F924" s="879"/>
      <c r="G924" s="879"/>
      <c r="H924" s="879"/>
      <c r="I924" s="879"/>
      <c r="J924" s="880" t="s">
        <v>196</v>
      </c>
      <c r="K924" s="880"/>
      <c r="L924" s="465">
        <f>H904-K921</f>
        <v>-299.36449999963679</v>
      </c>
      <c r="M924" s="401"/>
    </row>
    <row r="925" spans="2:13" ht="15" thickBot="1">
      <c r="B925" s="397"/>
      <c r="C925" s="393"/>
      <c r="D925" s="367"/>
      <c r="E925" s="367"/>
      <c r="F925" s="367"/>
      <c r="G925" s="367"/>
      <c r="H925" s="367"/>
      <c r="I925" s="367"/>
      <c r="J925" s="367"/>
      <c r="K925" s="367"/>
      <c r="L925" s="368"/>
      <c r="M925" s="401"/>
    </row>
    <row r="926" spans="2:13" ht="15" thickBot="1">
      <c r="B926" s="398"/>
      <c r="C926" s="399"/>
      <c r="D926" s="399"/>
      <c r="E926" s="399"/>
      <c r="F926" s="399"/>
      <c r="G926" s="399"/>
      <c r="H926" s="399"/>
      <c r="I926" s="399"/>
      <c r="J926" s="399"/>
      <c r="K926" s="399"/>
      <c r="L926" s="399"/>
      <c r="M926" s="400"/>
    </row>
    <row r="927" spans="2:13" ht="15" thickBot="1"/>
    <row r="928" spans="2:13" ht="46.8" thickBot="1">
      <c r="B928" s="853" t="s">
        <v>235</v>
      </c>
      <c r="C928" s="854"/>
      <c r="D928" s="854"/>
      <c r="E928" s="854"/>
      <c r="F928" s="854"/>
      <c r="G928" s="854"/>
      <c r="H928" s="854"/>
      <c r="I928" s="854"/>
      <c r="J928" s="854"/>
      <c r="K928" s="854"/>
      <c r="L928" s="854"/>
      <c r="M928" s="855"/>
    </row>
    <row r="929" spans="2:13" ht="26.4" thickBot="1">
      <c r="B929" s="396"/>
      <c r="C929" s="856" t="s">
        <v>193</v>
      </c>
      <c r="D929" s="857"/>
      <c r="E929" s="857"/>
      <c r="F929" s="857"/>
      <c r="G929" s="857"/>
      <c r="H929" s="857"/>
      <c r="I929" s="857"/>
      <c r="J929" s="857"/>
      <c r="K929" s="857"/>
      <c r="L929" s="858"/>
      <c r="M929" s="401"/>
    </row>
    <row r="930" spans="2:13" ht="15.6">
      <c r="B930" s="396"/>
      <c r="C930" s="403" t="s">
        <v>7</v>
      </c>
      <c r="D930" s="404" t="s">
        <v>38</v>
      </c>
      <c r="E930" s="405" t="s">
        <v>39</v>
      </c>
      <c r="F930" s="406" t="s">
        <v>40</v>
      </c>
      <c r="G930" s="406" t="s">
        <v>8</v>
      </c>
      <c r="H930" s="407" t="s">
        <v>60</v>
      </c>
      <c r="I930" s="408" t="s">
        <v>40</v>
      </c>
      <c r="J930" s="407" t="s">
        <v>65</v>
      </c>
      <c r="K930" s="184"/>
      <c r="L930" s="188"/>
      <c r="M930" s="401"/>
    </row>
    <row r="931" spans="2:13" ht="15.6">
      <c r="B931" s="396"/>
      <c r="C931" s="409" t="s">
        <v>42</v>
      </c>
      <c r="D931" s="596">
        <v>1667952.5730000001</v>
      </c>
      <c r="E931" s="596">
        <v>1668764.673</v>
      </c>
      <c r="F931" s="526">
        <f t="shared" ref="F931:F936" si="225">E931-D931</f>
        <v>812.0999999998603</v>
      </c>
      <c r="G931" s="521">
        <v>6.28</v>
      </c>
      <c r="H931" s="410">
        <f>F931*G931</f>
        <v>5099.9879999991226</v>
      </c>
      <c r="I931" s="531">
        <f>F931+F935+F936</f>
        <v>1029.2109999998602</v>
      </c>
      <c r="J931" s="411">
        <f>I931/I935</f>
        <v>0.52403525234835224</v>
      </c>
      <c r="K931" s="186"/>
      <c r="L931" s="359"/>
      <c r="M931" s="401"/>
    </row>
    <row r="932" spans="2:13" ht="15.6">
      <c r="B932" s="396"/>
      <c r="C932" s="412" t="s">
        <v>43</v>
      </c>
      <c r="D932" s="596">
        <v>642611.36199999996</v>
      </c>
      <c r="E932" s="596">
        <v>642611.36199999996</v>
      </c>
      <c r="F932" s="527">
        <f t="shared" si="225"/>
        <v>0</v>
      </c>
      <c r="G932" s="522">
        <v>6.28</v>
      </c>
      <c r="H932" s="413">
        <f>G932*F932</f>
        <v>0</v>
      </c>
      <c r="I932" s="532">
        <f>F932</f>
        <v>0</v>
      </c>
      <c r="J932" s="414">
        <f>I932/I935</f>
        <v>0</v>
      </c>
      <c r="K932" s="186"/>
      <c r="L932" s="359"/>
      <c r="M932" s="401"/>
    </row>
    <row r="933" spans="2:13" ht="15.6">
      <c r="B933" s="396"/>
      <c r="C933" s="415" t="s">
        <v>44</v>
      </c>
      <c r="D933" s="597">
        <v>396742.62300000002</v>
      </c>
      <c r="E933" s="597">
        <v>397073.33299999998</v>
      </c>
      <c r="F933" s="528">
        <f t="shared" si="225"/>
        <v>330.70999999996275</v>
      </c>
      <c r="G933" s="523">
        <v>4.58</v>
      </c>
      <c r="H933" s="416">
        <f>G933*F933</f>
        <v>1514.6517999998293</v>
      </c>
      <c r="I933" s="533">
        <f>F933</f>
        <v>330.70999999996275</v>
      </c>
      <c r="J933" s="417">
        <f>I933/I935</f>
        <v>0.16838500395363787</v>
      </c>
      <c r="K933" s="186"/>
      <c r="L933" s="359"/>
      <c r="M933" s="401"/>
    </row>
    <row r="934" spans="2:13" ht="15.6">
      <c r="B934" s="397"/>
      <c r="C934" s="183" t="s">
        <v>139</v>
      </c>
      <c r="D934" s="597">
        <v>347952.39299999998</v>
      </c>
      <c r="E934" s="597">
        <v>348556.48300000001</v>
      </c>
      <c r="F934" s="529">
        <f t="shared" si="225"/>
        <v>604.09000000002561</v>
      </c>
      <c r="G934" s="524">
        <v>6.28</v>
      </c>
      <c r="H934" s="418">
        <f>G934*F934</f>
        <v>3793.6852000001609</v>
      </c>
      <c r="I934" s="534">
        <f>F934</f>
        <v>604.09000000002561</v>
      </c>
      <c r="J934" s="419">
        <f>I934/I935</f>
        <v>0.30757974369800994</v>
      </c>
      <c r="K934" s="186"/>
      <c r="L934" s="359"/>
      <c r="M934" s="401"/>
    </row>
    <row r="935" spans="2:13" ht="16.2" thickBot="1">
      <c r="B935" s="397"/>
      <c r="C935" s="420" t="s">
        <v>45</v>
      </c>
      <c r="D935" s="597">
        <v>513.58100000000002</v>
      </c>
      <c r="E935" s="597">
        <v>684.88199999999995</v>
      </c>
      <c r="F935" s="526">
        <f t="shared" si="225"/>
        <v>171.30099999999993</v>
      </c>
      <c r="G935" s="859">
        <v>6.28</v>
      </c>
      <c r="H935" s="421">
        <f>G935*F935</f>
        <v>1075.7702799999995</v>
      </c>
      <c r="I935" s="535">
        <f t="shared" ref="I935:J935" si="226">SUM(I931:I934)</f>
        <v>1964.0109999998485</v>
      </c>
      <c r="J935" s="422">
        <f t="shared" si="226"/>
        <v>1</v>
      </c>
      <c r="K935" s="186"/>
      <c r="L935" s="359"/>
      <c r="M935" s="401"/>
    </row>
    <row r="936" spans="2:13" ht="15.6">
      <c r="B936" s="397"/>
      <c r="C936" s="420" t="s">
        <v>46</v>
      </c>
      <c r="D936" s="597">
        <v>420.59100000000001</v>
      </c>
      <c r="E936" s="597">
        <v>466.40100000000001</v>
      </c>
      <c r="F936" s="526">
        <f t="shared" si="225"/>
        <v>45.81</v>
      </c>
      <c r="G936" s="860"/>
      <c r="H936" s="423">
        <f>G935*F936</f>
        <v>287.68680000000001</v>
      </c>
      <c r="I936" s="424"/>
      <c r="J936" s="425"/>
      <c r="K936" s="186"/>
      <c r="L936" s="359"/>
      <c r="M936" s="401"/>
    </row>
    <row r="937" spans="2:13" ht="16.2" thickBot="1">
      <c r="B937" s="397"/>
      <c r="C937" s="426" t="s">
        <v>21</v>
      </c>
      <c r="D937" s="427"/>
      <c r="E937" s="427"/>
      <c r="F937" s="530">
        <f>F931+F932+F933+F934+F935+F936</f>
        <v>1964.0109999998485</v>
      </c>
      <c r="G937" s="525">
        <f>H937/F937</f>
        <v>5.9937454932788157</v>
      </c>
      <c r="H937" s="428">
        <f>SUM(H931:H936)</f>
        <v>11771.782079999111</v>
      </c>
      <c r="I937" s="424"/>
      <c r="J937" s="425"/>
      <c r="K937" s="186"/>
      <c r="L937" s="359"/>
      <c r="M937" s="401"/>
    </row>
    <row r="938" spans="2:13" ht="16.2" thickBot="1">
      <c r="B938" s="397"/>
      <c r="C938" s="429"/>
      <c r="D938" s="425"/>
      <c r="E938" s="425"/>
      <c r="F938" s="430"/>
      <c r="G938" s="425"/>
      <c r="H938" s="425"/>
      <c r="I938" s="431"/>
      <c r="J938" s="431"/>
      <c r="K938" s="184"/>
      <c r="L938" s="188"/>
      <c r="M938" s="401"/>
    </row>
    <row r="939" spans="2:13" ht="15.6">
      <c r="B939" s="397"/>
      <c r="C939" s="432"/>
      <c r="D939" s="433"/>
      <c r="E939" s="433" t="s">
        <v>254</v>
      </c>
      <c r="F939" s="434" t="s">
        <v>1</v>
      </c>
      <c r="G939" s="554" t="s">
        <v>65</v>
      </c>
      <c r="H939" s="861" t="s">
        <v>243</v>
      </c>
      <c r="I939" s="862"/>
      <c r="J939" s="431"/>
      <c r="K939" s="184"/>
      <c r="L939" s="188"/>
      <c r="M939" s="401"/>
    </row>
    <row r="940" spans="2:13" ht="15.6">
      <c r="B940" s="397"/>
      <c r="C940" s="437" t="s">
        <v>80</v>
      </c>
      <c r="D940" s="438"/>
      <c r="E940" s="438">
        <v>768</v>
      </c>
      <c r="F940" s="438">
        <f>D940+E940</f>
        <v>768</v>
      </c>
      <c r="G940" s="439">
        <f>F940/F945</f>
        <v>0.19743742673220491</v>
      </c>
      <c r="H940" s="590">
        <v>7.0000000000000001E-3</v>
      </c>
      <c r="I940" s="586">
        <f>F940*H940</f>
        <v>5.3760000000000003</v>
      </c>
      <c r="J940" s="431"/>
      <c r="K940" s="184"/>
      <c r="L940" s="188"/>
      <c r="M940" s="401"/>
    </row>
    <row r="941" spans="2:13" ht="15.6">
      <c r="B941" s="397"/>
      <c r="C941" s="437" t="s">
        <v>81</v>
      </c>
      <c r="D941" s="438"/>
      <c r="E941" s="438">
        <v>854</v>
      </c>
      <c r="F941" s="438">
        <f t="shared" ref="F941:F944" si="227">D941+E941</f>
        <v>854</v>
      </c>
      <c r="G941" s="439">
        <f>F941/F945</f>
        <v>0.21954630524648827</v>
      </c>
      <c r="H941" s="590">
        <v>2.5000000000000001E-2</v>
      </c>
      <c r="I941" s="586">
        <f>F941*H941</f>
        <v>21.35</v>
      </c>
      <c r="J941" s="431"/>
      <c r="K941" s="184"/>
      <c r="L941" s="188"/>
      <c r="M941" s="401"/>
    </row>
    <row r="942" spans="2:13" ht="15.6">
      <c r="B942" s="397"/>
      <c r="C942" s="437" t="s">
        <v>58</v>
      </c>
      <c r="D942" s="438"/>
      <c r="E942" s="438">
        <v>1201</v>
      </c>
      <c r="F942" s="438">
        <f t="shared" si="227"/>
        <v>1201</v>
      </c>
      <c r="G942" s="439">
        <f>F942/F945</f>
        <v>0.30875305925179442</v>
      </c>
      <c r="H942" s="590"/>
      <c r="I942" s="586"/>
      <c r="J942" s="431"/>
      <c r="K942" s="184"/>
      <c r="L942" s="188"/>
      <c r="M942" s="401"/>
    </row>
    <row r="943" spans="2:13" ht="15.6">
      <c r="B943" s="397"/>
      <c r="C943" s="437" t="s">
        <v>275</v>
      </c>
      <c r="D943" s="438"/>
      <c r="E943" s="438">
        <v>1066.8399999999999</v>
      </c>
      <c r="F943" s="438">
        <f t="shared" si="227"/>
        <v>1066.8399999999999</v>
      </c>
      <c r="G943" s="439">
        <f>F943/F945</f>
        <v>0.27426320876951232</v>
      </c>
      <c r="H943" s="590">
        <v>1.9E-2</v>
      </c>
      <c r="I943" s="586">
        <f>F943*H943</f>
        <v>20.269959999999998</v>
      </c>
      <c r="J943" s="431"/>
      <c r="K943" s="184"/>
      <c r="L943" s="188"/>
      <c r="M943" s="401"/>
    </row>
    <row r="944" spans="2:13" ht="15.6">
      <c r="B944" s="397"/>
      <c r="C944" s="437" t="s">
        <v>276</v>
      </c>
      <c r="D944" s="438"/>
      <c r="E944" s="438"/>
      <c r="F944" s="438">
        <f t="shared" si="227"/>
        <v>0</v>
      </c>
      <c r="G944" s="439">
        <f>F944/F945</f>
        <v>0</v>
      </c>
      <c r="H944" s="584"/>
      <c r="I944" s="586"/>
      <c r="J944" s="431"/>
      <c r="K944" s="184"/>
      <c r="L944" s="188"/>
      <c r="M944" s="401"/>
    </row>
    <row r="945" spans="2:13" ht="16.2" thickBot="1">
      <c r="B945" s="397"/>
      <c r="C945" s="441" t="s">
        <v>1</v>
      </c>
      <c r="D945" s="442">
        <f>SUM(D940:D944)</f>
        <v>0</v>
      </c>
      <c r="E945" s="442">
        <f>SUM(E940:E944)</f>
        <v>3889.84</v>
      </c>
      <c r="F945" s="443">
        <f>D945+E945</f>
        <v>3889.84</v>
      </c>
      <c r="G945" s="444">
        <f>SUM(G940:G944)</f>
        <v>1</v>
      </c>
      <c r="H945" s="585" t="s">
        <v>21</v>
      </c>
      <c r="I945" s="591">
        <f>SUM(I940:I944)</f>
        <v>46.995959999999997</v>
      </c>
      <c r="J945" s="431"/>
      <c r="K945" s="184"/>
      <c r="L945" s="188"/>
      <c r="M945" s="401"/>
    </row>
    <row r="946" spans="2:13" ht="15" thickBot="1">
      <c r="B946" s="397"/>
      <c r="C946" s="187"/>
      <c r="D946" s="186"/>
      <c r="E946" s="186"/>
      <c r="F946" s="185"/>
      <c r="G946" s="186"/>
      <c r="H946" s="186"/>
      <c r="I946" s="184"/>
      <c r="J946" s="184"/>
      <c r="K946" s="184"/>
      <c r="L946" s="188"/>
      <c r="M946" s="401"/>
    </row>
    <row r="947" spans="2:13" ht="26.4" thickBot="1">
      <c r="B947" s="397"/>
      <c r="C947" s="876" t="s">
        <v>194</v>
      </c>
      <c r="D947" s="877"/>
      <c r="E947" s="877"/>
      <c r="F947" s="877"/>
      <c r="G947" s="877"/>
      <c r="H947" s="877"/>
      <c r="I947" s="877"/>
      <c r="J947" s="877"/>
      <c r="K947" s="877"/>
      <c r="L947" s="878"/>
      <c r="M947" s="401"/>
    </row>
    <row r="948" spans="2:13" ht="15.6">
      <c r="B948" s="396"/>
      <c r="C948" s="446"/>
      <c r="D948" s="447" t="s">
        <v>260</v>
      </c>
      <c r="E948" s="447" t="s">
        <v>68</v>
      </c>
      <c r="F948" s="447" t="s">
        <v>290</v>
      </c>
      <c r="G948" s="448" t="s">
        <v>256</v>
      </c>
      <c r="H948" s="447" t="s">
        <v>130</v>
      </c>
      <c r="I948" s="448" t="s">
        <v>64</v>
      </c>
      <c r="J948" s="447" t="s">
        <v>269</v>
      </c>
      <c r="K948" s="448" t="s">
        <v>195</v>
      </c>
      <c r="L948" s="449" t="s">
        <v>65</v>
      </c>
      <c r="M948" s="401"/>
    </row>
    <row r="949" spans="2:13" ht="15.6">
      <c r="B949" s="396"/>
      <c r="C949" s="450" t="s">
        <v>58</v>
      </c>
      <c r="D949" s="438">
        <v>432.06</v>
      </c>
      <c r="E949" s="438">
        <v>187</v>
      </c>
      <c r="F949" s="438"/>
      <c r="G949" s="438"/>
      <c r="H949" s="438"/>
      <c r="I949" s="438">
        <v>206</v>
      </c>
      <c r="J949" s="438"/>
      <c r="K949" s="550">
        <f>D949+E949+F949+G949+H949+I949+J949</f>
        <v>825.06</v>
      </c>
      <c r="L949" s="452">
        <f>K949/K953</f>
        <v>7.0112077690429667E-2</v>
      </c>
      <c r="M949" s="401"/>
    </row>
    <row r="950" spans="2:13" ht="15.6">
      <c r="B950" s="396"/>
      <c r="C950" s="450" t="s">
        <v>148</v>
      </c>
      <c r="D950" s="438">
        <v>367.03</v>
      </c>
      <c r="E950" s="438">
        <v>646.20000000000005</v>
      </c>
      <c r="F950" s="438"/>
      <c r="G950" s="438"/>
      <c r="H950" s="438">
        <v>87</v>
      </c>
      <c r="I950" s="438">
        <v>253</v>
      </c>
      <c r="J950" s="438"/>
      <c r="K950" s="550">
        <f t="shared" ref="K950:K952" si="228">D950+E950+F950+G950+H950+I950+J950</f>
        <v>1353.23</v>
      </c>
      <c r="L950" s="452">
        <f>K950/K953</f>
        <v>0.11499499053768228</v>
      </c>
      <c r="M950" s="401"/>
    </row>
    <row r="951" spans="2:13" ht="15.6">
      <c r="B951" s="396"/>
      <c r="C951" s="450" t="s">
        <v>61</v>
      </c>
      <c r="D951" s="438">
        <v>1549.04</v>
      </c>
      <c r="E951" s="438">
        <v>3329.25</v>
      </c>
      <c r="F951" s="438"/>
      <c r="G951" s="438"/>
      <c r="H951" s="438"/>
      <c r="I951" s="438">
        <v>502</v>
      </c>
      <c r="J951" s="438"/>
      <c r="K951" s="550">
        <f t="shared" si="228"/>
        <v>5380.29</v>
      </c>
      <c r="L951" s="452">
        <f>K951/K953</f>
        <v>0.45720712490854221</v>
      </c>
      <c r="M951" s="401"/>
    </row>
    <row r="952" spans="2:13" ht="15.6">
      <c r="B952" s="396"/>
      <c r="C952" s="450" t="s">
        <v>62</v>
      </c>
      <c r="D952" s="438">
        <v>567.99</v>
      </c>
      <c r="E952" s="438">
        <v>819.3</v>
      </c>
      <c r="F952" s="438">
        <v>925.49</v>
      </c>
      <c r="G952" s="438"/>
      <c r="H952" s="438">
        <v>65.489999999999995</v>
      </c>
      <c r="I952" s="438">
        <v>530.37</v>
      </c>
      <c r="J952" s="438">
        <v>1300.51</v>
      </c>
      <c r="K952" s="550">
        <f t="shared" si="228"/>
        <v>4209.1499999999996</v>
      </c>
      <c r="L952" s="452">
        <f>K952/K953</f>
        <v>0.35768580686334572</v>
      </c>
      <c r="M952" s="401"/>
    </row>
    <row r="953" spans="2:13" ht="15.6">
      <c r="B953" s="397"/>
      <c r="C953" s="450" t="s">
        <v>199</v>
      </c>
      <c r="D953" s="552">
        <f t="shared" ref="D953:F953" si="229">SUM(D949:D952)</f>
        <v>2916.12</v>
      </c>
      <c r="E953" s="552">
        <f t="shared" si="229"/>
        <v>4981.75</v>
      </c>
      <c r="F953" s="552">
        <f t="shared" si="229"/>
        <v>925.49</v>
      </c>
      <c r="G953" s="552">
        <f>SUM(G949:G952)</f>
        <v>0</v>
      </c>
      <c r="H953" s="552">
        <f t="shared" ref="H953:J953" si="230">SUM(H949:H952)</f>
        <v>152.49</v>
      </c>
      <c r="I953" s="552">
        <f t="shared" si="230"/>
        <v>1491.37</v>
      </c>
      <c r="J953" s="552">
        <f t="shared" si="230"/>
        <v>1300.51</v>
      </c>
      <c r="K953" s="550">
        <f>D953+E953+F953+G953+H953+I953+J953</f>
        <v>11767.730000000001</v>
      </c>
      <c r="L953" s="452">
        <f>SUM(L949:L952)</f>
        <v>0.99999999999999989</v>
      </c>
      <c r="M953" s="401"/>
    </row>
    <row r="954" spans="2:13" ht="15.6">
      <c r="B954" s="397"/>
      <c r="C954" s="547" t="s">
        <v>193</v>
      </c>
      <c r="D954" s="553">
        <v>2916.12</v>
      </c>
      <c r="E954" s="553">
        <v>4981.75</v>
      </c>
      <c r="F954" s="553">
        <v>925.49</v>
      </c>
      <c r="G954" s="548"/>
      <c r="H954" s="548">
        <v>152.49</v>
      </c>
      <c r="I954" s="548">
        <v>1491.37</v>
      </c>
      <c r="J954" s="548">
        <v>1300.51</v>
      </c>
      <c r="K954" s="549">
        <f t="shared" ref="K954" si="231">D954+E954+F954+G954+H954+I954+J954</f>
        <v>11767.730000000001</v>
      </c>
      <c r="L954" s="452"/>
      <c r="M954" s="401"/>
    </row>
    <row r="955" spans="2:13" ht="15.6">
      <c r="B955" s="397"/>
      <c r="C955" s="460" t="s">
        <v>147</v>
      </c>
      <c r="D955" s="461">
        <f t="shared" ref="D955:E955" si="232">D954-D953</f>
        <v>0</v>
      </c>
      <c r="E955" s="461">
        <f t="shared" si="232"/>
        <v>0</v>
      </c>
      <c r="F955" s="461">
        <f>F954-F953</f>
        <v>0</v>
      </c>
      <c r="G955" s="461">
        <f>G954-G953</f>
        <v>0</v>
      </c>
      <c r="H955" s="461">
        <f t="shared" ref="H955:I955" si="233">H954-H953</f>
        <v>0</v>
      </c>
      <c r="I955" s="461">
        <f t="shared" si="233"/>
        <v>0</v>
      </c>
      <c r="J955" s="461">
        <f>J954-J953</f>
        <v>0</v>
      </c>
      <c r="K955" s="542">
        <f>D955+E955+F955+G955+H955+I955+J955</f>
        <v>0</v>
      </c>
      <c r="L955" s="452"/>
      <c r="M955" s="401"/>
    </row>
    <row r="956" spans="2:13" ht="15.6">
      <c r="B956" s="396"/>
      <c r="C956" s="402" t="s">
        <v>65</v>
      </c>
      <c r="D956" s="462">
        <f>D954/K954</f>
        <v>0.24780650133883081</v>
      </c>
      <c r="E956" s="462">
        <f>E954/K954</f>
        <v>0.42333993047087243</v>
      </c>
      <c r="F956" s="462">
        <f>F954/K954</f>
        <v>7.8646433934157212E-2</v>
      </c>
      <c r="G956" s="462">
        <f>G954/K954</f>
        <v>0</v>
      </c>
      <c r="H956" s="462">
        <f>H954/K954</f>
        <v>1.2958319064084576E-2</v>
      </c>
      <c r="I956" s="462">
        <f>I954/K954</f>
        <v>0.12673387305793044</v>
      </c>
      <c r="J956" s="462">
        <f>J954/K954</f>
        <v>0.11051494213412441</v>
      </c>
      <c r="K956" s="520">
        <f>D956+E956+F956+G956+H956+I956+J956</f>
        <v>0.99999999999999989</v>
      </c>
      <c r="L956" s="463"/>
      <c r="M956" s="401"/>
    </row>
    <row r="957" spans="2:13" ht="16.2" thickBot="1">
      <c r="B957" s="396"/>
      <c r="C957" s="394"/>
      <c r="D957" s="395"/>
      <c r="E957" s="464"/>
      <c r="F957" s="879"/>
      <c r="G957" s="879"/>
      <c r="H957" s="879"/>
      <c r="I957" s="879"/>
      <c r="J957" s="880" t="s">
        <v>196</v>
      </c>
      <c r="K957" s="880"/>
      <c r="L957" s="465">
        <f>H937-K954</f>
        <v>4.0520799991099921</v>
      </c>
      <c r="M957" s="401"/>
    </row>
    <row r="958" spans="2:13" ht="15" thickBot="1">
      <c r="B958" s="397"/>
      <c r="C958" s="393"/>
      <c r="D958" s="367"/>
      <c r="E958" s="367"/>
      <c r="F958" s="367"/>
      <c r="G958" s="367"/>
      <c r="H958" s="367"/>
      <c r="I958" s="367"/>
      <c r="J958" s="367"/>
      <c r="K958" s="367"/>
      <c r="L958" s="368"/>
      <c r="M958" s="401"/>
    </row>
    <row r="959" spans="2:13" ht="15" thickBot="1">
      <c r="B959" s="398"/>
      <c r="C959" s="399"/>
      <c r="D959" s="399"/>
      <c r="E959" s="399"/>
      <c r="F959" s="399"/>
      <c r="G959" s="399"/>
      <c r="H959" s="399"/>
      <c r="I959" s="399"/>
      <c r="J959" s="399"/>
      <c r="K959" s="399"/>
      <c r="L959" s="399"/>
      <c r="M959" s="400"/>
    </row>
    <row r="960" spans="2:13" ht="15" thickBot="1"/>
    <row r="961" spans="2:13" ht="46.8" thickBot="1">
      <c r="B961" s="853" t="s">
        <v>236</v>
      </c>
      <c r="C961" s="854"/>
      <c r="D961" s="854"/>
      <c r="E961" s="854"/>
      <c r="F961" s="854"/>
      <c r="G961" s="854"/>
      <c r="H961" s="854"/>
      <c r="I961" s="854"/>
      <c r="J961" s="854"/>
      <c r="K961" s="854"/>
      <c r="L961" s="854"/>
      <c r="M961" s="855"/>
    </row>
    <row r="962" spans="2:13" ht="26.4" thickBot="1">
      <c r="B962" s="396"/>
      <c r="C962" s="856" t="s">
        <v>193</v>
      </c>
      <c r="D962" s="857"/>
      <c r="E962" s="857"/>
      <c r="F962" s="857"/>
      <c r="G962" s="857"/>
      <c r="H962" s="857"/>
      <c r="I962" s="857"/>
      <c r="J962" s="857"/>
      <c r="K962" s="857"/>
      <c r="L962" s="858"/>
      <c r="M962" s="401"/>
    </row>
    <row r="963" spans="2:13" ht="15.6">
      <c r="B963" s="396"/>
      <c r="C963" s="403" t="s">
        <v>7</v>
      </c>
      <c r="D963" s="404" t="s">
        <v>38</v>
      </c>
      <c r="E963" s="405" t="s">
        <v>39</v>
      </c>
      <c r="F963" s="406" t="s">
        <v>40</v>
      </c>
      <c r="G963" s="406" t="s">
        <v>8</v>
      </c>
      <c r="H963" s="407" t="s">
        <v>60</v>
      </c>
      <c r="I963" s="408" t="s">
        <v>40</v>
      </c>
      <c r="J963" s="407" t="s">
        <v>65</v>
      </c>
      <c r="K963" s="184"/>
      <c r="L963" s="188"/>
      <c r="M963" s="401"/>
    </row>
    <row r="964" spans="2:13" ht="15.6">
      <c r="B964" s="396"/>
      <c r="C964" s="409" t="s">
        <v>42</v>
      </c>
      <c r="D964" s="596">
        <v>1668764.673</v>
      </c>
      <c r="E964" s="596">
        <v>1669531.88</v>
      </c>
      <c r="F964" s="526">
        <f t="shared" ref="F964:F969" si="234">E964-D964</f>
        <v>767.20699999993667</v>
      </c>
      <c r="G964" s="521">
        <v>6.28</v>
      </c>
      <c r="H964" s="410">
        <f>F964*G964</f>
        <v>4818.0599599996021</v>
      </c>
      <c r="I964" s="531">
        <f>F964+F968+F969</f>
        <v>1014.7639999999367</v>
      </c>
      <c r="J964" s="411">
        <f>I964/I968</f>
        <v>0.62547630465250326</v>
      </c>
      <c r="K964" s="186"/>
      <c r="L964" s="359"/>
      <c r="M964" s="401"/>
    </row>
    <row r="965" spans="2:13" ht="15.6">
      <c r="B965" s="396"/>
      <c r="C965" s="412" t="s">
        <v>43</v>
      </c>
      <c r="D965" s="596">
        <v>642611.36199999996</v>
      </c>
      <c r="E965" s="596">
        <v>642613.63</v>
      </c>
      <c r="F965" s="527">
        <f t="shared" si="234"/>
        <v>2.2680000000400469</v>
      </c>
      <c r="G965" s="522">
        <v>6.28</v>
      </c>
      <c r="H965" s="413">
        <f>G965*F965</f>
        <v>14.243040000251495</v>
      </c>
      <c r="I965" s="532">
        <f>F965</f>
        <v>2.2680000000400469</v>
      </c>
      <c r="J965" s="414">
        <f>I965/I968</f>
        <v>1.3979410572083897E-3</v>
      </c>
      <c r="K965" s="186"/>
      <c r="L965" s="359"/>
      <c r="M965" s="401"/>
    </row>
    <row r="966" spans="2:13" ht="15.6">
      <c r="B966" s="396"/>
      <c r="C966" s="415" t="s">
        <v>44</v>
      </c>
      <c r="D966" s="597">
        <v>397073.33299999998</v>
      </c>
      <c r="E966" s="597">
        <v>397330.55</v>
      </c>
      <c r="F966" s="528">
        <f t="shared" si="234"/>
        <v>257.21700000000419</v>
      </c>
      <c r="G966" s="523">
        <v>4.58</v>
      </c>
      <c r="H966" s="416">
        <f>G966*F966</f>
        <v>1178.0538600000193</v>
      </c>
      <c r="I966" s="533">
        <f>F966</f>
        <v>257.21700000000419</v>
      </c>
      <c r="J966" s="417">
        <f>I966/I968</f>
        <v>0.15854241838872446</v>
      </c>
      <c r="K966" s="186"/>
      <c r="L966" s="359"/>
      <c r="M966" s="401"/>
    </row>
    <row r="967" spans="2:13" ht="15.6">
      <c r="B967" s="397"/>
      <c r="C967" s="183" t="s">
        <v>139</v>
      </c>
      <c r="D967" s="597">
        <v>348556.48300000001</v>
      </c>
      <c r="E967" s="597">
        <v>348904.62</v>
      </c>
      <c r="F967" s="529">
        <f t="shared" si="234"/>
        <v>348.13699999998789</v>
      </c>
      <c r="G967" s="524">
        <v>6.28</v>
      </c>
      <c r="H967" s="418">
        <f>G967*F967</f>
        <v>2186.3003599999242</v>
      </c>
      <c r="I967" s="534">
        <f>F967</f>
        <v>348.13699999998789</v>
      </c>
      <c r="J967" s="419">
        <f>I967/I968</f>
        <v>0.21458333590156387</v>
      </c>
      <c r="K967" s="186"/>
      <c r="L967" s="359"/>
      <c r="M967" s="401"/>
    </row>
    <row r="968" spans="2:13" ht="16.2" thickBot="1">
      <c r="B968" s="397"/>
      <c r="C968" s="420" t="s">
        <v>45</v>
      </c>
      <c r="D968" s="597">
        <v>684.88199999999995</v>
      </c>
      <c r="E968" s="597">
        <v>874.74</v>
      </c>
      <c r="F968" s="526">
        <f t="shared" si="234"/>
        <v>189.85800000000006</v>
      </c>
      <c r="G968" s="859">
        <v>6.28</v>
      </c>
      <c r="H968" s="421">
        <f>G968*F968</f>
        <v>1192.3082400000005</v>
      </c>
      <c r="I968" s="535">
        <f t="shared" ref="I968:J968" si="235">SUM(I964:I967)</f>
        <v>1622.3859999999688</v>
      </c>
      <c r="J968" s="422">
        <f t="shared" si="235"/>
        <v>1</v>
      </c>
      <c r="K968" s="186"/>
      <c r="L968" s="359"/>
      <c r="M968" s="401"/>
    </row>
    <row r="969" spans="2:13" ht="15.6">
      <c r="B969" s="397"/>
      <c r="C969" s="420" t="s">
        <v>46</v>
      </c>
      <c r="D969" s="597">
        <v>466.40100000000001</v>
      </c>
      <c r="E969" s="597">
        <v>524.1</v>
      </c>
      <c r="F969" s="526">
        <f t="shared" si="234"/>
        <v>57.699000000000012</v>
      </c>
      <c r="G969" s="860"/>
      <c r="H969" s="423">
        <f>G968*F969</f>
        <v>362.3497200000001</v>
      </c>
      <c r="I969" s="424"/>
      <c r="J969" s="425"/>
      <c r="K969" s="186"/>
      <c r="L969" s="359"/>
      <c r="M969" s="401"/>
    </row>
    <row r="970" spans="2:13" ht="16.2" thickBot="1">
      <c r="B970" s="397"/>
      <c r="C970" s="426" t="s">
        <v>21</v>
      </c>
      <c r="D970" s="427"/>
      <c r="E970" s="427"/>
      <c r="F970" s="530">
        <f>F964+F965+F966+F967+F968+F969</f>
        <v>1622.385999999969</v>
      </c>
      <c r="G970" s="525">
        <f>H970/F970</f>
        <v>6.0104778887391683</v>
      </c>
      <c r="H970" s="428">
        <f>SUM(H964:H969)</f>
        <v>9751.3151799997977</v>
      </c>
      <c r="I970" s="424"/>
      <c r="J970" s="425"/>
      <c r="K970" s="186"/>
      <c r="L970" s="359"/>
      <c r="M970" s="401"/>
    </row>
    <row r="971" spans="2:13" ht="16.2" thickBot="1">
      <c r="B971" s="397"/>
      <c r="C971" s="429"/>
      <c r="D971" s="425"/>
      <c r="E971" s="425"/>
      <c r="F971" s="430"/>
      <c r="G971" s="425"/>
      <c r="H971" s="425"/>
      <c r="I971" s="431"/>
      <c r="J971" s="431"/>
      <c r="K971" s="184"/>
      <c r="L971" s="188"/>
      <c r="M971" s="401"/>
    </row>
    <row r="972" spans="2:13" ht="15.6">
      <c r="B972" s="397"/>
      <c r="C972" s="432"/>
      <c r="D972" s="433"/>
      <c r="E972" s="433" t="s">
        <v>254</v>
      </c>
      <c r="F972" s="434" t="s">
        <v>1</v>
      </c>
      <c r="G972" s="554" t="s">
        <v>65</v>
      </c>
      <c r="H972" s="861" t="s">
        <v>243</v>
      </c>
      <c r="I972" s="862"/>
      <c r="J972" s="431"/>
      <c r="K972" s="184"/>
      <c r="L972" s="188"/>
      <c r="M972" s="401"/>
    </row>
    <row r="973" spans="2:13" ht="15.6">
      <c r="B973" s="397"/>
      <c r="C973" s="437" t="s">
        <v>80</v>
      </c>
      <c r="D973" s="438"/>
      <c r="E973" s="438">
        <v>1184</v>
      </c>
      <c r="F973" s="438">
        <f>D973+E973</f>
        <v>1184</v>
      </c>
      <c r="G973" s="439">
        <f>F973/F978</f>
        <v>0.32326409365921849</v>
      </c>
      <c r="H973" s="590">
        <v>7.0000000000000001E-3</v>
      </c>
      <c r="I973" s="586">
        <f>F973*H973</f>
        <v>8.2880000000000003</v>
      </c>
      <c r="J973" s="431"/>
      <c r="K973" s="184"/>
      <c r="L973" s="188"/>
      <c r="M973" s="401"/>
    </row>
    <row r="974" spans="2:13" ht="15.6">
      <c r="B974" s="397"/>
      <c r="C974" s="437" t="s">
        <v>81</v>
      </c>
      <c r="D974" s="438"/>
      <c r="E974" s="438">
        <v>1253</v>
      </c>
      <c r="F974" s="438">
        <f t="shared" ref="F974:F977" si="236">D974+E974</f>
        <v>1253</v>
      </c>
      <c r="G974" s="439">
        <f>F974/F978</f>
        <v>0.3421029639822642</v>
      </c>
      <c r="H974" s="590">
        <v>2.5000000000000001E-2</v>
      </c>
      <c r="I974" s="586">
        <f>F974*H974</f>
        <v>31.325000000000003</v>
      </c>
      <c r="J974" s="431"/>
      <c r="K974" s="184"/>
      <c r="L974" s="188"/>
      <c r="M974" s="401"/>
    </row>
    <row r="975" spans="2:13" ht="15.6">
      <c r="B975" s="397"/>
      <c r="C975" s="437" t="s">
        <v>58</v>
      </c>
      <c r="D975" s="438"/>
      <c r="E975" s="438">
        <v>529</v>
      </c>
      <c r="F975" s="438">
        <f t="shared" si="236"/>
        <v>529</v>
      </c>
      <c r="G975" s="439">
        <f>F975/F978</f>
        <v>0.14443133914335016</v>
      </c>
      <c r="H975" s="590"/>
      <c r="I975" s="586"/>
      <c r="J975" s="431"/>
      <c r="K975" s="184"/>
      <c r="L975" s="188"/>
      <c r="M975" s="401"/>
    </row>
    <row r="976" spans="2:13" ht="15.6">
      <c r="B976" s="397"/>
      <c r="C976" s="437" t="s">
        <v>275</v>
      </c>
      <c r="D976" s="438"/>
      <c r="E976" s="438">
        <v>696.64</v>
      </c>
      <c r="F976" s="438">
        <f t="shared" si="236"/>
        <v>696.64</v>
      </c>
      <c r="G976" s="439">
        <f>F976/F978</f>
        <v>0.19020160321516721</v>
      </c>
      <c r="H976" s="590">
        <v>1.9E-2</v>
      </c>
      <c r="I976" s="586">
        <f>F976*H976</f>
        <v>13.23616</v>
      </c>
      <c r="J976" s="431"/>
      <c r="K976" s="184"/>
      <c r="L976" s="188"/>
      <c r="M976" s="401"/>
    </row>
    <row r="977" spans="2:13" ht="15.6">
      <c r="B977" s="397"/>
      <c r="C977" s="437" t="s">
        <v>276</v>
      </c>
      <c r="D977" s="438"/>
      <c r="E977" s="438"/>
      <c r="F977" s="438">
        <f t="shared" si="236"/>
        <v>0</v>
      </c>
      <c r="G977" s="439">
        <f>F977/F978</f>
        <v>0</v>
      </c>
      <c r="H977" s="584"/>
      <c r="I977" s="586"/>
      <c r="J977" s="431"/>
      <c r="K977" s="184"/>
      <c r="L977" s="188"/>
      <c r="M977" s="401"/>
    </row>
    <row r="978" spans="2:13" ht="16.2" thickBot="1">
      <c r="B978" s="397"/>
      <c r="C978" s="441" t="s">
        <v>1</v>
      </c>
      <c r="D978" s="442">
        <f>SUM(D973:D977)</f>
        <v>0</v>
      </c>
      <c r="E978" s="442">
        <f>SUM(E973:E977)</f>
        <v>3662.64</v>
      </c>
      <c r="F978" s="443">
        <f>D978+E978</f>
        <v>3662.64</v>
      </c>
      <c r="G978" s="444">
        <f>SUM(G973:G977)</f>
        <v>1</v>
      </c>
      <c r="H978" s="585" t="s">
        <v>21</v>
      </c>
      <c r="I978" s="591">
        <f>SUM(I973:I977)</f>
        <v>52.849159999999998</v>
      </c>
      <c r="J978" s="431"/>
      <c r="K978" s="184"/>
      <c r="L978" s="188"/>
      <c r="M978" s="401"/>
    </row>
    <row r="979" spans="2:13" ht="15" thickBot="1">
      <c r="B979" s="397"/>
      <c r="C979" s="187"/>
      <c r="D979" s="186"/>
      <c r="E979" s="186"/>
      <c r="F979" s="185"/>
      <c r="G979" s="186"/>
      <c r="H979" s="186"/>
      <c r="I979" s="184"/>
      <c r="J979" s="184"/>
      <c r="K979" s="184"/>
      <c r="L979" s="188"/>
      <c r="M979" s="401"/>
    </row>
    <row r="980" spans="2:13" ht="26.4" thickBot="1">
      <c r="B980" s="397"/>
      <c r="C980" s="876" t="s">
        <v>194</v>
      </c>
      <c r="D980" s="877"/>
      <c r="E980" s="877"/>
      <c r="F980" s="877"/>
      <c r="G980" s="877"/>
      <c r="H980" s="877"/>
      <c r="I980" s="877"/>
      <c r="J980" s="877"/>
      <c r="K980" s="877"/>
      <c r="L980" s="878"/>
      <c r="M980" s="401"/>
    </row>
    <row r="981" spans="2:13" ht="15.6">
      <c r="B981" s="396"/>
      <c r="C981" s="446"/>
      <c r="D981" s="447" t="s">
        <v>260</v>
      </c>
      <c r="E981" s="447" t="s">
        <v>68</v>
      </c>
      <c r="F981" s="447" t="s">
        <v>290</v>
      </c>
      <c r="G981" s="448" t="s">
        <v>256</v>
      </c>
      <c r="H981" s="447" t="s">
        <v>130</v>
      </c>
      <c r="I981" s="448" t="s">
        <v>64</v>
      </c>
      <c r="J981" s="447" t="s">
        <v>269</v>
      </c>
      <c r="K981" s="448" t="s">
        <v>195</v>
      </c>
      <c r="L981" s="449" t="s">
        <v>65</v>
      </c>
      <c r="M981" s="401"/>
    </row>
    <row r="982" spans="2:13" ht="15.6">
      <c r="B982" s="396"/>
      <c r="C982" s="450" t="s">
        <v>58</v>
      </c>
      <c r="D982" s="438">
        <v>10</v>
      </c>
      <c r="E982" s="438">
        <v>337.58</v>
      </c>
      <c r="F982" s="438">
        <v>90.1</v>
      </c>
      <c r="G982" s="438">
        <v>80</v>
      </c>
      <c r="H982" s="438"/>
      <c r="I982" s="438">
        <v>22</v>
      </c>
      <c r="J982" s="438"/>
      <c r="K982" s="550">
        <f>D982+E982+F982+G982+H982+I982+J982</f>
        <v>539.67999999999995</v>
      </c>
      <c r="L982" s="452">
        <f>K982/K986</f>
        <v>5.5364060140502915E-2</v>
      </c>
      <c r="M982" s="401"/>
    </row>
    <row r="983" spans="2:13" ht="15.6">
      <c r="B983" s="396"/>
      <c r="C983" s="450" t="s">
        <v>148</v>
      </c>
      <c r="D983" s="438">
        <v>55</v>
      </c>
      <c r="E983" s="438">
        <v>676</v>
      </c>
      <c r="F983" s="438">
        <v>378.51</v>
      </c>
      <c r="G983" s="438">
        <v>1218</v>
      </c>
      <c r="H983" s="438"/>
      <c r="I983" s="438">
        <v>165</v>
      </c>
      <c r="J983" s="438"/>
      <c r="K983" s="550">
        <f t="shared" ref="K983:K985" si="237">D983+E983+F983+G983+H983+I983+J983</f>
        <v>2492.5100000000002</v>
      </c>
      <c r="L983" s="452">
        <f>K983/K986</f>
        <v>0.25569869837830744</v>
      </c>
      <c r="M983" s="401"/>
    </row>
    <row r="984" spans="2:13" ht="15.6">
      <c r="B984" s="396"/>
      <c r="C984" s="450" t="s">
        <v>61</v>
      </c>
      <c r="D984" s="438"/>
      <c r="E984" s="438">
        <v>2113.2399999999998</v>
      </c>
      <c r="F984" s="438">
        <v>356.86</v>
      </c>
      <c r="G984" s="438">
        <v>1909.6</v>
      </c>
      <c r="H984" s="438"/>
      <c r="I984" s="438"/>
      <c r="J984" s="438"/>
      <c r="K984" s="550">
        <f t="shared" si="237"/>
        <v>4379.7</v>
      </c>
      <c r="L984" s="452">
        <f>K984/K986</f>
        <v>0.44929953712822529</v>
      </c>
      <c r="M984" s="401"/>
    </row>
    <row r="985" spans="2:13" ht="15.6">
      <c r="B985" s="396"/>
      <c r="C985" s="450" t="s">
        <v>62</v>
      </c>
      <c r="D985" s="438">
        <v>115.56</v>
      </c>
      <c r="E985" s="438">
        <v>425.28</v>
      </c>
      <c r="F985" s="438">
        <v>288.37</v>
      </c>
      <c r="G985" s="438">
        <v>1132</v>
      </c>
      <c r="H985" s="438"/>
      <c r="I985" s="438">
        <v>374.74</v>
      </c>
      <c r="J985" s="438"/>
      <c r="K985" s="550">
        <f t="shared" si="237"/>
        <v>2335.9499999999998</v>
      </c>
      <c r="L985" s="452">
        <f>K985/K986</f>
        <v>0.23963770435296433</v>
      </c>
      <c r="M985" s="401"/>
    </row>
    <row r="986" spans="2:13" ht="15.6">
      <c r="B986" s="397"/>
      <c r="C986" s="450" t="s">
        <v>199</v>
      </c>
      <c r="D986" s="552">
        <f t="shared" ref="D986:F986" si="238">SUM(D982:D985)</f>
        <v>180.56</v>
      </c>
      <c r="E986" s="552">
        <f t="shared" si="238"/>
        <v>3552.0999999999995</v>
      </c>
      <c r="F986" s="552">
        <f t="shared" si="238"/>
        <v>1113.8400000000001</v>
      </c>
      <c r="G986" s="552">
        <f>SUM(G982:G985)</f>
        <v>4339.6000000000004</v>
      </c>
      <c r="H986" s="552">
        <f t="shared" ref="H986:J986" si="239">SUM(H982:H985)</f>
        <v>0</v>
      </c>
      <c r="I986" s="552">
        <f t="shared" si="239"/>
        <v>561.74</v>
      </c>
      <c r="J986" s="552">
        <f t="shared" si="239"/>
        <v>0</v>
      </c>
      <c r="K986" s="550">
        <f>D986+E986+F986+G986+H986+I986+J986</f>
        <v>9747.84</v>
      </c>
      <c r="L986" s="452">
        <f>SUM(L982:L985)</f>
        <v>1</v>
      </c>
      <c r="M986" s="401"/>
    </row>
    <row r="987" spans="2:13" ht="15.6">
      <c r="B987" s="397"/>
      <c r="C987" s="547" t="s">
        <v>193</v>
      </c>
      <c r="D987" s="553">
        <v>180.56</v>
      </c>
      <c r="E987" s="553">
        <v>3552.1</v>
      </c>
      <c r="F987" s="553">
        <v>1113.8399999999999</v>
      </c>
      <c r="G987" s="548">
        <v>4339.6000000000004</v>
      </c>
      <c r="H987" s="548"/>
      <c r="I987" s="548">
        <v>561.74</v>
      </c>
      <c r="J987" s="548"/>
      <c r="K987" s="549">
        <f t="shared" ref="K987" si="240">D987+E987+F987+G987+H987+I987+J987</f>
        <v>9747.84</v>
      </c>
      <c r="L987" s="452"/>
      <c r="M987" s="401"/>
    </row>
    <row r="988" spans="2:13" ht="15.6">
      <c r="B988" s="397"/>
      <c r="C988" s="460" t="s">
        <v>147</v>
      </c>
      <c r="D988" s="461">
        <f t="shared" ref="D988:E988" si="241">D987-D986</f>
        <v>0</v>
      </c>
      <c r="E988" s="461">
        <f t="shared" si="241"/>
        <v>0</v>
      </c>
      <c r="F988" s="461">
        <f>F987-F986</f>
        <v>0</v>
      </c>
      <c r="G988" s="461">
        <f>G987-G986</f>
        <v>0</v>
      </c>
      <c r="H988" s="461">
        <f t="shared" ref="H988:I988" si="242">H987-H986</f>
        <v>0</v>
      </c>
      <c r="I988" s="461">
        <f t="shared" si="242"/>
        <v>0</v>
      </c>
      <c r="J988" s="461">
        <f>J987-J986</f>
        <v>0</v>
      </c>
      <c r="K988" s="542">
        <f>D988+E988+F988+G988+H988+I988+J988</f>
        <v>0</v>
      </c>
      <c r="L988" s="452"/>
      <c r="M988" s="401"/>
    </row>
    <row r="989" spans="2:13" ht="15.6">
      <c r="B989" s="396"/>
      <c r="C989" s="402" t="s">
        <v>65</v>
      </c>
      <c r="D989" s="462">
        <f>D987/K987</f>
        <v>1.8523077933162629E-2</v>
      </c>
      <c r="E989" s="462">
        <f>E987/K987</f>
        <v>0.36439867704024687</v>
      </c>
      <c r="F989" s="462">
        <f>F987/K987</f>
        <v>0.11426531416190663</v>
      </c>
      <c r="G989" s="462">
        <f>G987/K987</f>
        <v>0.44518580526557683</v>
      </c>
      <c r="H989" s="462">
        <f>H987/K987</f>
        <v>0</v>
      </c>
      <c r="I989" s="462">
        <f>I987/K987</f>
        <v>5.7627125599107085E-2</v>
      </c>
      <c r="J989" s="462">
        <f>J987/K987</f>
        <v>0</v>
      </c>
      <c r="K989" s="520">
        <f>D989+E989+F989+G989+H989+I989+J989</f>
        <v>1</v>
      </c>
      <c r="L989" s="463"/>
      <c r="M989" s="401"/>
    </row>
    <row r="990" spans="2:13" ht="16.2" thickBot="1">
      <c r="B990" s="396"/>
      <c r="C990" s="394"/>
      <c r="D990" s="395"/>
      <c r="E990" s="464"/>
      <c r="F990" s="879"/>
      <c r="G990" s="879"/>
      <c r="H990" s="879"/>
      <c r="I990" s="879"/>
      <c r="J990" s="880" t="s">
        <v>196</v>
      </c>
      <c r="K990" s="880"/>
      <c r="L990" s="465">
        <f>H970-K987</f>
        <v>3.4751799997975468</v>
      </c>
      <c r="M990" s="401"/>
    </row>
    <row r="991" spans="2:13" ht="15" thickBot="1">
      <c r="B991" s="397"/>
      <c r="C991" s="393"/>
      <c r="D991" s="367"/>
      <c r="E991" s="367"/>
      <c r="F991" s="367"/>
      <c r="G991" s="367"/>
      <c r="H991" s="367"/>
      <c r="I991" s="367"/>
      <c r="J991" s="367"/>
      <c r="K991" s="367"/>
      <c r="L991" s="368"/>
      <c r="M991" s="401"/>
    </row>
    <row r="992" spans="2:13" ht="15" thickBot="1">
      <c r="B992" s="398"/>
      <c r="C992" s="399"/>
      <c r="D992" s="399"/>
      <c r="E992" s="399"/>
      <c r="F992" s="399"/>
      <c r="G992" s="399"/>
      <c r="H992" s="399"/>
      <c r="I992" s="399"/>
      <c r="J992" s="399"/>
      <c r="K992" s="399"/>
      <c r="L992" s="399"/>
      <c r="M992" s="400"/>
    </row>
    <row r="993" spans="2:13" ht="15" thickBot="1"/>
    <row r="994" spans="2:13" ht="46.8" thickBot="1">
      <c r="B994" s="853" t="s">
        <v>237</v>
      </c>
      <c r="C994" s="854"/>
      <c r="D994" s="854"/>
      <c r="E994" s="854"/>
      <c r="F994" s="854"/>
      <c r="G994" s="854"/>
      <c r="H994" s="854"/>
      <c r="I994" s="854"/>
      <c r="J994" s="854"/>
      <c r="K994" s="854"/>
      <c r="L994" s="854"/>
      <c r="M994" s="855"/>
    </row>
    <row r="995" spans="2:13" ht="26.4" thickBot="1">
      <c r="B995" s="396"/>
      <c r="C995" s="856" t="s">
        <v>193</v>
      </c>
      <c r="D995" s="857"/>
      <c r="E995" s="857"/>
      <c r="F995" s="857"/>
      <c r="G995" s="857"/>
      <c r="H995" s="857"/>
      <c r="I995" s="857"/>
      <c r="J995" s="857"/>
      <c r="K995" s="857"/>
      <c r="L995" s="858"/>
      <c r="M995" s="401"/>
    </row>
    <row r="996" spans="2:13" ht="15.6">
      <c r="B996" s="396"/>
      <c r="C996" s="403" t="s">
        <v>7</v>
      </c>
      <c r="D996" s="404" t="s">
        <v>38</v>
      </c>
      <c r="E996" s="405" t="s">
        <v>39</v>
      </c>
      <c r="F996" s="406" t="s">
        <v>40</v>
      </c>
      <c r="G996" s="406" t="s">
        <v>8</v>
      </c>
      <c r="H996" s="407" t="s">
        <v>60</v>
      </c>
      <c r="I996" s="408" t="s">
        <v>40</v>
      </c>
      <c r="J996" s="407" t="s">
        <v>65</v>
      </c>
      <c r="K996" s="184"/>
      <c r="L996" s="188"/>
      <c r="M996" s="401"/>
    </row>
    <row r="997" spans="2:13" ht="15.6">
      <c r="B997" s="396"/>
      <c r="C997" s="409" t="s">
        <v>42</v>
      </c>
      <c r="D997" s="596">
        <v>1669531.88</v>
      </c>
      <c r="E997" s="596">
        <v>1670216.0519999999</v>
      </c>
      <c r="F997" s="526">
        <f t="shared" ref="F997:F1002" si="243">E997-D997</f>
        <v>684.17200000002049</v>
      </c>
      <c r="G997" s="521">
        <v>6.28</v>
      </c>
      <c r="H997" s="410">
        <f>F997*G997</f>
        <v>4296.6001600001291</v>
      </c>
      <c r="I997" s="531">
        <f>F997+F1001+F1002</f>
        <v>813.81500000002052</v>
      </c>
      <c r="J997" s="411">
        <f>I997/I1001</f>
        <v>0.53106039150789297</v>
      </c>
      <c r="K997" s="186"/>
      <c r="L997" s="359"/>
      <c r="M997" s="401"/>
    </row>
    <row r="998" spans="2:13" ht="15.6">
      <c r="B998" s="396"/>
      <c r="C998" s="412" t="s">
        <v>43</v>
      </c>
      <c r="D998" s="596">
        <v>642613.63</v>
      </c>
      <c r="E998" s="596">
        <v>642748.48300000001</v>
      </c>
      <c r="F998" s="527">
        <f t="shared" si="243"/>
        <v>134.85300000000279</v>
      </c>
      <c r="G998" s="522">
        <v>6.28</v>
      </c>
      <c r="H998" s="413">
        <f>G998*F998</f>
        <v>846.87684000001752</v>
      </c>
      <c r="I998" s="532">
        <f>F998</f>
        <v>134.85300000000279</v>
      </c>
      <c r="J998" s="414">
        <f>I998/I1001</f>
        <v>8.7999222152471468E-2</v>
      </c>
      <c r="K998" s="186"/>
      <c r="L998" s="359"/>
      <c r="M998" s="401"/>
    </row>
    <row r="999" spans="2:13" ht="15.6">
      <c r="B999" s="396"/>
      <c r="C999" s="415" t="s">
        <v>44</v>
      </c>
      <c r="D999" s="597">
        <v>397330.55</v>
      </c>
      <c r="E999" s="597">
        <v>397541.01299999998</v>
      </c>
      <c r="F999" s="528">
        <f t="shared" si="243"/>
        <v>210.46299999998882</v>
      </c>
      <c r="G999" s="523">
        <v>4.58</v>
      </c>
      <c r="H999" s="416">
        <f>G999*F999</f>
        <v>963.9205399999488</v>
      </c>
      <c r="I999" s="533">
        <f>F999</f>
        <v>210.46299999998882</v>
      </c>
      <c r="J999" s="417">
        <f>I999/I1001</f>
        <v>0.13733903058793082</v>
      </c>
      <c r="K999" s="186"/>
      <c r="L999" s="359"/>
      <c r="M999" s="401"/>
    </row>
    <row r="1000" spans="2:13" ht="15.6">
      <c r="B1000" s="397"/>
      <c r="C1000" s="183" t="s">
        <v>139</v>
      </c>
      <c r="D1000" s="597">
        <v>348904.62</v>
      </c>
      <c r="E1000" s="597">
        <v>349277.92300000001</v>
      </c>
      <c r="F1000" s="529">
        <f t="shared" si="243"/>
        <v>373.30300000001444</v>
      </c>
      <c r="G1000" s="524">
        <v>6.28</v>
      </c>
      <c r="H1000" s="418">
        <f>G1000*F1000</f>
        <v>2344.3428400000907</v>
      </c>
      <c r="I1000" s="534">
        <f>F1000</f>
        <v>373.30300000001444</v>
      </c>
      <c r="J1000" s="419">
        <f>I1000/I1001</f>
        <v>0.24360135575170477</v>
      </c>
      <c r="K1000" s="186"/>
      <c r="L1000" s="359"/>
      <c r="M1000" s="401"/>
    </row>
    <row r="1001" spans="2:13" ht="16.2" thickBot="1">
      <c r="B1001" s="397"/>
      <c r="C1001" s="420" t="s">
        <v>45</v>
      </c>
      <c r="D1001" s="597">
        <v>874.74</v>
      </c>
      <c r="E1001" s="597">
        <v>973.28200000000004</v>
      </c>
      <c r="F1001" s="526">
        <f t="shared" si="243"/>
        <v>98.54200000000003</v>
      </c>
      <c r="G1001" s="859">
        <v>6.28</v>
      </c>
      <c r="H1001" s="421">
        <f>G1001*F1001</f>
        <v>618.8437600000002</v>
      </c>
      <c r="I1001" s="535">
        <f t="shared" ref="I1001:J1001" si="244">SUM(I997:I1000)</f>
        <v>1532.4340000000266</v>
      </c>
      <c r="J1001" s="422">
        <f t="shared" si="244"/>
        <v>1</v>
      </c>
      <c r="K1001" s="186"/>
      <c r="L1001" s="359"/>
      <c r="M1001" s="401"/>
    </row>
    <row r="1002" spans="2:13" ht="15.6">
      <c r="B1002" s="397"/>
      <c r="C1002" s="420" t="s">
        <v>46</v>
      </c>
      <c r="D1002" s="597">
        <v>524.1</v>
      </c>
      <c r="E1002" s="597">
        <v>555.20100000000002</v>
      </c>
      <c r="F1002" s="526">
        <f t="shared" si="243"/>
        <v>31.100999999999999</v>
      </c>
      <c r="G1002" s="860"/>
      <c r="H1002" s="423">
        <f>G1001*F1002</f>
        <v>195.31428</v>
      </c>
      <c r="I1002" s="424"/>
      <c r="J1002" s="425"/>
      <c r="K1002" s="186"/>
      <c r="L1002" s="359"/>
      <c r="M1002" s="401"/>
    </row>
    <row r="1003" spans="2:13" ht="16.2" thickBot="1">
      <c r="B1003" s="397"/>
      <c r="C1003" s="426" t="s">
        <v>21</v>
      </c>
      <c r="D1003" s="427"/>
      <c r="E1003" s="427"/>
      <c r="F1003" s="530">
        <f>F997+F998+F999+F1000+F1001+F1002</f>
        <v>1532.4340000000266</v>
      </c>
      <c r="G1003" s="525">
        <f>H1003/F1003</f>
        <v>6.0465236480005187</v>
      </c>
      <c r="H1003" s="428">
        <f>SUM(H997:H1002)</f>
        <v>9265.8984200001869</v>
      </c>
      <c r="I1003" s="424"/>
      <c r="J1003" s="425"/>
      <c r="K1003" s="186"/>
      <c r="L1003" s="359"/>
      <c r="M1003" s="401"/>
    </row>
    <row r="1004" spans="2:13" ht="16.2" thickBot="1">
      <c r="B1004" s="397"/>
      <c r="C1004" s="429"/>
      <c r="D1004" s="425"/>
      <c r="E1004" s="425"/>
      <c r="F1004" s="430"/>
      <c r="G1004" s="425"/>
      <c r="H1004" s="425"/>
      <c r="I1004" s="431"/>
      <c r="J1004" s="431"/>
      <c r="K1004" s="184"/>
      <c r="L1004" s="188"/>
      <c r="M1004" s="401"/>
    </row>
    <row r="1005" spans="2:13" ht="15.6">
      <c r="B1005" s="397"/>
      <c r="C1005" s="432"/>
      <c r="D1005" s="433"/>
      <c r="E1005" s="433" t="s">
        <v>254</v>
      </c>
      <c r="F1005" s="434" t="s">
        <v>1</v>
      </c>
      <c r="G1005" s="554" t="s">
        <v>65</v>
      </c>
      <c r="H1005" s="861" t="s">
        <v>243</v>
      </c>
      <c r="I1005" s="862"/>
      <c r="J1005" s="431"/>
      <c r="K1005" s="184"/>
      <c r="L1005" s="188"/>
      <c r="M1005" s="401"/>
    </row>
    <row r="1006" spans="2:13" ht="15.6">
      <c r="B1006" s="397"/>
      <c r="C1006" s="437" t="s">
        <v>80</v>
      </c>
      <c r="D1006" s="438"/>
      <c r="E1006" s="438">
        <v>572</v>
      </c>
      <c r="F1006" s="438">
        <f>D1006+E1006</f>
        <v>572</v>
      </c>
      <c r="G1006" s="439">
        <f>F1006/F1011</f>
        <v>0.14785863473747338</v>
      </c>
      <c r="H1006" s="590">
        <v>7.0000000000000001E-3</v>
      </c>
      <c r="I1006" s="586">
        <f>F1006*H1006</f>
        <v>4.0040000000000004</v>
      </c>
      <c r="J1006" s="431"/>
      <c r="K1006" s="184"/>
      <c r="L1006" s="188"/>
      <c r="M1006" s="401"/>
    </row>
    <row r="1007" spans="2:13" ht="15.6">
      <c r="B1007" s="397"/>
      <c r="C1007" s="437" t="s">
        <v>81</v>
      </c>
      <c r="D1007" s="438"/>
      <c r="E1007" s="438">
        <v>1004</v>
      </c>
      <c r="F1007" s="438">
        <f t="shared" ref="F1007:F1010" si="245">D1007+E1007</f>
        <v>1004</v>
      </c>
      <c r="G1007" s="439">
        <f>F1007/F1011</f>
        <v>0.2595280931406001</v>
      </c>
      <c r="H1007" s="590">
        <v>2.5000000000000001E-2</v>
      </c>
      <c r="I1007" s="586">
        <f>F1007*H1007</f>
        <v>25.1</v>
      </c>
      <c r="J1007" s="431"/>
      <c r="K1007" s="184"/>
      <c r="L1007" s="188"/>
      <c r="M1007" s="401"/>
    </row>
    <row r="1008" spans="2:13" ht="15.6">
      <c r="B1008" s="397"/>
      <c r="C1008" s="437" t="s">
        <v>58</v>
      </c>
      <c r="D1008" s="438"/>
      <c r="E1008" s="438">
        <v>1818</v>
      </c>
      <c r="F1008" s="438">
        <f t="shared" si="245"/>
        <v>1818</v>
      </c>
      <c r="G1008" s="439">
        <f>F1008/F1011</f>
        <v>0.4699423041131584</v>
      </c>
      <c r="H1008" s="590"/>
      <c r="I1008" s="586"/>
      <c r="J1008" s="431"/>
      <c r="K1008" s="184"/>
      <c r="L1008" s="188"/>
      <c r="M1008" s="401"/>
    </row>
    <row r="1009" spans="2:13" ht="15.6">
      <c r="B1009" s="397"/>
      <c r="C1009" s="437" t="s">
        <v>275</v>
      </c>
      <c r="D1009" s="438"/>
      <c r="E1009" s="438">
        <v>474.56</v>
      </c>
      <c r="F1009" s="438">
        <f t="shared" si="245"/>
        <v>474.56</v>
      </c>
      <c r="G1009" s="439">
        <f>F1009/F1011</f>
        <v>0.12267096800876812</v>
      </c>
      <c r="H1009" s="590">
        <v>1.9E-2</v>
      </c>
      <c r="I1009" s="586">
        <f>F1009*H1009</f>
        <v>9.0166400000000007</v>
      </c>
      <c r="J1009" s="431"/>
      <c r="K1009" s="184"/>
      <c r="L1009" s="188"/>
      <c r="M1009" s="401"/>
    </row>
    <row r="1010" spans="2:13" ht="15.6">
      <c r="B1010" s="397"/>
      <c r="C1010" s="437" t="s">
        <v>276</v>
      </c>
      <c r="D1010" s="438"/>
      <c r="E1010" s="438"/>
      <c r="F1010" s="438">
        <f t="shared" si="245"/>
        <v>0</v>
      </c>
      <c r="G1010" s="439">
        <f>F1010/F1011</f>
        <v>0</v>
      </c>
      <c r="H1010" s="584"/>
      <c r="I1010" s="586"/>
      <c r="J1010" s="431"/>
      <c r="K1010" s="184"/>
      <c r="L1010" s="188"/>
      <c r="M1010" s="401"/>
    </row>
    <row r="1011" spans="2:13" ht="16.2" thickBot="1">
      <c r="B1011" s="397"/>
      <c r="C1011" s="441" t="s">
        <v>1</v>
      </c>
      <c r="D1011" s="442">
        <f>SUM(D1006:D1010)</f>
        <v>0</v>
      </c>
      <c r="E1011" s="442">
        <f>SUM(E1006:E1010)</f>
        <v>3868.56</v>
      </c>
      <c r="F1011" s="443">
        <f>D1011+E1011</f>
        <v>3868.56</v>
      </c>
      <c r="G1011" s="444">
        <f>SUM(G1006:G1010)</f>
        <v>1</v>
      </c>
      <c r="H1011" s="585" t="s">
        <v>21</v>
      </c>
      <c r="I1011" s="591">
        <f>SUM(I1006:I1010)</f>
        <v>38.120640000000002</v>
      </c>
      <c r="J1011" s="431"/>
      <c r="K1011" s="184"/>
      <c r="L1011" s="188"/>
      <c r="M1011" s="401"/>
    </row>
    <row r="1012" spans="2:13" ht="15" thickBot="1">
      <c r="B1012" s="397"/>
      <c r="C1012" s="187"/>
      <c r="D1012" s="186"/>
      <c r="E1012" s="186"/>
      <c r="G1012" s="186"/>
      <c r="H1012" s="186"/>
      <c r="I1012" s="184"/>
      <c r="J1012" s="184"/>
      <c r="K1012" s="184"/>
      <c r="L1012" s="188"/>
      <c r="M1012" s="401"/>
    </row>
    <row r="1013" spans="2:13" ht="26.4" thickBot="1">
      <c r="B1013" s="397"/>
      <c r="C1013" s="876" t="s">
        <v>194</v>
      </c>
      <c r="D1013" s="877"/>
      <c r="E1013" s="877"/>
      <c r="F1013" s="877"/>
      <c r="G1013" s="877"/>
      <c r="H1013" s="877"/>
      <c r="I1013" s="877"/>
      <c r="J1013" s="877"/>
      <c r="K1013" s="877"/>
      <c r="L1013" s="878"/>
      <c r="M1013" s="401"/>
    </row>
    <row r="1014" spans="2:13" ht="15.6">
      <c r="B1014" s="396"/>
      <c r="C1014" s="446"/>
      <c r="D1014" s="447" t="s">
        <v>260</v>
      </c>
      <c r="E1014" s="447" t="s">
        <v>68</v>
      </c>
      <c r="F1014" s="447" t="s">
        <v>290</v>
      </c>
      <c r="G1014" s="448" t="s">
        <v>256</v>
      </c>
      <c r="H1014" s="447" t="s">
        <v>130</v>
      </c>
      <c r="I1014" s="448" t="s">
        <v>64</v>
      </c>
      <c r="J1014" s="447" t="s">
        <v>269</v>
      </c>
      <c r="K1014" s="448" t="s">
        <v>195</v>
      </c>
      <c r="L1014" s="449" t="s">
        <v>65</v>
      </c>
      <c r="M1014" s="401"/>
    </row>
    <row r="1015" spans="2:13" ht="15.6">
      <c r="B1015" s="396"/>
      <c r="C1015" s="450" t="s">
        <v>58</v>
      </c>
      <c r="D1015" s="438"/>
      <c r="E1015" s="438">
        <v>389</v>
      </c>
      <c r="F1015" s="438">
        <v>309.94</v>
      </c>
      <c r="G1015" s="438">
        <v>968.1</v>
      </c>
      <c r="H1015" s="438"/>
      <c r="I1015" s="438"/>
      <c r="J1015" s="438"/>
      <c r="K1015" s="550">
        <f>D1015+E1015+F1015+G1015+H1015+I1015+J1015</f>
        <v>1667.04</v>
      </c>
      <c r="L1015" s="452">
        <f>K1015/K1019</f>
        <v>0.18179795719398809</v>
      </c>
      <c r="M1015" s="401"/>
    </row>
    <row r="1016" spans="2:13" ht="15.6">
      <c r="B1016" s="396"/>
      <c r="C1016" s="450" t="s">
        <v>148</v>
      </c>
      <c r="D1016" s="438"/>
      <c r="E1016" s="438">
        <v>796</v>
      </c>
      <c r="F1016" s="438">
        <v>386.94</v>
      </c>
      <c r="G1016" s="438">
        <v>284.60000000000002</v>
      </c>
      <c r="H1016" s="438">
        <v>185.48</v>
      </c>
      <c r="I1016" s="438"/>
      <c r="J1016" s="438"/>
      <c r="K1016" s="550">
        <f t="shared" ref="K1016:K1019" si="246">D1016+E1016+F1016+G1016+H1016+I1016+J1016</f>
        <v>1653.02</v>
      </c>
      <c r="L1016" s="452">
        <f>K1016/K1019</f>
        <v>0.18026901526106523</v>
      </c>
      <c r="M1016" s="401"/>
    </row>
    <row r="1017" spans="2:13" ht="15.6">
      <c r="B1017" s="396"/>
      <c r="C1017" s="450" t="s">
        <v>61</v>
      </c>
      <c r="D1017" s="438"/>
      <c r="E1017" s="185">
        <v>2499.8200000000002</v>
      </c>
      <c r="F1017" s="438">
        <v>383.74</v>
      </c>
      <c r="G1017" s="438">
        <v>640</v>
      </c>
      <c r="H1017" s="438"/>
      <c r="I1017" s="438"/>
      <c r="J1017" s="438"/>
      <c r="K1017" s="550">
        <f t="shared" si="246"/>
        <v>3523.5600000000004</v>
      </c>
      <c r="L1017" s="452">
        <f>K1017/K1019</f>
        <v>0.38425953189512474</v>
      </c>
      <c r="M1017" s="401"/>
    </row>
    <row r="1018" spans="2:13" ht="15.6">
      <c r="B1018" s="396"/>
      <c r="C1018" s="450" t="s">
        <v>62</v>
      </c>
      <c r="D1018" s="438"/>
      <c r="E1018" s="438">
        <v>1122.31</v>
      </c>
      <c r="F1018" s="438">
        <v>569.15</v>
      </c>
      <c r="G1018" s="438">
        <v>519</v>
      </c>
      <c r="H1018" s="438">
        <v>115.66</v>
      </c>
      <c r="I1018" s="438"/>
      <c r="J1018" s="438"/>
      <c r="K1018" s="550">
        <f t="shared" si="246"/>
        <v>2326.12</v>
      </c>
      <c r="L1018" s="452">
        <f>K1018/K1019</f>
        <v>0.25367349564982217</v>
      </c>
      <c r="M1018" s="401"/>
    </row>
    <row r="1019" spans="2:13" ht="15.6">
      <c r="B1019" s="397"/>
      <c r="C1019" s="450" t="s">
        <v>199</v>
      </c>
      <c r="D1019" s="552">
        <f t="shared" ref="D1019:F1019" si="247">SUM(D1015:D1018)</f>
        <v>0</v>
      </c>
      <c r="E1019" s="552">
        <f t="shared" si="247"/>
        <v>4807.13</v>
      </c>
      <c r="F1019" s="552">
        <f t="shared" si="247"/>
        <v>1649.77</v>
      </c>
      <c r="G1019" s="552">
        <f>SUM(G1015:G1018)</f>
        <v>2411.6999999999998</v>
      </c>
      <c r="H1019" s="552">
        <f t="shared" ref="H1019:J1019" si="248">SUM(H1015:H1018)</f>
        <v>301.14</v>
      </c>
      <c r="I1019" s="552">
        <f t="shared" si="248"/>
        <v>0</v>
      </c>
      <c r="J1019" s="552">
        <f t="shared" si="248"/>
        <v>0</v>
      </c>
      <c r="K1019" s="550">
        <f t="shared" si="246"/>
        <v>9169.739999999998</v>
      </c>
      <c r="L1019" s="452">
        <f>SUM(L1015:L1018)</f>
        <v>1.0000000000000002</v>
      </c>
      <c r="M1019" s="401"/>
    </row>
    <row r="1020" spans="2:13" ht="15.6">
      <c r="B1020" s="397"/>
      <c r="C1020" s="547" t="s">
        <v>193</v>
      </c>
      <c r="D1020" s="553"/>
      <c r="E1020" s="553">
        <v>4807.13</v>
      </c>
      <c r="F1020" s="553">
        <v>1649.77</v>
      </c>
      <c r="G1020" s="548">
        <v>2411.6999999999998</v>
      </c>
      <c r="H1020" s="548">
        <v>301.14</v>
      </c>
      <c r="I1020" s="548"/>
      <c r="J1020" s="548"/>
      <c r="K1020" s="549">
        <f t="shared" ref="K1020" si="249">D1020+E1020+F1020+G1020+H1020+I1020+J1020</f>
        <v>9169.739999999998</v>
      </c>
      <c r="L1020" s="452"/>
      <c r="M1020" s="401"/>
    </row>
    <row r="1021" spans="2:13" ht="15.6">
      <c r="B1021" s="397"/>
      <c r="C1021" s="460" t="s">
        <v>147</v>
      </c>
      <c r="D1021" s="461">
        <f t="shared" ref="D1021:E1021" si="250">D1020-D1019</f>
        <v>0</v>
      </c>
      <c r="E1021" s="461">
        <f t="shared" si="250"/>
        <v>0</v>
      </c>
      <c r="F1021" s="461">
        <f>F1020-F1019</f>
        <v>0</v>
      </c>
      <c r="G1021" s="461">
        <f>G1020-G1019</f>
        <v>0</v>
      </c>
      <c r="H1021" s="461">
        <f t="shared" ref="H1021:I1021" si="251">H1020-H1019</f>
        <v>0</v>
      </c>
      <c r="I1021" s="461">
        <f t="shared" si="251"/>
        <v>0</v>
      </c>
      <c r="J1021" s="461">
        <f>J1020-J1019</f>
        <v>0</v>
      </c>
      <c r="K1021" s="542">
        <f>D1021+E1021+F1021+G1021+H1021+I1021+J1021</f>
        <v>0</v>
      </c>
      <c r="L1021" s="452"/>
      <c r="M1021" s="401"/>
    </row>
    <row r="1022" spans="2:13" ht="15.6">
      <c r="B1022" s="396"/>
      <c r="C1022" s="402" t="s">
        <v>65</v>
      </c>
      <c r="D1022" s="462">
        <f>D1020/K1020</f>
        <v>0</v>
      </c>
      <c r="E1022" s="462">
        <f>E1020/K1020</f>
        <v>0.52423841897371148</v>
      </c>
      <c r="F1022" s="462">
        <f>F1020/K1020</f>
        <v>0.17991458863610096</v>
      </c>
      <c r="G1022" s="462">
        <f>G1020/K1020</f>
        <v>0.26300636659272786</v>
      </c>
      <c r="H1022" s="462">
        <f>H1020/K1020</f>
        <v>3.2840625797459909E-2</v>
      </c>
      <c r="I1022" s="462">
        <f>I1020/K1020</f>
        <v>0</v>
      </c>
      <c r="J1022" s="462">
        <f>J1020/K1020</f>
        <v>0</v>
      </c>
      <c r="K1022" s="520">
        <f>D1022+E1022+F1022+G1022+H1022+I1022+J1022</f>
        <v>1.0000000000000002</v>
      </c>
      <c r="L1022" s="463"/>
      <c r="M1022" s="401"/>
    </row>
    <row r="1023" spans="2:13" ht="16.2" thickBot="1">
      <c r="B1023" s="396"/>
      <c r="C1023" s="394"/>
      <c r="D1023" s="395"/>
      <c r="E1023" s="464"/>
      <c r="F1023" s="879"/>
      <c r="G1023" s="879"/>
      <c r="H1023" s="879"/>
      <c r="I1023" s="879"/>
      <c r="J1023" s="880" t="s">
        <v>196</v>
      </c>
      <c r="K1023" s="880"/>
      <c r="L1023" s="465">
        <f>H1003-K1020</f>
        <v>96.158420000188926</v>
      </c>
      <c r="M1023" s="401"/>
    </row>
    <row r="1024" spans="2:13" ht="15" thickBot="1">
      <c r="B1024" s="397"/>
      <c r="C1024" s="393"/>
      <c r="D1024" s="367"/>
      <c r="E1024" s="367"/>
      <c r="F1024" s="367"/>
      <c r="G1024" s="367"/>
      <c r="H1024" s="367"/>
      <c r="I1024" s="367"/>
      <c r="J1024" s="367"/>
      <c r="K1024" s="367"/>
      <c r="L1024" s="368"/>
      <c r="M1024" s="401"/>
    </row>
    <row r="1025" spans="2:13" ht="15" thickBot="1">
      <c r="B1025" s="398"/>
      <c r="C1025" s="399"/>
      <c r="D1025" s="399"/>
      <c r="E1025" s="399"/>
      <c r="F1025" s="399"/>
      <c r="G1025" s="399"/>
      <c r="H1025" s="399"/>
      <c r="I1025" s="399"/>
      <c r="J1025" s="399"/>
      <c r="K1025" s="399"/>
      <c r="L1025" s="399"/>
      <c r="M1025" s="400"/>
    </row>
    <row r="1027" spans="2:13" ht="15" thickBot="1"/>
    <row r="1028" spans="2:13" ht="46.8" thickBot="1">
      <c r="B1028" s="872" t="s">
        <v>262</v>
      </c>
      <c r="C1028" s="873"/>
      <c r="D1028" s="873"/>
      <c r="E1028" s="873"/>
      <c r="F1028" s="873"/>
      <c r="G1028" s="873"/>
      <c r="H1028" s="873"/>
      <c r="I1028" s="873"/>
      <c r="J1028" s="873"/>
      <c r="K1028" s="873"/>
      <c r="L1028" s="873"/>
      <c r="M1028" s="874"/>
    </row>
    <row r="1029" spans="2:13" ht="26.4" thickBot="1">
      <c r="B1029" s="555"/>
      <c r="C1029" s="856" t="s">
        <v>193</v>
      </c>
      <c r="D1029" s="857"/>
      <c r="E1029" s="857"/>
      <c r="F1029" s="857"/>
      <c r="G1029" s="857"/>
      <c r="H1029" s="857"/>
      <c r="I1029" s="857"/>
      <c r="J1029" s="857"/>
      <c r="K1029" s="857"/>
      <c r="L1029" s="858"/>
      <c r="M1029" s="560"/>
    </row>
    <row r="1030" spans="2:13" ht="15.6">
      <c r="B1030" s="555"/>
      <c r="C1030" s="403" t="s">
        <v>7</v>
      </c>
      <c r="D1030" s="404" t="s">
        <v>38</v>
      </c>
      <c r="E1030" s="405" t="s">
        <v>39</v>
      </c>
      <c r="F1030" s="406" t="s">
        <v>40</v>
      </c>
      <c r="G1030" s="406" t="s">
        <v>8</v>
      </c>
      <c r="H1030" s="407" t="s">
        <v>60</v>
      </c>
      <c r="I1030" s="408" t="s">
        <v>40</v>
      </c>
      <c r="J1030" s="407" t="s">
        <v>65</v>
      </c>
      <c r="K1030" s="184"/>
      <c r="L1030" s="188"/>
      <c r="M1030" s="560"/>
    </row>
    <row r="1031" spans="2:13" ht="15.6">
      <c r="B1031" s="555"/>
      <c r="C1031" s="409" t="s">
        <v>42</v>
      </c>
      <c r="D1031" s="596">
        <v>1648387.453</v>
      </c>
      <c r="E1031" s="596">
        <v>1670216.0519999999</v>
      </c>
      <c r="F1031" s="526">
        <f t="shared" ref="F1031:F1036" si="252">E1031-D1031</f>
        <v>21828.598999999929</v>
      </c>
      <c r="G1031" s="592">
        <v>6.38</v>
      </c>
      <c r="H1031" s="410">
        <f>F1031*G1031</f>
        <v>139266.46161999955</v>
      </c>
      <c r="I1031" s="531">
        <f>F1031+F1035+F1036</f>
        <v>21828.598999999929</v>
      </c>
      <c r="J1031" s="411">
        <f>I1031/I1035</f>
        <v>0.76976566307419492</v>
      </c>
      <c r="K1031" s="186"/>
      <c r="L1031" s="359"/>
      <c r="M1031" s="560"/>
    </row>
    <row r="1032" spans="2:13" ht="15.6">
      <c r="B1032" s="555"/>
      <c r="C1032" s="412" t="s">
        <v>43</v>
      </c>
      <c r="D1032" s="596">
        <v>636219.62199999997</v>
      </c>
      <c r="E1032" s="596">
        <v>642748.48300000001</v>
      </c>
      <c r="F1032" s="527">
        <f t="shared" si="252"/>
        <v>6528.8610000000335</v>
      </c>
      <c r="G1032" s="593">
        <v>6.38</v>
      </c>
      <c r="H1032" s="413">
        <f>G1032*F1032</f>
        <v>41654.133180000215</v>
      </c>
      <c r="I1032" s="532">
        <f>F1032</f>
        <v>6528.8610000000335</v>
      </c>
      <c r="J1032" s="414">
        <f>I1032/I1035</f>
        <v>0.23023433692580514</v>
      </c>
      <c r="K1032" s="186"/>
      <c r="L1032" s="359"/>
      <c r="M1032" s="560"/>
    </row>
    <row r="1033" spans="2:13" ht="15.6">
      <c r="B1033" s="555"/>
      <c r="C1033" s="415" t="s">
        <v>44</v>
      </c>
      <c r="D1033" s="597">
        <v>385218.62300000002</v>
      </c>
      <c r="E1033" s="597">
        <v>385218.62300000002</v>
      </c>
      <c r="F1033" s="528">
        <f t="shared" si="252"/>
        <v>0</v>
      </c>
      <c r="G1033" s="594">
        <v>4.58</v>
      </c>
      <c r="H1033" s="416">
        <f>G1033*F1033</f>
        <v>0</v>
      </c>
      <c r="I1033" s="533">
        <f>F1033</f>
        <v>0</v>
      </c>
      <c r="J1033" s="417">
        <f>I1033/I1035</f>
        <v>0</v>
      </c>
      <c r="K1033" s="186"/>
      <c r="L1033" s="359"/>
      <c r="M1033" s="560"/>
    </row>
    <row r="1034" spans="2:13" ht="15.6">
      <c r="B1034" s="556"/>
      <c r="C1034" s="183" t="s">
        <v>139</v>
      </c>
      <c r="D1034" s="597">
        <v>445997.14299999998</v>
      </c>
      <c r="E1034" s="597">
        <v>445997.14299999998</v>
      </c>
      <c r="F1034" s="529">
        <f t="shared" si="252"/>
        <v>0</v>
      </c>
      <c r="G1034" s="595">
        <v>6.28</v>
      </c>
      <c r="H1034" s="418">
        <f>G1034*F1034</f>
        <v>0</v>
      </c>
      <c r="I1034" s="534">
        <f>F1034</f>
        <v>0</v>
      </c>
      <c r="J1034" s="419">
        <f>I1034/I1035</f>
        <v>0</v>
      </c>
      <c r="K1034" s="186"/>
      <c r="L1034" s="359"/>
      <c r="M1034" s="560"/>
    </row>
    <row r="1035" spans="2:13" ht="16.2" thickBot="1">
      <c r="B1035" s="556"/>
      <c r="C1035" s="420" t="s">
        <v>45</v>
      </c>
      <c r="D1035" s="597">
        <v>391427.43199999997</v>
      </c>
      <c r="E1035" s="597">
        <v>391427.43199999997</v>
      </c>
      <c r="F1035" s="526">
        <f t="shared" si="252"/>
        <v>0</v>
      </c>
      <c r="G1035" s="884">
        <v>6.38</v>
      </c>
      <c r="H1035" s="421">
        <f>G1035*F1035</f>
        <v>0</v>
      </c>
      <c r="I1035" s="535">
        <f t="shared" ref="I1035" si="253">SUM(I1031:I1034)</f>
        <v>28357.459999999963</v>
      </c>
      <c r="J1035" s="422">
        <f t="shared" ref="J1035" si="254">SUM(J1031:J1034)</f>
        <v>1</v>
      </c>
      <c r="K1035" s="186"/>
      <c r="L1035" s="359"/>
      <c r="M1035" s="560"/>
    </row>
    <row r="1036" spans="2:13" ht="15.6">
      <c r="B1036" s="556"/>
      <c r="C1036" s="420" t="s">
        <v>46</v>
      </c>
      <c r="D1036" s="597">
        <v>346791.64199999999</v>
      </c>
      <c r="E1036" s="597">
        <v>346791.64199999999</v>
      </c>
      <c r="F1036" s="526">
        <f t="shared" si="252"/>
        <v>0</v>
      </c>
      <c r="G1036" s="885"/>
      <c r="H1036" s="423">
        <f>G1035*F1036</f>
        <v>0</v>
      </c>
      <c r="I1036" s="424"/>
      <c r="J1036" s="425"/>
      <c r="K1036" s="186"/>
      <c r="L1036" s="359"/>
      <c r="M1036" s="560"/>
    </row>
    <row r="1037" spans="2:13" ht="16.2" thickBot="1">
      <c r="B1037" s="556"/>
      <c r="C1037" s="426" t="s">
        <v>21</v>
      </c>
      <c r="D1037" s="427"/>
      <c r="E1037" s="427"/>
      <c r="F1037" s="530">
        <f>F1031+F1032+F1033+F1034+F1035+F1036</f>
        <v>28357.459999999963</v>
      </c>
      <c r="G1037" s="525">
        <f>H1037/F1037</f>
        <v>6.38</v>
      </c>
      <c r="H1037" s="428">
        <f>SUM(H1031:H1036)</f>
        <v>180920.59479999976</v>
      </c>
      <c r="I1037" s="424"/>
      <c r="J1037" s="425"/>
      <c r="K1037" s="186"/>
      <c r="L1037" s="359"/>
      <c r="M1037" s="560"/>
    </row>
    <row r="1038" spans="2:13" ht="16.2" thickBot="1">
      <c r="B1038" s="556"/>
      <c r="C1038" s="429"/>
      <c r="D1038" s="425"/>
      <c r="E1038" s="425"/>
      <c r="F1038" s="430"/>
      <c r="G1038" s="425"/>
      <c r="H1038" s="425"/>
      <c r="I1038" s="431"/>
      <c r="J1038" s="184"/>
      <c r="K1038" s="184"/>
      <c r="L1038" s="188"/>
      <c r="M1038" s="560"/>
    </row>
    <row r="1039" spans="2:13" ht="15.6">
      <c r="B1039" s="556"/>
      <c r="C1039" s="432"/>
      <c r="D1039" s="433"/>
      <c r="E1039" s="433" t="s">
        <v>254</v>
      </c>
      <c r="F1039" s="434" t="s">
        <v>1</v>
      </c>
      <c r="G1039" s="554" t="s">
        <v>65</v>
      </c>
      <c r="H1039" s="861" t="s">
        <v>243</v>
      </c>
      <c r="I1039" s="862"/>
      <c r="J1039" s="646" t="s">
        <v>295</v>
      </c>
      <c r="K1039" s="184"/>
      <c r="L1039" s="188"/>
      <c r="M1039" s="560"/>
    </row>
    <row r="1040" spans="2:13" ht="15.6">
      <c r="B1040" s="556"/>
      <c r="C1040" s="437" t="s">
        <v>80</v>
      </c>
      <c r="D1040" s="438"/>
      <c r="E1040" s="438">
        <f>E15+E48+E81+E114+E147+E180+E213+E246+E279+E312+E345+E378+E411+E444+E477+E511+E544++E577+E610+E643+E676+E709+E742+E775+E808+E841+E874+E907+E940+E973+E1006</f>
        <v>34872</v>
      </c>
      <c r="F1040" s="438">
        <f>D1040+E1040</f>
        <v>34872</v>
      </c>
      <c r="G1040" s="439">
        <f>F1040/F1045</f>
        <v>0.2861731869707495</v>
      </c>
      <c r="H1040" s="590">
        <v>7.0000000000000001E-3</v>
      </c>
      <c r="I1040" s="586">
        <f>F1040*H1040</f>
        <v>244.10400000000001</v>
      </c>
      <c r="J1040" s="647">
        <f>F1040-I1040</f>
        <v>34627.896000000001</v>
      </c>
      <c r="K1040" s="186"/>
      <c r="L1040" s="188"/>
      <c r="M1040" s="560"/>
    </row>
    <row r="1041" spans="2:13" ht="15.6">
      <c r="B1041" s="556"/>
      <c r="C1041" s="437" t="s">
        <v>81</v>
      </c>
      <c r="D1041" s="438"/>
      <c r="E1041" s="438">
        <f t="shared" ref="E1041:E1044" si="255">E16+E49+E82+E115+E148+E181+E214+E247+E280+E313+E346+E379+E412+E445+E478+E512+E545++E578+E611+E644+E677+E710+E743+E776+E809+E842+E875+E908+E941+E974+E1007</f>
        <v>29021</v>
      </c>
      <c r="F1041" s="438">
        <f t="shared" ref="F1041:F1044" si="256">D1041+E1041</f>
        <v>29021</v>
      </c>
      <c r="G1041" s="439">
        <f>F1041/F1045</f>
        <v>0.23815760664940699</v>
      </c>
      <c r="H1041" s="590">
        <v>2.5000000000000001E-2</v>
      </c>
      <c r="I1041" s="586">
        <f>F1041*H1041</f>
        <v>725.52500000000009</v>
      </c>
      <c r="J1041" s="647">
        <f t="shared" ref="J1041:J1044" si="257">F1041-I1041</f>
        <v>28295.474999999999</v>
      </c>
      <c r="K1041" s="186"/>
      <c r="L1041" s="188"/>
      <c r="M1041" s="560"/>
    </row>
    <row r="1042" spans="2:13" ht="15.6">
      <c r="B1042" s="556"/>
      <c r="C1042" s="437" t="s">
        <v>58</v>
      </c>
      <c r="D1042" s="438"/>
      <c r="E1042" s="438">
        <f t="shared" si="255"/>
        <v>37058</v>
      </c>
      <c r="F1042" s="438">
        <f t="shared" si="256"/>
        <v>37058</v>
      </c>
      <c r="G1042" s="439">
        <f>F1042/F1045</f>
        <v>0.30411235268301312</v>
      </c>
      <c r="H1042" s="590"/>
      <c r="I1042" s="586"/>
      <c r="J1042" s="647">
        <f t="shared" si="257"/>
        <v>37058</v>
      </c>
      <c r="K1042" s="186"/>
      <c r="L1042" s="188"/>
      <c r="M1042" s="560"/>
    </row>
    <row r="1043" spans="2:13" ht="15.6">
      <c r="B1043" s="556"/>
      <c r="C1043" s="437" t="s">
        <v>275</v>
      </c>
      <c r="D1043" s="438"/>
      <c r="E1043" s="438">
        <f t="shared" si="255"/>
        <v>20905.280000000006</v>
      </c>
      <c r="F1043" s="438">
        <f t="shared" si="256"/>
        <v>20905.280000000006</v>
      </c>
      <c r="G1043" s="439">
        <f>F1043/F1045</f>
        <v>0.17155685369683044</v>
      </c>
      <c r="H1043" s="590">
        <v>1.9E-2</v>
      </c>
      <c r="I1043" s="586">
        <f>F1043*H1043</f>
        <v>397.20032000000009</v>
      </c>
      <c r="J1043" s="647">
        <f t="shared" si="257"/>
        <v>20508.079680000006</v>
      </c>
      <c r="K1043" s="186"/>
      <c r="L1043" s="188"/>
      <c r="M1043" s="560"/>
    </row>
    <row r="1044" spans="2:13" ht="15.6">
      <c r="B1044" s="556"/>
      <c r="C1044" s="437" t="s">
        <v>276</v>
      </c>
      <c r="D1044" s="438"/>
      <c r="E1044" s="438">
        <f t="shared" si="255"/>
        <v>0</v>
      </c>
      <c r="F1044" s="438">
        <f t="shared" si="256"/>
        <v>0</v>
      </c>
      <c r="G1044" s="439">
        <f>F1044/F1045</f>
        <v>0</v>
      </c>
      <c r="H1044" s="584"/>
      <c r="I1044" s="586"/>
      <c r="J1044" s="647">
        <f t="shared" si="257"/>
        <v>0</v>
      </c>
      <c r="K1044" s="186"/>
      <c r="L1044" s="188"/>
      <c r="M1044" s="560"/>
    </row>
    <row r="1045" spans="2:13" ht="16.2" thickBot="1">
      <c r="B1045" s="556"/>
      <c r="C1045" s="441" t="s">
        <v>1</v>
      </c>
      <c r="D1045" s="442">
        <f>SUM(D1040:D1044)</f>
        <v>0</v>
      </c>
      <c r="E1045" s="442">
        <f>SUM(E1040:E1044)</f>
        <v>121856.28</v>
      </c>
      <c r="F1045" s="443">
        <f>D1045+E1045</f>
        <v>121856.28</v>
      </c>
      <c r="G1045" s="444">
        <f>SUM(G1040:G1044)</f>
        <v>1</v>
      </c>
      <c r="H1045" s="585" t="s">
        <v>21</v>
      </c>
      <c r="I1045" s="591">
        <f>SUM(I1040:I1044)</f>
        <v>1366.8293200000003</v>
      </c>
      <c r="J1045" s="648">
        <f>SUM(J1040:J1044)</f>
        <v>120489.45068000001</v>
      </c>
      <c r="K1045" s="184"/>
      <c r="L1045" s="188"/>
      <c r="M1045" s="560"/>
    </row>
    <row r="1046" spans="2:13" ht="15" thickBot="1">
      <c r="B1046" s="556"/>
      <c r="C1046" s="187"/>
      <c r="D1046" s="186"/>
      <c r="E1046" s="186"/>
      <c r="F1046" s="185"/>
      <c r="G1046" s="186"/>
      <c r="H1046" s="186"/>
      <c r="I1046" s="184"/>
      <c r="J1046" s="184"/>
      <c r="K1046" s="184"/>
      <c r="L1046" s="188"/>
      <c r="M1046" s="560"/>
    </row>
    <row r="1047" spans="2:13" ht="26.4" thickBot="1">
      <c r="B1047" s="556"/>
      <c r="C1047" s="869" t="s">
        <v>194</v>
      </c>
      <c r="D1047" s="870"/>
      <c r="E1047" s="870"/>
      <c r="F1047" s="870"/>
      <c r="G1047" s="870"/>
      <c r="H1047" s="870"/>
      <c r="I1047" s="870"/>
      <c r="J1047" s="870"/>
      <c r="K1047" s="870"/>
      <c r="L1047" s="871"/>
      <c r="M1047" s="560"/>
    </row>
    <row r="1048" spans="2:13" ht="15.6">
      <c r="B1048" s="555"/>
      <c r="C1048" s="446"/>
      <c r="D1048" s="447" t="s">
        <v>260</v>
      </c>
      <c r="E1048" s="447" t="s">
        <v>68</v>
      </c>
      <c r="F1048" s="447" t="s">
        <v>268</v>
      </c>
      <c r="G1048" s="448" t="s">
        <v>256</v>
      </c>
      <c r="H1048" s="447" t="s">
        <v>130</v>
      </c>
      <c r="I1048" s="448" t="s">
        <v>64</v>
      </c>
      <c r="J1048" s="447" t="s">
        <v>270</v>
      </c>
      <c r="K1048" s="448" t="s">
        <v>195</v>
      </c>
      <c r="L1048" s="449" t="s">
        <v>65</v>
      </c>
      <c r="M1048" s="560"/>
    </row>
    <row r="1049" spans="2:13" ht="15.6">
      <c r="B1049" s="555"/>
      <c r="C1049" s="450" t="s">
        <v>58</v>
      </c>
      <c r="D1049" s="438">
        <f>D24+D57+D90+D123+D156+D189+D222+D255+D288+D321+D354+D387+D420+D453+D486+D520+D553+D586+D619+D652+D685+D718+D751+D784+D817+D850+D883+D916+D949+D982+D1015</f>
        <v>9350.68</v>
      </c>
      <c r="E1049" s="438">
        <f t="shared" ref="E1049:K1049" si="258">E24+E57+E90+E123+E156+E189+E222+E255+E288+E321+E354+E387+E420+E453+E486+E520+E553+E586+E619+E652+E685+E718+E751+E784+E817+E850+E883+E916+E949+E982+E1015</f>
        <v>10153.179999999998</v>
      </c>
      <c r="F1049" s="438">
        <f t="shared" si="258"/>
        <v>4293.08</v>
      </c>
      <c r="G1049" s="438">
        <f t="shared" si="258"/>
        <v>7695.1000000000013</v>
      </c>
      <c r="H1049" s="438">
        <f t="shared" si="258"/>
        <v>318</v>
      </c>
      <c r="I1049" s="438">
        <f t="shared" si="258"/>
        <v>4995</v>
      </c>
      <c r="J1049" s="438">
        <f t="shared" si="258"/>
        <v>0</v>
      </c>
      <c r="K1049" s="438">
        <f t="shared" si="258"/>
        <v>36805.040000000001</v>
      </c>
      <c r="L1049" s="452">
        <f>K1049/K1053</f>
        <v>0.13102433614645828</v>
      </c>
      <c r="M1049" s="560"/>
    </row>
    <row r="1050" spans="2:13" ht="15.6">
      <c r="B1050" s="555"/>
      <c r="C1050" s="450" t="s">
        <v>148</v>
      </c>
      <c r="D1050" s="438">
        <f t="shared" ref="D1050:K1050" si="259">D25+D58+D91+D124+D157+D190+D223+D256+D289+D322+D355+D388+D421+D454+D487+D521+D554+D587+D620+D653+D686+D719+D752+D785+D818+D851+D884+D917+D950+D983+D1016</f>
        <v>16914.119999999995</v>
      </c>
      <c r="E1050" s="438">
        <f t="shared" si="259"/>
        <v>17034.16</v>
      </c>
      <c r="F1050" s="438">
        <f t="shared" si="259"/>
        <v>6440.1699999999992</v>
      </c>
      <c r="G1050" s="438">
        <f t="shared" si="259"/>
        <v>11577.53</v>
      </c>
      <c r="H1050" s="438">
        <f t="shared" si="259"/>
        <v>4441.03</v>
      </c>
      <c r="I1050" s="438">
        <f t="shared" si="259"/>
        <v>7611.4699999999993</v>
      </c>
      <c r="J1050" s="438">
        <f t="shared" si="259"/>
        <v>0</v>
      </c>
      <c r="K1050" s="438">
        <f t="shared" si="259"/>
        <v>64018.480000000025</v>
      </c>
      <c r="L1050" s="452">
        <f>K1050/K1053</f>
        <v>0.22790299489160507</v>
      </c>
      <c r="M1050" s="560"/>
    </row>
    <row r="1051" spans="2:13" ht="15.6">
      <c r="B1051" s="555"/>
      <c r="C1051" s="450" t="s">
        <v>61</v>
      </c>
      <c r="D1051" s="438">
        <f t="shared" ref="D1051:K1051" si="260">D26+D59+D92+D125+D158+D191+D224+D257+D290+D323+D356+D389+D422+D455+D488+D522+D555+D588+D621+D654+D687+D720+D753+D786+D819+D852+D885+D918+D951+D984+D1017</f>
        <v>26401.070000000003</v>
      </c>
      <c r="E1051" s="438">
        <f t="shared" si="260"/>
        <v>27722.68</v>
      </c>
      <c r="F1051" s="438">
        <f t="shared" si="260"/>
        <v>3667.5200000000004</v>
      </c>
      <c r="G1051" s="438">
        <f t="shared" si="260"/>
        <v>12466.31</v>
      </c>
      <c r="H1051" s="438">
        <f t="shared" si="260"/>
        <v>2138.9500000000003</v>
      </c>
      <c r="I1051" s="438">
        <f t="shared" si="260"/>
        <v>7894.36</v>
      </c>
      <c r="J1051" s="438">
        <f t="shared" si="260"/>
        <v>0</v>
      </c>
      <c r="K1051" s="438">
        <f t="shared" si="260"/>
        <v>80290.889999999985</v>
      </c>
      <c r="L1051" s="452">
        <f>K1051/K1053</f>
        <v>0.28583206432755687</v>
      </c>
      <c r="M1051" s="560"/>
    </row>
    <row r="1052" spans="2:13" ht="15.6">
      <c r="B1052" s="555"/>
      <c r="C1052" s="450" t="s">
        <v>62</v>
      </c>
      <c r="D1052" s="438">
        <f t="shared" ref="D1052:K1052" si="261">D27+D60+D93+D126+D159+D192+D225+D258+D291+D324+D357+D390+D423+D456+D489+D523+D556+D589+D622+D655+D688+D721+D754+D787+D820+D853+D886+D919+D952+D985+D1018</f>
        <v>20466.460000000003</v>
      </c>
      <c r="E1052" s="438">
        <f t="shared" si="261"/>
        <v>24442.340000000004</v>
      </c>
      <c r="F1052" s="438">
        <f t="shared" si="261"/>
        <v>10870.87</v>
      </c>
      <c r="G1052" s="438">
        <f t="shared" si="261"/>
        <v>17996.89</v>
      </c>
      <c r="H1052" s="438">
        <f t="shared" si="261"/>
        <v>3621.0299999999997</v>
      </c>
      <c r="I1052" s="438">
        <f t="shared" si="261"/>
        <v>13506.060000000001</v>
      </c>
      <c r="J1052" s="438">
        <f t="shared" si="261"/>
        <v>8884.2599999999984</v>
      </c>
      <c r="K1052" s="438">
        <f t="shared" si="261"/>
        <v>99787.909999999974</v>
      </c>
      <c r="L1052" s="452">
        <f>K1052/K1053</f>
        <v>0.35524060463437951</v>
      </c>
      <c r="M1052" s="560"/>
    </row>
    <row r="1053" spans="2:13" ht="15.6">
      <c r="B1053" s="556"/>
      <c r="C1053" s="546" t="s">
        <v>199</v>
      </c>
      <c r="D1053" s="561">
        <f t="shared" ref="D1053:J1054" si="262">D28+D61+D94+D127+D160+D193+D226+D259+D292+D325+D358+D391+D424+D457+D490+D524+D557+D590+D623+D656+D689+D722+D755+D788+D821+D854+D887+D920+D953+D986+D1019</f>
        <v>73132.33</v>
      </c>
      <c r="E1053" s="561">
        <f t="shared" si="262"/>
        <v>79352.360000000015</v>
      </c>
      <c r="F1053" s="561">
        <f t="shared" si="262"/>
        <v>25271.640000000003</v>
      </c>
      <c r="G1053" s="561">
        <f t="shared" si="262"/>
        <v>49735.83</v>
      </c>
      <c r="H1053" s="561">
        <f t="shared" si="262"/>
        <v>10519.009999999995</v>
      </c>
      <c r="I1053" s="561">
        <f t="shared" si="262"/>
        <v>34006.89</v>
      </c>
      <c r="J1053" s="561">
        <f t="shared" si="262"/>
        <v>8884.2599999999984</v>
      </c>
      <c r="K1053" s="550">
        <f>D1053+E1053+F1053+G1053+H1053+I1053+J1053</f>
        <v>280902.32000000007</v>
      </c>
      <c r="L1053" s="452">
        <f>SUM(L1049:L1052)</f>
        <v>0.99999999999999978</v>
      </c>
      <c r="M1053" s="560"/>
    </row>
    <row r="1054" spans="2:13" ht="15.6">
      <c r="B1054" s="556"/>
      <c r="C1054" s="547" t="s">
        <v>193</v>
      </c>
      <c r="D1054" s="548">
        <f t="shared" si="262"/>
        <v>73151.520000000004</v>
      </c>
      <c r="E1054" s="548">
        <f t="shared" si="262"/>
        <v>79367.670000000027</v>
      </c>
      <c r="F1054" s="548">
        <f t="shared" si="262"/>
        <v>25293.770000000004</v>
      </c>
      <c r="G1054" s="548">
        <f t="shared" si="262"/>
        <v>49777.630000000005</v>
      </c>
      <c r="H1054" s="548">
        <f t="shared" si="262"/>
        <v>10519.009999999995</v>
      </c>
      <c r="I1054" s="548">
        <f t="shared" si="262"/>
        <v>34057.279999999999</v>
      </c>
      <c r="J1054" s="548">
        <f t="shared" si="262"/>
        <v>8884.2599999999984</v>
      </c>
      <c r="K1054" s="549">
        <f t="shared" ref="K1054" si="263">D1054+E1054+F1054+G1054+H1054+I1054+J1054</f>
        <v>281051.14</v>
      </c>
      <c r="L1054" s="452"/>
      <c r="M1054" s="560"/>
    </row>
    <row r="1055" spans="2:13" ht="15.6">
      <c r="B1055" s="556"/>
      <c r="C1055" s="460" t="s">
        <v>147</v>
      </c>
      <c r="D1055" s="461">
        <f>D1054-D1053</f>
        <v>19.190000000002328</v>
      </c>
      <c r="E1055" s="461">
        <f>E1054-E1053</f>
        <v>15.310000000012224</v>
      </c>
      <c r="F1055" s="461">
        <f t="shared" ref="F1055:H1055" si="264">F1054-F1053</f>
        <v>22.130000000001019</v>
      </c>
      <c r="G1055" s="461">
        <f t="shared" si="264"/>
        <v>41.80000000000291</v>
      </c>
      <c r="H1055" s="461">
        <f t="shared" si="264"/>
        <v>0</v>
      </c>
      <c r="I1055" s="461">
        <f>I1054-I1053</f>
        <v>50.389999999999418</v>
      </c>
      <c r="J1055" s="461">
        <f t="shared" ref="J1055" si="265">J1054-J1053</f>
        <v>0</v>
      </c>
      <c r="K1055" s="542">
        <f>D1055+E1055+F1055+G1055+H1055+I1055+J1055</f>
        <v>148.8200000000179</v>
      </c>
      <c r="L1055" s="452"/>
      <c r="M1055" s="560"/>
    </row>
    <row r="1056" spans="2:13" ht="15.6">
      <c r="B1056" s="555"/>
      <c r="C1056" s="450" t="s">
        <v>65</v>
      </c>
      <c r="D1056" s="570">
        <f>D1054/K1054</f>
        <v>0.26027832514751587</v>
      </c>
      <c r="E1056" s="570">
        <f>E1054/K1054</f>
        <v>0.28239583016813247</v>
      </c>
      <c r="F1056" s="570">
        <f>F1054/K1054</f>
        <v>8.999703754982101E-2</v>
      </c>
      <c r="G1056" s="570">
        <f>G1054/K1054</f>
        <v>0.17711235755884144</v>
      </c>
      <c r="H1056" s="570">
        <f>H1054/K1054</f>
        <v>3.7427387770069154E-2</v>
      </c>
      <c r="I1056" s="570">
        <f>I1054/K1054</f>
        <v>0.12117823112192321</v>
      </c>
      <c r="J1056" s="570">
        <f>J1054/K1054</f>
        <v>3.1610830683696918E-2</v>
      </c>
      <c r="K1056" s="571">
        <f>D1056+E1056+F1056+G1056+H1056+I1056+J1056</f>
        <v>1</v>
      </c>
      <c r="L1056" s="452"/>
      <c r="M1056" s="560"/>
    </row>
    <row r="1057" spans="2:13" ht="15.6">
      <c r="B1057" s="555"/>
      <c r="C1057" s="572" t="s">
        <v>267</v>
      </c>
      <c r="D1057" s="565">
        <v>100000</v>
      </c>
      <c r="E1057" s="565">
        <v>100000</v>
      </c>
      <c r="F1057" s="565">
        <v>100000</v>
      </c>
      <c r="G1057" s="565">
        <v>100000</v>
      </c>
      <c r="H1057" s="565">
        <v>100000</v>
      </c>
      <c r="I1057" s="565">
        <v>100000</v>
      </c>
      <c r="J1057" s="565">
        <v>100000</v>
      </c>
      <c r="K1057" s="615" t="s">
        <v>196</v>
      </c>
      <c r="L1057" s="573">
        <f>H1037-K1054</f>
        <v>-100130.54520000026</v>
      </c>
      <c r="M1057" s="560"/>
    </row>
    <row r="1058" spans="2:13" ht="15.6">
      <c r="B1058" s="555"/>
      <c r="C1058" s="577" t="s">
        <v>239</v>
      </c>
      <c r="D1058" s="563">
        <f>D1053/G1037</f>
        <v>11462.747648902821</v>
      </c>
      <c r="E1058" s="563">
        <f>E1053/G1037</f>
        <v>12437.673981191225</v>
      </c>
      <c r="F1058" s="563">
        <f>F1053/G1037</f>
        <v>3961.07210031348</v>
      </c>
      <c r="G1058" s="563">
        <f>G1053/G1037</f>
        <v>7795.5846394984328</v>
      </c>
      <c r="H1058" s="563">
        <f>H1053/G1037</f>
        <v>1648.7476489028206</v>
      </c>
      <c r="I1058" s="563">
        <f>G1037</f>
        <v>6.38</v>
      </c>
      <c r="J1058" s="563">
        <f>J1053/G1037</f>
        <v>1392.51724137931</v>
      </c>
      <c r="K1058" s="563">
        <f>K1053/G1037</f>
        <v>44028.576802507851</v>
      </c>
      <c r="L1058" s="574"/>
      <c r="M1058" s="560"/>
    </row>
    <row r="1059" spans="2:13" ht="15.6">
      <c r="B1059" s="555"/>
      <c r="C1059" s="578" t="s">
        <v>169</v>
      </c>
      <c r="D1059" s="568">
        <f>D1058*0.003</f>
        <v>34.388242946708466</v>
      </c>
      <c r="E1059" s="568">
        <f>E1058*0.003</f>
        <v>37.313021943573673</v>
      </c>
      <c r="F1059" s="568">
        <f t="shared" ref="F1059:I1059" si="266">F1058*0.003</f>
        <v>11.88321630094044</v>
      </c>
      <c r="G1059" s="568">
        <f>G1058*0.003</f>
        <v>23.386753918495298</v>
      </c>
      <c r="H1059" s="568">
        <f>H1058*0.003</f>
        <v>4.9462429467084617</v>
      </c>
      <c r="I1059" s="568">
        <f t="shared" si="266"/>
        <v>1.9140000000000001E-2</v>
      </c>
      <c r="J1059" s="568">
        <f>J1058*0.003</f>
        <v>4.1775517241379303</v>
      </c>
      <c r="K1059" s="564">
        <f>D1059+E1059+F1059+G1059+H1059+I1059+J1059</f>
        <v>116.11416978056427</v>
      </c>
      <c r="L1059" s="608"/>
      <c r="M1059" s="560"/>
    </row>
    <row r="1060" spans="2:13" ht="15.6">
      <c r="B1060" s="555"/>
      <c r="C1060" s="609" t="s">
        <v>240</v>
      </c>
      <c r="D1060" s="610">
        <f>D1059-D1055</f>
        <v>15.198242946706138</v>
      </c>
      <c r="E1060" s="610">
        <f t="shared" ref="E1060:I1060" si="267">E1059-E1055</f>
        <v>22.00302194356145</v>
      </c>
      <c r="F1060" s="610">
        <f t="shared" si="267"/>
        <v>-10.246783699060579</v>
      </c>
      <c r="G1060" s="610">
        <f>G1059-G1055</f>
        <v>-18.413246081507612</v>
      </c>
      <c r="H1060" s="610">
        <f>H1059-H1055</f>
        <v>4.9462429467084617</v>
      </c>
      <c r="I1060" s="610">
        <f t="shared" si="267"/>
        <v>-50.370859999999418</v>
      </c>
      <c r="J1060" s="610">
        <f>J1059-J1055</f>
        <v>4.1775517241379303</v>
      </c>
      <c r="K1060" s="564">
        <f>D1060+E1060+F1060+G1060+H1060+I1060+J1060</f>
        <v>-32.705830219453631</v>
      </c>
      <c r="L1060" s="575"/>
      <c r="M1060" s="560"/>
    </row>
    <row r="1061" spans="2:13" ht="15.6">
      <c r="B1061" s="555"/>
      <c r="C1061" s="577" t="s">
        <v>242</v>
      </c>
      <c r="D1061" s="568">
        <f>1500+D1060</f>
        <v>1515.1982429467062</v>
      </c>
      <c r="E1061" s="569">
        <f>1550+E1060</f>
        <v>1572.0030219435614</v>
      </c>
      <c r="F1061" s="569">
        <f t="shared" ref="F1061" si="268">1500+F1060</f>
        <v>1489.7532163009394</v>
      </c>
      <c r="G1061" s="569">
        <f>1500+G1060</f>
        <v>1481.5867539184924</v>
      </c>
      <c r="H1061" s="569">
        <f>1600+H1060</f>
        <v>1604.9462429467085</v>
      </c>
      <c r="I1061" s="569">
        <f>1500+I1060</f>
        <v>1449.6291400000007</v>
      </c>
      <c r="J1061" s="569">
        <f>1500+J1060</f>
        <v>1504.1775517241379</v>
      </c>
      <c r="K1061" s="583">
        <f>D1061+E1061+F1061+G1061+H1061+I1061</f>
        <v>9113.1166180564069</v>
      </c>
      <c r="L1061" s="576"/>
      <c r="M1061" s="560"/>
    </row>
    <row r="1062" spans="2:13" ht="15" thickBot="1">
      <c r="B1062" s="556"/>
      <c r="C1062" s="579"/>
      <c r="D1062" s="580">
        <f>D1058/K1058</f>
        <v>0.26034790314298573</v>
      </c>
      <c r="E1062" s="580">
        <f>E1058/K1058</f>
        <v>0.28249093848708684</v>
      </c>
      <c r="F1062" s="580">
        <f>F1058/K1058</f>
        <v>8.9965935489603632E-2</v>
      </c>
      <c r="G1062" s="580">
        <f>G1058/K1058</f>
        <v>0.17705738421811534</v>
      </c>
      <c r="H1062" s="580">
        <f>H1058/K1058</f>
        <v>3.7447216527083126E-2</v>
      </c>
      <c r="I1062" s="580">
        <f>I1058/K1058</f>
        <v>1.4490588756974307E-4</v>
      </c>
      <c r="J1062" s="580">
        <f>I1058/K1058</f>
        <v>1.4490588756974307E-4</v>
      </c>
      <c r="K1062" s="581">
        <f>J1062+I1062+H1062+G1062+F1062+E1062+D1062</f>
        <v>0.84759918964001413</v>
      </c>
      <c r="L1062" s="582"/>
      <c r="M1062" s="560"/>
    </row>
    <row r="1063" spans="2:13" ht="15" thickBot="1">
      <c r="B1063" s="557"/>
      <c r="C1063" s="558"/>
      <c r="D1063" s="558"/>
      <c r="E1063" s="558"/>
      <c r="F1063" s="558"/>
      <c r="G1063" s="558"/>
      <c r="H1063" s="558"/>
      <c r="I1063" s="558"/>
      <c r="J1063" s="558"/>
      <c r="K1063" s="558"/>
      <c r="L1063" s="558"/>
      <c r="M1063" s="559"/>
    </row>
  </sheetData>
  <mergeCells count="253">
    <mergeCell ref="H1039:I1039"/>
    <mergeCell ref="C1047:L1047"/>
    <mergeCell ref="G1001:G1002"/>
    <mergeCell ref="H1005:I1005"/>
    <mergeCell ref="C1013:L1013"/>
    <mergeCell ref="F1023:G1023"/>
    <mergeCell ref="H1023:I1023"/>
    <mergeCell ref="J1023:K1023"/>
    <mergeCell ref="B1028:M1028"/>
    <mergeCell ref="C1029:L1029"/>
    <mergeCell ref="G1035:G1036"/>
    <mergeCell ref="C962:L962"/>
    <mergeCell ref="G968:G969"/>
    <mergeCell ref="H972:I972"/>
    <mergeCell ref="C980:L980"/>
    <mergeCell ref="F990:G990"/>
    <mergeCell ref="H990:I990"/>
    <mergeCell ref="J990:K990"/>
    <mergeCell ref="B994:M994"/>
    <mergeCell ref="C995:L995"/>
    <mergeCell ref="B928:M928"/>
    <mergeCell ref="C929:L929"/>
    <mergeCell ref="G935:G936"/>
    <mergeCell ref="H939:I939"/>
    <mergeCell ref="C947:L947"/>
    <mergeCell ref="F957:G957"/>
    <mergeCell ref="H957:I957"/>
    <mergeCell ref="J957:K957"/>
    <mergeCell ref="B961:M961"/>
    <mergeCell ref="F891:G891"/>
    <mergeCell ref="H891:I891"/>
    <mergeCell ref="J891:K891"/>
    <mergeCell ref="B895:M895"/>
    <mergeCell ref="C896:L896"/>
    <mergeCell ref="G902:G903"/>
    <mergeCell ref="H906:I906"/>
    <mergeCell ref="C914:L914"/>
    <mergeCell ref="F924:G924"/>
    <mergeCell ref="H924:I924"/>
    <mergeCell ref="J924:K924"/>
    <mergeCell ref="C848:L848"/>
    <mergeCell ref="F858:G858"/>
    <mergeCell ref="H858:I858"/>
    <mergeCell ref="J858:K858"/>
    <mergeCell ref="B862:M862"/>
    <mergeCell ref="C863:L863"/>
    <mergeCell ref="G869:G870"/>
    <mergeCell ref="H873:I873"/>
    <mergeCell ref="C881:L881"/>
    <mergeCell ref="H807:I807"/>
    <mergeCell ref="C815:L815"/>
    <mergeCell ref="F825:G825"/>
    <mergeCell ref="H825:I825"/>
    <mergeCell ref="J825:K825"/>
    <mergeCell ref="B829:M829"/>
    <mergeCell ref="C830:L830"/>
    <mergeCell ref="G836:G837"/>
    <mergeCell ref="H840:I840"/>
    <mergeCell ref="G770:G771"/>
    <mergeCell ref="H774:I774"/>
    <mergeCell ref="C782:L782"/>
    <mergeCell ref="F792:G792"/>
    <mergeCell ref="H792:I792"/>
    <mergeCell ref="J792:K792"/>
    <mergeCell ref="B796:M796"/>
    <mergeCell ref="C797:L797"/>
    <mergeCell ref="G803:G804"/>
    <mergeCell ref="C731:L731"/>
    <mergeCell ref="G737:G738"/>
    <mergeCell ref="H741:I741"/>
    <mergeCell ref="C749:L749"/>
    <mergeCell ref="F759:G759"/>
    <mergeCell ref="H759:I759"/>
    <mergeCell ref="J759:K759"/>
    <mergeCell ref="B763:M763"/>
    <mergeCell ref="C764:L764"/>
    <mergeCell ref="B697:M697"/>
    <mergeCell ref="C698:L698"/>
    <mergeCell ref="G704:G705"/>
    <mergeCell ref="H708:I708"/>
    <mergeCell ref="C716:L716"/>
    <mergeCell ref="F726:G726"/>
    <mergeCell ref="H726:I726"/>
    <mergeCell ref="J726:K726"/>
    <mergeCell ref="B730:M730"/>
    <mergeCell ref="F660:G660"/>
    <mergeCell ref="H660:I660"/>
    <mergeCell ref="J660:K660"/>
    <mergeCell ref="B664:M664"/>
    <mergeCell ref="C665:L665"/>
    <mergeCell ref="G671:G672"/>
    <mergeCell ref="H675:I675"/>
    <mergeCell ref="C683:L683"/>
    <mergeCell ref="F693:G693"/>
    <mergeCell ref="H693:I693"/>
    <mergeCell ref="J693:K693"/>
    <mergeCell ref="C617:L617"/>
    <mergeCell ref="F627:G627"/>
    <mergeCell ref="H627:I627"/>
    <mergeCell ref="J627:K627"/>
    <mergeCell ref="B631:M631"/>
    <mergeCell ref="C632:L632"/>
    <mergeCell ref="G638:G639"/>
    <mergeCell ref="H642:I642"/>
    <mergeCell ref="C650:L650"/>
    <mergeCell ref="H576:I576"/>
    <mergeCell ref="C584:L584"/>
    <mergeCell ref="F594:G594"/>
    <mergeCell ref="H594:I594"/>
    <mergeCell ref="J594:K594"/>
    <mergeCell ref="B598:M598"/>
    <mergeCell ref="C599:L599"/>
    <mergeCell ref="G605:G606"/>
    <mergeCell ref="H609:I609"/>
    <mergeCell ref="G539:G540"/>
    <mergeCell ref="H543:I543"/>
    <mergeCell ref="C551:L551"/>
    <mergeCell ref="F561:G561"/>
    <mergeCell ref="H561:I561"/>
    <mergeCell ref="J561:K561"/>
    <mergeCell ref="B565:M565"/>
    <mergeCell ref="C566:L566"/>
    <mergeCell ref="G572:G573"/>
    <mergeCell ref="C500:L500"/>
    <mergeCell ref="G506:G507"/>
    <mergeCell ref="H510:I510"/>
    <mergeCell ref="C518:L518"/>
    <mergeCell ref="F528:G528"/>
    <mergeCell ref="H528:I528"/>
    <mergeCell ref="J528:K528"/>
    <mergeCell ref="B532:M532"/>
    <mergeCell ref="C533:L533"/>
    <mergeCell ref="B465:M465"/>
    <mergeCell ref="C466:L466"/>
    <mergeCell ref="G472:G473"/>
    <mergeCell ref="H476:I476"/>
    <mergeCell ref="C484:L484"/>
    <mergeCell ref="F494:G494"/>
    <mergeCell ref="H494:I494"/>
    <mergeCell ref="J494:K494"/>
    <mergeCell ref="B499:M499"/>
    <mergeCell ref="F428:G428"/>
    <mergeCell ref="H428:I428"/>
    <mergeCell ref="J428:K428"/>
    <mergeCell ref="B432:M432"/>
    <mergeCell ref="C433:L433"/>
    <mergeCell ref="G439:G440"/>
    <mergeCell ref="H443:I443"/>
    <mergeCell ref="C451:L451"/>
    <mergeCell ref="F461:G461"/>
    <mergeCell ref="H461:I461"/>
    <mergeCell ref="J461:K461"/>
    <mergeCell ref="C385:L385"/>
    <mergeCell ref="F395:G395"/>
    <mergeCell ref="H395:I395"/>
    <mergeCell ref="J395:K395"/>
    <mergeCell ref="B399:M399"/>
    <mergeCell ref="C400:L400"/>
    <mergeCell ref="G406:G407"/>
    <mergeCell ref="H410:I410"/>
    <mergeCell ref="C418:L418"/>
    <mergeCell ref="H344:I344"/>
    <mergeCell ref="C352:L352"/>
    <mergeCell ref="F362:G362"/>
    <mergeCell ref="H362:I362"/>
    <mergeCell ref="J362:K362"/>
    <mergeCell ref="B366:M366"/>
    <mergeCell ref="C367:L367"/>
    <mergeCell ref="G373:G374"/>
    <mergeCell ref="H377:I377"/>
    <mergeCell ref="G307:G308"/>
    <mergeCell ref="H311:I311"/>
    <mergeCell ref="C319:L319"/>
    <mergeCell ref="F329:G329"/>
    <mergeCell ref="H329:I329"/>
    <mergeCell ref="J329:K329"/>
    <mergeCell ref="B333:M333"/>
    <mergeCell ref="C334:L334"/>
    <mergeCell ref="G340:G341"/>
    <mergeCell ref="C268:L268"/>
    <mergeCell ref="G274:G275"/>
    <mergeCell ref="H278:I278"/>
    <mergeCell ref="C286:L286"/>
    <mergeCell ref="F296:G296"/>
    <mergeCell ref="H296:I296"/>
    <mergeCell ref="J296:K296"/>
    <mergeCell ref="B300:M300"/>
    <mergeCell ref="C301:L301"/>
    <mergeCell ref="B234:M234"/>
    <mergeCell ref="C235:L235"/>
    <mergeCell ref="G241:G242"/>
    <mergeCell ref="H245:I245"/>
    <mergeCell ref="C253:L253"/>
    <mergeCell ref="F263:G263"/>
    <mergeCell ref="H263:I263"/>
    <mergeCell ref="J263:K263"/>
    <mergeCell ref="B267:M267"/>
    <mergeCell ref="F197:G197"/>
    <mergeCell ref="H197:I197"/>
    <mergeCell ref="J197:K197"/>
    <mergeCell ref="B201:M201"/>
    <mergeCell ref="C202:L202"/>
    <mergeCell ref="G208:G209"/>
    <mergeCell ref="H212:I212"/>
    <mergeCell ref="C220:L220"/>
    <mergeCell ref="F230:G230"/>
    <mergeCell ref="H230:I230"/>
    <mergeCell ref="J230:K230"/>
    <mergeCell ref="C154:L154"/>
    <mergeCell ref="F164:G164"/>
    <mergeCell ref="H164:I164"/>
    <mergeCell ref="J164:K164"/>
    <mergeCell ref="B168:M168"/>
    <mergeCell ref="C169:L169"/>
    <mergeCell ref="G175:G176"/>
    <mergeCell ref="H179:I179"/>
    <mergeCell ref="C187:L187"/>
    <mergeCell ref="H113:I113"/>
    <mergeCell ref="C121:L121"/>
    <mergeCell ref="F131:G131"/>
    <mergeCell ref="H131:I131"/>
    <mergeCell ref="J131:K131"/>
    <mergeCell ref="B135:M135"/>
    <mergeCell ref="C136:L136"/>
    <mergeCell ref="G142:G143"/>
    <mergeCell ref="H146:I146"/>
    <mergeCell ref="G76:G77"/>
    <mergeCell ref="H80:I80"/>
    <mergeCell ref="C88:L88"/>
    <mergeCell ref="F98:G98"/>
    <mergeCell ref="H98:I98"/>
    <mergeCell ref="J98:K98"/>
    <mergeCell ref="B102:M102"/>
    <mergeCell ref="C103:L103"/>
    <mergeCell ref="G109:G110"/>
    <mergeCell ref="C37:L37"/>
    <mergeCell ref="G43:G44"/>
    <mergeCell ref="H47:I47"/>
    <mergeCell ref="C55:L55"/>
    <mergeCell ref="F65:G65"/>
    <mergeCell ref="H65:I65"/>
    <mergeCell ref="J65:K65"/>
    <mergeCell ref="B69:M69"/>
    <mergeCell ref="C70:L70"/>
    <mergeCell ref="B3:M3"/>
    <mergeCell ref="C4:L4"/>
    <mergeCell ref="G10:G11"/>
    <mergeCell ref="H14:I14"/>
    <mergeCell ref="C22:L22"/>
    <mergeCell ref="F32:G32"/>
    <mergeCell ref="H32:I32"/>
    <mergeCell ref="J32:K32"/>
    <mergeCell ref="B36:M3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62"/>
  <sheetViews>
    <sheetView topLeftCell="A1042" zoomScaleNormal="100" workbookViewId="0">
      <selection activeCell="G1066" sqref="G1066"/>
    </sheetView>
  </sheetViews>
  <sheetFormatPr defaultRowHeight="14.4"/>
  <cols>
    <col min="1" max="1" width="4.33203125" customWidth="1"/>
    <col min="2" max="2" width="7.21875" customWidth="1"/>
    <col min="3" max="3" width="19.77734375" customWidth="1"/>
    <col min="4" max="4" width="18.6640625" customWidth="1"/>
    <col min="5" max="5" width="19.44140625" customWidth="1"/>
    <col min="6" max="6" width="16.6640625" customWidth="1"/>
    <col min="7" max="7" width="17.88671875" customWidth="1"/>
    <col min="8" max="8" width="17.44140625" customWidth="1"/>
    <col min="9" max="9" width="18.33203125" customWidth="1"/>
    <col min="10" max="10" width="21.5546875" customWidth="1"/>
    <col min="11" max="11" width="18.6640625" customWidth="1"/>
    <col min="12" max="12" width="19" customWidth="1"/>
    <col min="13" max="13" width="12.44140625" customWidth="1"/>
    <col min="14" max="14" width="17.88671875" customWidth="1"/>
    <col min="15" max="15" width="14" customWidth="1"/>
    <col min="16" max="16" width="12.33203125" customWidth="1"/>
  </cols>
  <sheetData>
    <row r="1" spans="2:13" ht="15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1670216.0519999999</v>
      </c>
      <c r="E5" s="596">
        <v>1670931.5930000001</v>
      </c>
      <c r="F5" s="526">
        <f t="shared" ref="F5:F10" si="0">E5-D5</f>
        <v>715.54100000020117</v>
      </c>
      <c r="G5" s="521">
        <v>6.28</v>
      </c>
      <c r="H5" s="410">
        <f>F5*G5</f>
        <v>4493.5974800012636</v>
      </c>
      <c r="I5" s="531">
        <f>F5+F9+F10</f>
        <v>855.43000000020118</v>
      </c>
      <c r="J5" s="411">
        <f>I5/I9</f>
        <v>0.52400032098034144</v>
      </c>
      <c r="K5" s="186"/>
      <c r="L5" s="359"/>
      <c r="M5" s="401"/>
    </row>
    <row r="6" spans="2:13" ht="15.6">
      <c r="B6" s="396"/>
      <c r="C6" s="412" t="s">
        <v>43</v>
      </c>
      <c r="D6" s="596">
        <v>642748.48300000001</v>
      </c>
      <c r="E6" s="596">
        <v>643235.152</v>
      </c>
      <c r="F6" s="527">
        <f t="shared" si="0"/>
        <v>486.66899999999441</v>
      </c>
      <c r="G6" s="522">
        <v>6.28</v>
      </c>
      <c r="H6" s="413">
        <f>G6*F6</f>
        <v>3056.281319999965</v>
      </c>
      <c r="I6" s="532">
        <f>F6</f>
        <v>486.66899999999441</v>
      </c>
      <c r="J6" s="414">
        <f>I6/I9</f>
        <v>0.29811289317783907</v>
      </c>
      <c r="K6" s="186"/>
      <c r="L6" s="359"/>
      <c r="M6" s="401"/>
    </row>
    <row r="7" spans="2:13" ht="15.6">
      <c r="B7" s="396"/>
      <c r="C7" s="415" t="s">
        <v>44</v>
      </c>
      <c r="D7" s="597">
        <v>397541.01299999998</v>
      </c>
      <c r="E7" s="597">
        <v>397749.04300000001</v>
      </c>
      <c r="F7" s="528">
        <f t="shared" si="0"/>
        <v>208.03000000002794</v>
      </c>
      <c r="G7" s="523">
        <v>4.58</v>
      </c>
      <c r="H7" s="416">
        <f>G7*F7</f>
        <v>952.77740000012795</v>
      </c>
      <c r="I7" s="533">
        <f>F7</f>
        <v>208.03000000002794</v>
      </c>
      <c r="J7" s="417">
        <f>I7/I9</f>
        <v>0.1274303996510871</v>
      </c>
      <c r="K7" s="186"/>
      <c r="L7" s="359"/>
      <c r="M7" s="401"/>
    </row>
    <row r="8" spans="2:13" ht="15.6">
      <c r="B8" s="397"/>
      <c r="C8" s="183" t="s">
        <v>139</v>
      </c>
      <c r="D8" s="597">
        <v>349277.92300000001</v>
      </c>
      <c r="E8" s="597">
        <v>349360.29300000001</v>
      </c>
      <c r="F8" s="529">
        <f t="shared" si="0"/>
        <v>82.369999999995343</v>
      </c>
      <c r="G8" s="524">
        <v>6.28</v>
      </c>
      <c r="H8" s="418">
        <f>G8*F8</f>
        <v>517.28359999997076</v>
      </c>
      <c r="I8" s="534">
        <f>F8</f>
        <v>82.369999999995343</v>
      </c>
      <c r="J8" s="419">
        <f>I8/I9</f>
        <v>5.0456386190732304E-2</v>
      </c>
      <c r="K8" s="186"/>
      <c r="L8" s="359"/>
      <c r="M8" s="401"/>
    </row>
    <row r="9" spans="2:13" ht="16.2" thickBot="1">
      <c r="B9" s="397"/>
      <c r="C9" s="420" t="s">
        <v>45</v>
      </c>
      <c r="D9" s="597">
        <v>973.28200000000004</v>
      </c>
      <c r="E9" s="597">
        <v>1079.171</v>
      </c>
      <c r="F9" s="526">
        <f t="shared" si="0"/>
        <v>105.88900000000001</v>
      </c>
      <c r="G9" s="859">
        <v>6.28</v>
      </c>
      <c r="H9" s="421">
        <f>G9*F9</f>
        <v>664.98292000000004</v>
      </c>
      <c r="I9" s="535">
        <f t="shared" ref="I9:J9" si="1">SUM(I5:I8)</f>
        <v>1632.499000000219</v>
      </c>
      <c r="J9" s="422">
        <f t="shared" si="1"/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555.20100000000002</v>
      </c>
      <c r="E10" s="597">
        <v>589.20100000000002</v>
      </c>
      <c r="F10" s="526">
        <f t="shared" si="0"/>
        <v>34</v>
      </c>
      <c r="G10" s="860"/>
      <c r="H10" s="423">
        <f>G9*F10</f>
        <v>213.52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1632.499000000219</v>
      </c>
      <c r="G11" s="525">
        <f>H11/F11</f>
        <v>6.0633683205931526</v>
      </c>
      <c r="H11" s="428">
        <f>SUM(H5:H10)</f>
        <v>9898.4427200013288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/>
      <c r="E13" s="433" t="s">
        <v>254</v>
      </c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/>
      <c r="E14" s="438">
        <v>1225</v>
      </c>
      <c r="F14" s="438">
        <f>D14+E14</f>
        <v>1225</v>
      </c>
      <c r="G14" s="439">
        <f>F14/F19</f>
        <v>0.27390338030310485</v>
      </c>
      <c r="H14" s="590">
        <v>7.0000000000000001E-3</v>
      </c>
      <c r="I14" s="586">
        <f>F14*H14</f>
        <v>8.5750000000000011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/>
      <c r="E15" s="438">
        <v>1237</v>
      </c>
      <c r="F15" s="438">
        <f t="shared" ref="F15:F18" si="2">D15+E15</f>
        <v>1237</v>
      </c>
      <c r="G15" s="439">
        <f>F15/F19</f>
        <v>0.27658651545709445</v>
      </c>
      <c r="H15" s="590">
        <v>2.5000000000000001E-2</v>
      </c>
      <c r="I15" s="586">
        <f>F15*H15</f>
        <v>30.925000000000001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/>
      <c r="E16" s="438">
        <v>1064</v>
      </c>
      <c r="F16" s="438">
        <f t="shared" si="2"/>
        <v>1064</v>
      </c>
      <c r="G16" s="439">
        <f>F16/F19</f>
        <v>0.23790465032041105</v>
      </c>
      <c r="H16" s="590"/>
      <c r="I16" s="586"/>
      <c r="J16" s="431"/>
      <c r="K16" s="184"/>
      <c r="L16" s="188"/>
      <c r="M16" s="401"/>
    </row>
    <row r="17" spans="2:13" ht="15.6">
      <c r="B17" s="397"/>
      <c r="C17" s="437" t="s">
        <v>275</v>
      </c>
      <c r="D17" s="438"/>
      <c r="E17" s="438">
        <v>946.38</v>
      </c>
      <c r="F17" s="438">
        <f t="shared" si="2"/>
        <v>946.38</v>
      </c>
      <c r="G17" s="439">
        <f>F17/F19</f>
        <v>0.21160545391938967</v>
      </c>
      <c r="H17" s="590">
        <v>1.9E-2</v>
      </c>
      <c r="I17" s="586">
        <f>F17*H17</f>
        <v>17.98122</v>
      </c>
      <c r="J17" s="431"/>
      <c r="K17" s="184"/>
      <c r="L17" s="188"/>
      <c r="M17" s="401"/>
    </row>
    <row r="18" spans="2:13" ht="15.6">
      <c r="B18" s="397"/>
      <c r="C18" s="437" t="s">
        <v>276</v>
      </c>
      <c r="D18" s="438"/>
      <c r="E18" s="438"/>
      <c r="F18" s="438">
        <f t="shared" si="2"/>
        <v>0</v>
      </c>
      <c r="G18" s="439">
        <f>F18/F19</f>
        <v>0</v>
      </c>
      <c r="H18" s="584"/>
      <c r="I18" s="586"/>
      <c r="J18" s="431"/>
      <c r="K18" s="184"/>
      <c r="L18" s="188"/>
      <c r="M18" s="401"/>
    </row>
    <row r="19" spans="2:13" ht="16.2" thickBot="1">
      <c r="B19" s="397"/>
      <c r="C19" s="441" t="s">
        <v>1</v>
      </c>
      <c r="D19" s="442">
        <f>SUM(D14:D18)</f>
        <v>0</v>
      </c>
      <c r="E19" s="442">
        <f>SUM(E14:E18)</f>
        <v>4472.38</v>
      </c>
      <c r="F19" s="443">
        <f>D19+E19</f>
        <v>4472.38</v>
      </c>
      <c r="G19" s="444">
        <f>SUM(G14:G18)</f>
        <v>1</v>
      </c>
      <c r="H19" s="585" t="s">
        <v>21</v>
      </c>
      <c r="I19" s="591">
        <f>SUM(I14:I18)</f>
        <v>57.48122</v>
      </c>
      <c r="J19" s="431"/>
      <c r="K19" s="184"/>
      <c r="L19" s="188"/>
      <c r="M19" s="401"/>
    </row>
    <row r="20" spans="2:13" ht="15" thickBot="1">
      <c r="B20" s="397"/>
      <c r="C20" s="187"/>
      <c r="D20" s="186"/>
      <c r="E20" s="186"/>
      <c r="G20" s="186"/>
      <c r="H20" s="186"/>
      <c r="I20" s="184"/>
      <c r="J20" s="184"/>
      <c r="K20" s="184"/>
      <c r="L20" s="188"/>
      <c r="M20" s="401"/>
    </row>
    <row r="21" spans="2:13" ht="26.4" thickBot="1">
      <c r="B21" s="397"/>
      <c r="C21" s="876" t="s">
        <v>194</v>
      </c>
      <c r="D21" s="877"/>
      <c r="E21" s="877"/>
      <c r="F21" s="877"/>
      <c r="G21" s="877"/>
      <c r="H21" s="877"/>
      <c r="I21" s="877"/>
      <c r="J21" s="877"/>
      <c r="K21" s="877"/>
      <c r="L21" s="878"/>
      <c r="M21" s="401"/>
    </row>
    <row r="22" spans="2:13" ht="15.6">
      <c r="B22" s="396"/>
      <c r="C22" s="446"/>
      <c r="D22" s="447" t="s">
        <v>260</v>
      </c>
      <c r="E22" s="447" t="s">
        <v>68</v>
      </c>
      <c r="F22" s="447" t="s">
        <v>290</v>
      </c>
      <c r="G22" s="448" t="s">
        <v>256</v>
      </c>
      <c r="H22" s="447" t="s">
        <v>130</v>
      </c>
      <c r="I22" s="448" t="s">
        <v>64</v>
      </c>
      <c r="J22" s="447" t="s">
        <v>269</v>
      </c>
      <c r="K22" s="448" t="s">
        <v>195</v>
      </c>
      <c r="L22" s="449" t="s">
        <v>65</v>
      </c>
      <c r="M22" s="401"/>
    </row>
    <row r="23" spans="2:13" ht="15.6">
      <c r="B23" s="396"/>
      <c r="C23" s="450" t="s">
        <v>58</v>
      </c>
      <c r="D23" s="438">
        <v>358.85</v>
      </c>
      <c r="E23" s="438">
        <v>236.23</v>
      </c>
      <c r="F23" s="438">
        <v>208.19</v>
      </c>
      <c r="G23" s="438">
        <v>25</v>
      </c>
      <c r="H23" s="438">
        <v>236</v>
      </c>
      <c r="I23" s="438"/>
      <c r="J23" s="438"/>
      <c r="K23" s="550">
        <f>D23+E23+F23+G23+H23+I23+J23</f>
        <v>1064.27</v>
      </c>
      <c r="L23" s="452">
        <f>K23/K27</f>
        <v>0.10764826961882556</v>
      </c>
      <c r="M23" s="401"/>
    </row>
    <row r="24" spans="2:13" ht="15.6">
      <c r="B24" s="396"/>
      <c r="C24" s="450" t="s">
        <v>148</v>
      </c>
      <c r="D24" s="438">
        <v>916.04</v>
      </c>
      <c r="E24" s="438">
        <v>791</v>
      </c>
      <c r="F24" s="438">
        <v>126.27</v>
      </c>
      <c r="G24" s="438">
        <v>112</v>
      </c>
      <c r="H24" s="438">
        <v>517</v>
      </c>
      <c r="I24" s="438"/>
      <c r="J24" s="438"/>
      <c r="K24" s="550">
        <f t="shared" ref="K24:K28" si="3">D24+E24+F24+G24+H24+I24+J24</f>
        <v>2462.31</v>
      </c>
      <c r="L24" s="452">
        <f>K24/K27</f>
        <v>0.24905654652027245</v>
      </c>
      <c r="M24" s="401"/>
    </row>
    <row r="25" spans="2:13" ht="15.6">
      <c r="B25" s="396"/>
      <c r="C25" s="450" t="s">
        <v>61</v>
      </c>
      <c r="D25" s="438">
        <v>941.02</v>
      </c>
      <c r="E25" s="185">
        <v>1665.14</v>
      </c>
      <c r="F25" s="438">
        <v>43.84</v>
      </c>
      <c r="G25" s="438"/>
      <c r="H25" s="438">
        <v>562.20000000000005</v>
      </c>
      <c r="I25" s="438"/>
      <c r="J25" s="438"/>
      <c r="K25" s="550">
        <f t="shared" si="3"/>
        <v>3212.2</v>
      </c>
      <c r="L25" s="452">
        <f>K25/K27</f>
        <v>0.32490605924210159</v>
      </c>
      <c r="M25" s="401"/>
    </row>
    <row r="26" spans="2:13" ht="15.6">
      <c r="B26" s="396"/>
      <c r="C26" s="450" t="s">
        <v>62</v>
      </c>
      <c r="D26" s="438">
        <v>844.39</v>
      </c>
      <c r="E26" s="438">
        <v>922.15</v>
      </c>
      <c r="F26" s="438">
        <v>572.54</v>
      </c>
      <c r="G26" s="438">
        <v>70.59</v>
      </c>
      <c r="H26" s="438">
        <v>665</v>
      </c>
      <c r="I26" s="438"/>
      <c r="J26" s="438">
        <v>73.099999999999994</v>
      </c>
      <c r="K26" s="550">
        <f t="shared" si="3"/>
        <v>3147.77</v>
      </c>
      <c r="L26" s="452">
        <f>K26/K27</f>
        <v>0.31838912461880026</v>
      </c>
      <c r="M26" s="401"/>
    </row>
    <row r="27" spans="2:13" ht="15.6">
      <c r="B27" s="397"/>
      <c r="C27" s="450" t="s">
        <v>199</v>
      </c>
      <c r="D27" s="552">
        <f t="shared" ref="D27:F27" si="4">SUM(D23:D26)</f>
        <v>3060.2999999999997</v>
      </c>
      <c r="E27" s="552">
        <f t="shared" si="4"/>
        <v>3614.52</v>
      </c>
      <c r="F27" s="552">
        <f t="shared" si="4"/>
        <v>950.83999999999992</v>
      </c>
      <c r="G27" s="552">
        <f>SUM(G23:G26)</f>
        <v>207.59</v>
      </c>
      <c r="H27" s="552">
        <f t="shared" ref="H27:J27" si="5">SUM(H23:H26)</f>
        <v>1980.2</v>
      </c>
      <c r="I27" s="552">
        <f t="shared" si="5"/>
        <v>0</v>
      </c>
      <c r="J27" s="552">
        <f t="shared" si="5"/>
        <v>73.099999999999994</v>
      </c>
      <c r="K27" s="550">
        <f t="shared" si="3"/>
        <v>9886.5500000000011</v>
      </c>
      <c r="L27" s="452">
        <f>SUM(L23:L26)</f>
        <v>0.99999999999999978</v>
      </c>
      <c r="M27" s="401"/>
    </row>
    <row r="28" spans="2:13" ht="15.6">
      <c r="B28" s="397"/>
      <c r="C28" s="547" t="s">
        <v>193</v>
      </c>
      <c r="D28" s="553">
        <v>3060.3</v>
      </c>
      <c r="E28" s="553">
        <v>3614.52</v>
      </c>
      <c r="F28" s="553">
        <v>950.84</v>
      </c>
      <c r="G28" s="548">
        <v>207.59</v>
      </c>
      <c r="H28" s="548">
        <v>1987.51</v>
      </c>
      <c r="I28" s="548"/>
      <c r="J28" s="548">
        <v>73.099999999999994</v>
      </c>
      <c r="K28" s="549">
        <f t="shared" si="3"/>
        <v>9893.86</v>
      </c>
      <c r="L28" s="452"/>
      <c r="M28" s="401"/>
    </row>
    <row r="29" spans="2:13" ht="15.6">
      <c r="B29" s="397"/>
      <c r="C29" s="460" t="s">
        <v>147</v>
      </c>
      <c r="D29" s="461">
        <f t="shared" ref="D29:E29" si="6">D28-D27</f>
        <v>0</v>
      </c>
      <c r="E29" s="461">
        <f t="shared" si="6"/>
        <v>0</v>
      </c>
      <c r="F29" s="461">
        <f>F28-F27</f>
        <v>0</v>
      </c>
      <c r="G29" s="461">
        <f>G28-G27</f>
        <v>0</v>
      </c>
      <c r="H29" s="461">
        <f t="shared" ref="H29:I29" si="7">H28-H27</f>
        <v>7.3099999999999454</v>
      </c>
      <c r="I29" s="461">
        <f t="shared" si="7"/>
        <v>0</v>
      </c>
      <c r="J29" s="461">
        <f>J28-J27</f>
        <v>0</v>
      </c>
      <c r="K29" s="542">
        <f>D29+E29+F29+G29+H29+I29+J29</f>
        <v>7.3099999999999454</v>
      </c>
      <c r="L29" s="452"/>
      <c r="M29" s="401"/>
    </row>
    <row r="30" spans="2:13" ht="15.6">
      <c r="B30" s="396"/>
      <c r="C30" s="402" t="s">
        <v>65</v>
      </c>
      <c r="D30" s="462">
        <f>D28/K28</f>
        <v>0.30931304869889004</v>
      </c>
      <c r="E30" s="462">
        <f>E28/K28</f>
        <v>0.3653296084642394</v>
      </c>
      <c r="F30" s="462">
        <f>F28/K28</f>
        <v>9.6104048369392736E-2</v>
      </c>
      <c r="G30" s="462">
        <f>G28/K28</f>
        <v>2.0981699761266077E-2</v>
      </c>
      <c r="H30" s="462">
        <f>H28/K28</f>
        <v>0.20088317400893077</v>
      </c>
      <c r="I30" s="462">
        <f>I28/K28</f>
        <v>0</v>
      </c>
      <c r="J30" s="462">
        <f>J28/K28</f>
        <v>7.3884206972809393E-3</v>
      </c>
      <c r="K30" s="520">
        <f>D30+E30+F30+G30+H30+I30+J30</f>
        <v>0.99999999999999989</v>
      </c>
      <c r="L30" s="463"/>
      <c r="M30" s="401"/>
    </row>
    <row r="31" spans="2:13" ht="16.2" thickBot="1">
      <c r="B31" s="396"/>
      <c r="C31" s="394"/>
      <c r="D31" s="395"/>
      <c r="E31" s="464"/>
      <c r="F31" s="879"/>
      <c r="G31" s="879"/>
      <c r="H31" s="879"/>
      <c r="I31" s="879"/>
      <c r="J31" s="880" t="s">
        <v>196</v>
      </c>
      <c r="K31" s="880"/>
      <c r="L31" s="465">
        <f>H11-K28</f>
        <v>4.5827200013281981</v>
      </c>
      <c r="M31" s="401"/>
    </row>
    <row r="32" spans="2:13" ht="15" thickBot="1">
      <c r="B32" s="397"/>
      <c r="C32" s="393"/>
      <c r="D32" s="367"/>
      <c r="E32" s="367"/>
      <c r="F32" s="367"/>
      <c r="G32" s="367"/>
      <c r="H32" s="367"/>
      <c r="I32" s="367"/>
      <c r="J32" s="367"/>
      <c r="K32" s="367"/>
      <c r="L32" s="368"/>
      <c r="M32" s="401"/>
    </row>
    <row r="33" spans="2:13" ht="15" thickBot="1">
      <c r="B33" s="398"/>
      <c r="C33" s="399"/>
      <c r="D33" s="399"/>
      <c r="E33" s="399"/>
      <c r="F33" s="399"/>
      <c r="G33" s="399"/>
      <c r="H33" s="399"/>
      <c r="I33" s="399"/>
      <c r="J33" s="399"/>
      <c r="K33" s="399"/>
      <c r="L33" s="399"/>
      <c r="M33" s="400"/>
    </row>
    <row r="34" spans="2:13" ht="15" thickBot="1"/>
    <row r="35" spans="2:13" ht="46.8" thickBot="1">
      <c r="B35" s="853" t="s">
        <v>203</v>
      </c>
      <c r="C35" s="854"/>
      <c r="D35" s="854"/>
      <c r="E35" s="854"/>
      <c r="F35" s="854"/>
      <c r="G35" s="854"/>
      <c r="H35" s="854"/>
      <c r="I35" s="854"/>
      <c r="J35" s="854"/>
      <c r="K35" s="854"/>
      <c r="L35" s="854"/>
      <c r="M35" s="855"/>
    </row>
    <row r="36" spans="2:13" ht="26.4" thickBot="1">
      <c r="B36" s="396"/>
      <c r="C36" s="856" t="s">
        <v>193</v>
      </c>
      <c r="D36" s="857"/>
      <c r="E36" s="857"/>
      <c r="F36" s="857"/>
      <c r="G36" s="857"/>
      <c r="H36" s="857"/>
      <c r="I36" s="857"/>
      <c r="J36" s="857"/>
      <c r="K36" s="857"/>
      <c r="L36" s="858"/>
      <c r="M36" s="401"/>
    </row>
    <row r="37" spans="2:13" ht="15.6">
      <c r="B37" s="396"/>
      <c r="C37" s="403" t="s">
        <v>7</v>
      </c>
      <c r="D37" s="404" t="s">
        <v>38</v>
      </c>
      <c r="E37" s="405" t="s">
        <v>39</v>
      </c>
      <c r="F37" s="406" t="s">
        <v>40</v>
      </c>
      <c r="G37" s="406" t="s">
        <v>8</v>
      </c>
      <c r="H37" s="407" t="s">
        <v>60</v>
      </c>
      <c r="I37" s="408" t="s">
        <v>40</v>
      </c>
      <c r="J37" s="407" t="s">
        <v>65</v>
      </c>
      <c r="K37" s="184"/>
      <c r="L37" s="188"/>
      <c r="M37" s="401"/>
    </row>
    <row r="38" spans="2:13" ht="15.6">
      <c r="B38" s="396"/>
      <c r="C38" s="409" t="s">
        <v>42</v>
      </c>
      <c r="D38" s="596">
        <v>1670931.5930000001</v>
      </c>
      <c r="E38" s="596">
        <v>1671615.683</v>
      </c>
      <c r="F38" s="526">
        <f t="shared" ref="F38:F43" si="8">E38-D38</f>
        <v>684.08999999985099</v>
      </c>
      <c r="G38" s="521">
        <v>6.28</v>
      </c>
      <c r="H38" s="410">
        <f>F38*G38</f>
        <v>4296.0851999990646</v>
      </c>
      <c r="I38" s="531">
        <f>F38+F42+F43</f>
        <v>855.83099999985097</v>
      </c>
      <c r="J38" s="411">
        <f>I38/I42</f>
        <v>0.63820786269253504</v>
      </c>
      <c r="K38" s="186"/>
      <c r="L38" s="359"/>
      <c r="M38" s="401"/>
    </row>
    <row r="39" spans="2:13" ht="15.6">
      <c r="B39" s="396"/>
      <c r="C39" s="412" t="s">
        <v>43</v>
      </c>
      <c r="D39" s="596">
        <v>643235.152</v>
      </c>
      <c r="E39" s="596">
        <v>643530.83200000005</v>
      </c>
      <c r="F39" s="527">
        <f t="shared" si="8"/>
        <v>295.68000000005122</v>
      </c>
      <c r="G39" s="522">
        <v>6.28</v>
      </c>
      <c r="H39" s="413">
        <f>G39*F39</f>
        <v>1856.8704000003218</v>
      </c>
      <c r="I39" s="532">
        <f>F39</f>
        <v>295.68000000005122</v>
      </c>
      <c r="J39" s="414">
        <f>I39/I42</f>
        <v>0.22049364984558203</v>
      </c>
      <c r="K39" s="186"/>
      <c r="L39" s="359"/>
      <c r="M39" s="401"/>
    </row>
    <row r="40" spans="2:13" ht="15.6">
      <c r="B40" s="396"/>
      <c r="C40" s="415" t="s">
        <v>44</v>
      </c>
      <c r="D40" s="597">
        <v>397749.04300000001</v>
      </c>
      <c r="E40" s="597">
        <v>397917.24300000002</v>
      </c>
      <c r="F40" s="528">
        <f t="shared" si="8"/>
        <v>168.20000000001164</v>
      </c>
      <c r="G40" s="523">
        <v>4.58</v>
      </c>
      <c r="H40" s="416">
        <f>G40*F40</f>
        <v>770.35600000005331</v>
      </c>
      <c r="I40" s="533">
        <f>F40</f>
        <v>168.20000000001164</v>
      </c>
      <c r="J40" s="417">
        <f>I40/I42</f>
        <v>0.12542962629877921</v>
      </c>
      <c r="K40" s="186"/>
      <c r="L40" s="359"/>
      <c r="M40" s="401"/>
    </row>
    <row r="41" spans="2:13" ht="15.6">
      <c r="B41" s="397"/>
      <c r="C41" s="183" t="s">
        <v>139</v>
      </c>
      <c r="D41" s="597">
        <v>349360.29300000001</v>
      </c>
      <c r="E41" s="597">
        <v>349381.57299999997</v>
      </c>
      <c r="F41" s="529">
        <f t="shared" si="8"/>
        <v>21.279999999969732</v>
      </c>
      <c r="G41" s="524">
        <v>6.28</v>
      </c>
      <c r="H41" s="418">
        <f>G41*F41</f>
        <v>133.63839999980993</v>
      </c>
      <c r="I41" s="534">
        <f>F41</f>
        <v>21.279999999969732</v>
      </c>
      <c r="J41" s="419">
        <f>I41/I42</f>
        <v>1.5868861163103688E-2</v>
      </c>
      <c r="K41" s="186"/>
      <c r="L41" s="359"/>
      <c r="M41" s="401"/>
    </row>
    <row r="42" spans="2:13" ht="16.2" thickBot="1">
      <c r="B42" s="397"/>
      <c r="C42" s="420" t="s">
        <v>45</v>
      </c>
      <c r="D42" s="597">
        <v>1079.171</v>
      </c>
      <c r="E42" s="597">
        <v>1167.1410000000001</v>
      </c>
      <c r="F42" s="526">
        <f t="shared" si="8"/>
        <v>87.970000000000027</v>
      </c>
      <c r="G42" s="859">
        <v>6.28</v>
      </c>
      <c r="H42" s="421">
        <f>G42*F42</f>
        <v>552.45160000000021</v>
      </c>
      <c r="I42" s="535">
        <f t="shared" ref="I42:J42" si="9">SUM(I38:I41)</f>
        <v>1340.9909999998836</v>
      </c>
      <c r="J42" s="422">
        <f t="shared" si="9"/>
        <v>1</v>
      </c>
      <c r="K42" s="186"/>
      <c r="L42" s="359"/>
      <c r="M42" s="401"/>
    </row>
    <row r="43" spans="2:13" ht="15.6">
      <c r="B43" s="397"/>
      <c r="C43" s="420" t="s">
        <v>46</v>
      </c>
      <c r="D43" s="597">
        <v>589.20100000000002</v>
      </c>
      <c r="E43" s="597">
        <v>672.97199999999998</v>
      </c>
      <c r="F43" s="526">
        <f t="shared" si="8"/>
        <v>83.770999999999958</v>
      </c>
      <c r="G43" s="860"/>
      <c r="H43" s="423">
        <f>G42*F43</f>
        <v>526.08187999999973</v>
      </c>
      <c r="I43" s="424"/>
      <c r="J43" s="425"/>
      <c r="K43" s="186"/>
      <c r="L43" s="359"/>
      <c r="M43" s="401"/>
    </row>
    <row r="44" spans="2:13" ht="16.2" thickBot="1">
      <c r="B44" s="397"/>
      <c r="C44" s="426" t="s">
        <v>21</v>
      </c>
      <c r="D44" s="427"/>
      <c r="E44" s="427"/>
      <c r="F44" s="530">
        <f>F38+F39+F40+F41+F42+F43</f>
        <v>1340.9909999998836</v>
      </c>
      <c r="G44" s="525">
        <f>H44/F44</f>
        <v>6.0667696352920757</v>
      </c>
      <c r="H44" s="428">
        <f>SUM(H38:H43)</f>
        <v>8135.4834799992495</v>
      </c>
      <c r="I44" s="424"/>
      <c r="J44" s="425"/>
      <c r="K44" s="186"/>
      <c r="L44" s="359"/>
      <c r="M44" s="401"/>
    </row>
    <row r="45" spans="2:13" ht="16.2" thickBot="1">
      <c r="B45" s="397"/>
      <c r="C45" s="429"/>
      <c r="D45" s="425"/>
      <c r="E45" s="425"/>
      <c r="F45" s="430"/>
      <c r="G45" s="425"/>
      <c r="H45" s="425"/>
      <c r="I45" s="431"/>
      <c r="J45" s="431"/>
      <c r="K45" s="184"/>
      <c r="L45" s="188"/>
      <c r="M45" s="401"/>
    </row>
    <row r="46" spans="2:13" ht="15.6">
      <c r="B46" s="397"/>
      <c r="C46" s="432"/>
      <c r="D46" s="433"/>
      <c r="E46" s="433" t="s">
        <v>254</v>
      </c>
      <c r="F46" s="434" t="s">
        <v>1</v>
      </c>
      <c r="G46" s="554" t="s">
        <v>65</v>
      </c>
      <c r="H46" s="861" t="s">
        <v>243</v>
      </c>
      <c r="I46" s="862"/>
      <c r="J46" s="431"/>
      <c r="K46" s="184"/>
      <c r="L46" s="188"/>
      <c r="M46" s="401"/>
    </row>
    <row r="47" spans="2:13" ht="15.6">
      <c r="B47" s="397"/>
      <c r="C47" s="437" t="s">
        <v>80</v>
      </c>
      <c r="D47" s="438"/>
      <c r="E47" s="438">
        <v>1889</v>
      </c>
      <c r="F47" s="438">
        <f>D47+E47</f>
        <v>1889</v>
      </c>
      <c r="G47" s="439">
        <f>F47/F52</f>
        <v>0.356910728861211</v>
      </c>
      <c r="H47" s="590">
        <v>7.0000000000000001E-3</v>
      </c>
      <c r="I47" s="586">
        <f>F47*H47</f>
        <v>13.223000000000001</v>
      </c>
      <c r="J47" s="431"/>
      <c r="K47" s="184"/>
      <c r="L47" s="188"/>
      <c r="M47" s="401"/>
    </row>
    <row r="48" spans="2:13" ht="15.6">
      <c r="B48" s="397"/>
      <c r="C48" s="437" t="s">
        <v>81</v>
      </c>
      <c r="D48" s="438"/>
      <c r="E48" s="438">
        <v>1298</v>
      </c>
      <c r="F48" s="438">
        <f t="shared" ref="F48:F51" si="10">D48+E48</f>
        <v>1298</v>
      </c>
      <c r="G48" s="439">
        <f>F48/F52</f>
        <v>0.24524622872517304</v>
      </c>
      <c r="H48" s="590">
        <v>2.5000000000000001E-2</v>
      </c>
      <c r="I48" s="586">
        <f>F48*H48</f>
        <v>32.450000000000003</v>
      </c>
      <c r="J48" s="431"/>
      <c r="K48" s="184"/>
      <c r="L48" s="188"/>
      <c r="M48" s="401"/>
    </row>
    <row r="49" spans="2:13" ht="15.6">
      <c r="B49" s="397"/>
      <c r="C49" s="437" t="s">
        <v>58</v>
      </c>
      <c r="D49" s="438"/>
      <c r="E49" s="438">
        <v>1535</v>
      </c>
      <c r="F49" s="438">
        <f t="shared" si="10"/>
        <v>1535</v>
      </c>
      <c r="G49" s="439">
        <f>F49/F52</f>
        <v>0.29002539375434566</v>
      </c>
      <c r="H49" s="590"/>
      <c r="I49" s="586"/>
      <c r="J49" s="431"/>
      <c r="K49" s="184"/>
      <c r="L49" s="188"/>
      <c r="M49" s="401"/>
    </row>
    <row r="50" spans="2:13" ht="15.6">
      <c r="B50" s="397"/>
      <c r="C50" s="437" t="s">
        <v>275</v>
      </c>
      <c r="D50" s="438"/>
      <c r="E50" s="438">
        <v>570.64</v>
      </c>
      <c r="F50" s="438">
        <f t="shared" si="10"/>
        <v>570.64</v>
      </c>
      <c r="G50" s="439">
        <f>F50/F52</f>
        <v>0.10781764865927022</v>
      </c>
      <c r="H50" s="590">
        <v>1.9E-2</v>
      </c>
      <c r="I50" s="586">
        <f>F50*H50</f>
        <v>10.84216</v>
      </c>
      <c r="J50" s="431"/>
      <c r="K50" s="184"/>
      <c r="L50" s="188"/>
      <c r="M50" s="401"/>
    </row>
    <row r="51" spans="2:13" ht="15.6">
      <c r="B51" s="397"/>
      <c r="C51" s="437" t="s">
        <v>276</v>
      </c>
      <c r="D51" s="438"/>
      <c r="E51" s="438"/>
      <c r="F51" s="438">
        <f t="shared" si="10"/>
        <v>0</v>
      </c>
      <c r="G51" s="439">
        <f>F51/F52</f>
        <v>0</v>
      </c>
      <c r="H51" s="584"/>
      <c r="I51" s="586"/>
      <c r="J51" s="431"/>
      <c r="K51" s="184"/>
      <c r="L51" s="188"/>
      <c r="M51" s="401"/>
    </row>
    <row r="52" spans="2:13" ht="16.2" thickBot="1">
      <c r="B52" s="397"/>
      <c r="C52" s="441" t="s">
        <v>1</v>
      </c>
      <c r="D52" s="442">
        <f>SUM(D47:D51)</f>
        <v>0</v>
      </c>
      <c r="E52" s="442">
        <f>SUM(E47:E51)</f>
        <v>5292.64</v>
      </c>
      <c r="F52" s="443">
        <f>D52+E52</f>
        <v>5292.64</v>
      </c>
      <c r="G52" s="444">
        <f>SUM(G47:G51)</f>
        <v>1</v>
      </c>
      <c r="H52" s="585" t="s">
        <v>21</v>
      </c>
      <c r="I52" s="591">
        <f>SUM(I47:I51)</f>
        <v>56.515160000000002</v>
      </c>
      <c r="J52" s="431"/>
      <c r="K52" s="184"/>
      <c r="L52" s="188"/>
      <c r="M52" s="401"/>
    </row>
    <row r="53" spans="2:13" ht="15" thickBot="1">
      <c r="B53" s="397"/>
      <c r="C53" s="187"/>
      <c r="D53" s="186"/>
      <c r="E53" s="186"/>
      <c r="G53" s="186"/>
      <c r="H53" s="186"/>
      <c r="I53" s="184"/>
      <c r="J53" s="184"/>
      <c r="K53" s="184"/>
      <c r="L53" s="188"/>
      <c r="M53" s="401"/>
    </row>
    <row r="54" spans="2:13" ht="26.4" thickBot="1">
      <c r="B54" s="397"/>
      <c r="C54" s="876" t="s">
        <v>194</v>
      </c>
      <c r="D54" s="877"/>
      <c r="E54" s="877"/>
      <c r="F54" s="877"/>
      <c r="G54" s="877"/>
      <c r="H54" s="877"/>
      <c r="I54" s="877"/>
      <c r="J54" s="877"/>
      <c r="K54" s="877"/>
      <c r="L54" s="878"/>
      <c r="M54" s="401"/>
    </row>
    <row r="55" spans="2:13" ht="15.6">
      <c r="B55" s="396"/>
      <c r="C55" s="446"/>
      <c r="D55" s="447" t="s">
        <v>260</v>
      </c>
      <c r="E55" s="447" t="s">
        <v>68</v>
      </c>
      <c r="F55" s="447" t="s">
        <v>290</v>
      </c>
      <c r="G55" s="448" t="s">
        <v>256</v>
      </c>
      <c r="H55" s="447" t="s">
        <v>130</v>
      </c>
      <c r="I55" s="448" t="s">
        <v>64</v>
      </c>
      <c r="J55" s="447" t="s">
        <v>269</v>
      </c>
      <c r="K55" s="448" t="s">
        <v>195</v>
      </c>
      <c r="L55" s="449" t="s">
        <v>65</v>
      </c>
      <c r="M55" s="401"/>
    </row>
    <row r="56" spans="2:13" ht="15.6">
      <c r="B56" s="396"/>
      <c r="C56" s="450" t="s">
        <v>58</v>
      </c>
      <c r="D56" s="438">
        <v>99.37</v>
      </c>
      <c r="E56" s="438">
        <v>520</v>
      </c>
      <c r="F56" s="438"/>
      <c r="G56" s="438">
        <v>687</v>
      </c>
      <c r="H56" s="438"/>
      <c r="I56" s="438">
        <v>508</v>
      </c>
      <c r="J56" s="438"/>
      <c r="K56" s="550">
        <f>D56+E56+F56+G56+H56+I56+J56</f>
        <v>1814.37</v>
      </c>
      <c r="L56" s="452">
        <f>K56/K60</f>
        <v>0.22315931112690918</v>
      </c>
      <c r="M56" s="401"/>
    </row>
    <row r="57" spans="2:13" ht="15.6">
      <c r="B57" s="396"/>
      <c r="C57" s="450" t="s">
        <v>148</v>
      </c>
      <c r="D57" s="438">
        <v>40</v>
      </c>
      <c r="E57" s="438">
        <v>446</v>
      </c>
      <c r="F57" s="438"/>
      <c r="G57" s="438">
        <v>1319</v>
      </c>
      <c r="H57" s="438"/>
      <c r="I57" s="438">
        <v>816</v>
      </c>
      <c r="J57" s="438"/>
      <c r="K57" s="550">
        <f t="shared" ref="K57:K61" si="11">D57+E57+F57+G57+H57+I57+J57</f>
        <v>2621</v>
      </c>
      <c r="L57" s="452">
        <f>K57/K60</f>
        <v>0.32237115608372546</v>
      </c>
      <c r="M57" s="401"/>
    </row>
    <row r="58" spans="2:13" ht="15.6">
      <c r="B58" s="396"/>
      <c r="C58" s="450" t="s">
        <v>61</v>
      </c>
      <c r="D58" s="438"/>
      <c r="E58" s="185">
        <v>339</v>
      </c>
      <c r="F58" s="438"/>
      <c r="G58" s="438">
        <v>304.2</v>
      </c>
      <c r="H58" s="438"/>
      <c r="I58" s="438">
        <v>69</v>
      </c>
      <c r="J58" s="438"/>
      <c r="K58" s="550">
        <f t="shared" si="11"/>
        <v>712.2</v>
      </c>
      <c r="L58" s="452">
        <f>K58/K60</f>
        <v>8.7597381672197369E-2</v>
      </c>
      <c r="M58" s="401"/>
    </row>
    <row r="59" spans="2:13" ht="15.6">
      <c r="B59" s="396"/>
      <c r="C59" s="450" t="s">
        <v>62</v>
      </c>
      <c r="D59" s="438">
        <v>115.39</v>
      </c>
      <c r="E59" s="438">
        <v>836.9</v>
      </c>
      <c r="F59" s="438"/>
      <c r="G59" s="438">
        <v>1248.6500000000001</v>
      </c>
      <c r="H59" s="438"/>
      <c r="I59" s="438">
        <v>781.87</v>
      </c>
      <c r="J59" s="438"/>
      <c r="K59" s="550">
        <f t="shared" si="11"/>
        <v>2982.81</v>
      </c>
      <c r="L59" s="452">
        <f>K59/K60</f>
        <v>0.36687215111716792</v>
      </c>
      <c r="M59" s="401"/>
    </row>
    <row r="60" spans="2:13" ht="15.6">
      <c r="B60" s="397"/>
      <c r="C60" s="450" t="s">
        <v>199</v>
      </c>
      <c r="D60" s="552">
        <f t="shared" ref="D60:F60" si="12">SUM(D56:D59)</f>
        <v>254.76</v>
      </c>
      <c r="E60" s="552">
        <f t="shared" si="12"/>
        <v>2141.9</v>
      </c>
      <c r="F60" s="552">
        <f t="shared" si="12"/>
        <v>0</v>
      </c>
      <c r="G60" s="552">
        <f>SUM(G56:G59)</f>
        <v>3558.85</v>
      </c>
      <c r="H60" s="552">
        <f t="shared" ref="H60:J60" si="13">SUM(H56:H59)</f>
        <v>0</v>
      </c>
      <c r="I60" s="552">
        <f t="shared" si="13"/>
        <v>2174.87</v>
      </c>
      <c r="J60" s="552">
        <f t="shared" si="13"/>
        <v>0</v>
      </c>
      <c r="K60" s="550">
        <f t="shared" si="11"/>
        <v>8130.38</v>
      </c>
      <c r="L60" s="452">
        <f>SUM(L56:L59)</f>
        <v>1</v>
      </c>
      <c r="M60" s="401"/>
    </row>
    <row r="61" spans="2:13" ht="15.6">
      <c r="B61" s="397"/>
      <c r="C61" s="547" t="s">
        <v>193</v>
      </c>
      <c r="D61" s="553">
        <v>254.76</v>
      </c>
      <c r="E61" s="553">
        <v>2141.9</v>
      </c>
      <c r="F61" s="553"/>
      <c r="G61" s="548">
        <v>3558.85</v>
      </c>
      <c r="H61" s="548"/>
      <c r="I61" s="548">
        <v>2174.87</v>
      </c>
      <c r="J61" s="548"/>
      <c r="K61" s="549">
        <f t="shared" si="11"/>
        <v>8130.38</v>
      </c>
      <c r="L61" s="452"/>
      <c r="M61" s="401"/>
    </row>
    <row r="62" spans="2:13" ht="15.6">
      <c r="B62" s="397"/>
      <c r="C62" s="460" t="s">
        <v>147</v>
      </c>
      <c r="D62" s="461">
        <f t="shared" ref="D62:E62" si="14">D61-D60</f>
        <v>0</v>
      </c>
      <c r="E62" s="461">
        <f t="shared" si="14"/>
        <v>0</v>
      </c>
      <c r="F62" s="461">
        <f>F61-F60</f>
        <v>0</v>
      </c>
      <c r="G62" s="461">
        <f>G61-G60</f>
        <v>0</v>
      </c>
      <c r="H62" s="461">
        <f t="shared" ref="H62:I62" si="15">H61-H60</f>
        <v>0</v>
      </c>
      <c r="I62" s="461">
        <f t="shared" si="15"/>
        <v>0</v>
      </c>
      <c r="J62" s="461">
        <f>J61-J60</f>
        <v>0</v>
      </c>
      <c r="K62" s="542">
        <f>D62+E62+F62+G62+H62+I62+J62</f>
        <v>0</v>
      </c>
      <c r="L62" s="452"/>
      <c r="M62" s="401"/>
    </row>
    <row r="63" spans="2:13" ht="15.6">
      <c r="B63" s="396"/>
      <c r="C63" s="402" t="s">
        <v>65</v>
      </c>
      <c r="D63" s="462">
        <f>D61/K61</f>
        <v>3.1334328776760741E-2</v>
      </c>
      <c r="E63" s="462">
        <f>E61/K61</f>
        <v>0.26344402106666603</v>
      </c>
      <c r="F63" s="462">
        <f>F61/K61</f>
        <v>0</v>
      </c>
      <c r="G63" s="462">
        <f>G61/K61</f>
        <v>0.43772246807652287</v>
      </c>
      <c r="H63" s="462">
        <f>H61/K61</f>
        <v>0</v>
      </c>
      <c r="I63" s="462">
        <f>I61/K61</f>
        <v>0.26749918208005036</v>
      </c>
      <c r="J63" s="462">
        <f>J61/K61</f>
        <v>0</v>
      </c>
      <c r="K63" s="520">
        <f>D63+E63+F63+G63+H63+I63+J63</f>
        <v>1</v>
      </c>
      <c r="L63" s="463"/>
      <c r="M63" s="401"/>
    </row>
    <row r="64" spans="2:13" ht="16.2" thickBot="1">
      <c r="B64" s="396"/>
      <c r="C64" s="394"/>
      <c r="D64" s="395"/>
      <c r="E64" s="464"/>
      <c r="F64" s="879"/>
      <c r="G64" s="879"/>
      <c r="H64" s="879"/>
      <c r="I64" s="879"/>
      <c r="J64" s="880" t="s">
        <v>196</v>
      </c>
      <c r="K64" s="880"/>
      <c r="L64" s="465">
        <f>H44-K61</f>
        <v>5.10347999924943</v>
      </c>
      <c r="M64" s="401"/>
    </row>
    <row r="65" spans="2:13" ht="15" thickBot="1">
      <c r="B65" s="397"/>
      <c r="C65" s="393"/>
      <c r="D65" s="367"/>
      <c r="E65" s="367"/>
      <c r="F65" s="367"/>
      <c r="G65" s="367"/>
      <c r="H65" s="367"/>
      <c r="I65" s="367"/>
      <c r="J65" s="367"/>
      <c r="K65" s="367"/>
      <c r="L65" s="368"/>
      <c r="M65" s="401"/>
    </row>
    <row r="66" spans="2:13" ht="15" thickBot="1">
      <c r="B66" s="398"/>
      <c r="C66" s="399"/>
      <c r="D66" s="399"/>
      <c r="E66" s="399"/>
      <c r="F66" s="399"/>
      <c r="G66" s="399"/>
      <c r="H66" s="399"/>
      <c r="I66" s="399"/>
      <c r="J66" s="399"/>
      <c r="K66" s="399"/>
      <c r="L66" s="399"/>
      <c r="M66" s="400"/>
    </row>
    <row r="67" spans="2:13" ht="15" thickBot="1"/>
    <row r="68" spans="2:13" ht="46.8" thickBot="1">
      <c r="B68" s="853" t="s">
        <v>205</v>
      </c>
      <c r="C68" s="854"/>
      <c r="D68" s="854"/>
      <c r="E68" s="854"/>
      <c r="F68" s="854"/>
      <c r="G68" s="854"/>
      <c r="H68" s="854"/>
      <c r="I68" s="854"/>
      <c r="J68" s="854"/>
      <c r="K68" s="854"/>
      <c r="L68" s="854"/>
      <c r="M68" s="855"/>
    </row>
    <row r="69" spans="2:13" ht="26.4" thickBot="1">
      <c r="B69" s="396"/>
      <c r="C69" s="856" t="s">
        <v>193</v>
      </c>
      <c r="D69" s="857"/>
      <c r="E69" s="857"/>
      <c r="F69" s="857"/>
      <c r="G69" s="857"/>
      <c r="H69" s="857"/>
      <c r="I69" s="857"/>
      <c r="J69" s="857"/>
      <c r="K69" s="857"/>
      <c r="L69" s="858"/>
      <c r="M69" s="401"/>
    </row>
    <row r="70" spans="2:13" ht="15.6">
      <c r="B70" s="396"/>
      <c r="C70" s="403" t="s">
        <v>7</v>
      </c>
      <c r="D70" s="404" t="s">
        <v>38</v>
      </c>
      <c r="E70" s="405" t="s">
        <v>39</v>
      </c>
      <c r="F70" s="406" t="s">
        <v>40</v>
      </c>
      <c r="G70" s="406" t="s">
        <v>8</v>
      </c>
      <c r="H70" s="407" t="s">
        <v>60</v>
      </c>
      <c r="I70" s="408" t="s">
        <v>40</v>
      </c>
      <c r="J70" s="407" t="s">
        <v>65</v>
      </c>
      <c r="K70" s="184"/>
      <c r="L70" s="188"/>
      <c r="M70" s="401"/>
    </row>
    <row r="71" spans="2:13" ht="15.6">
      <c r="B71" s="396"/>
      <c r="C71" s="409" t="s">
        <v>42</v>
      </c>
      <c r="D71" s="596">
        <v>1671615.683</v>
      </c>
      <c r="E71" s="596">
        <v>1672207.3419999999</v>
      </c>
      <c r="F71" s="526">
        <f t="shared" ref="F71:F76" si="16">E71-D71</f>
        <v>591.6589999999851</v>
      </c>
      <c r="G71" s="521">
        <v>6.28</v>
      </c>
      <c r="H71" s="410">
        <f>F71*G71</f>
        <v>3715.6185199999068</v>
      </c>
      <c r="I71" s="531">
        <f>F71+F75+F76</f>
        <v>701.138999999985</v>
      </c>
      <c r="J71" s="411">
        <f>I71/I75</f>
        <v>0.6109877565248153</v>
      </c>
      <c r="K71" s="186"/>
      <c r="L71" s="359"/>
      <c r="M71" s="401"/>
    </row>
    <row r="72" spans="2:13" ht="15.6">
      <c r="B72" s="396"/>
      <c r="C72" s="412" t="s">
        <v>43</v>
      </c>
      <c r="D72" s="596">
        <v>643530.83200000005</v>
      </c>
      <c r="E72" s="596">
        <v>643764.55299999996</v>
      </c>
      <c r="F72" s="527">
        <f t="shared" si="16"/>
        <v>233.72099999990314</v>
      </c>
      <c r="G72" s="522">
        <v>6.28</v>
      </c>
      <c r="H72" s="413">
        <f>G72*F72</f>
        <v>1467.7678799993919</v>
      </c>
      <c r="I72" s="532">
        <f>F72</f>
        <v>233.72099999990314</v>
      </c>
      <c r="J72" s="414">
        <f>I72/I75</f>
        <v>0.2036695568819881</v>
      </c>
      <c r="K72" s="186"/>
      <c r="L72" s="359"/>
      <c r="M72" s="401"/>
    </row>
    <row r="73" spans="2:13" ht="15.6">
      <c r="B73" s="396"/>
      <c r="C73" s="415" t="s">
        <v>44</v>
      </c>
      <c r="D73" s="597">
        <v>397917.24300000002</v>
      </c>
      <c r="E73" s="597">
        <v>398086.11300000001</v>
      </c>
      <c r="F73" s="528">
        <f t="shared" si="16"/>
        <v>168.86999999999534</v>
      </c>
      <c r="G73" s="523">
        <v>4.58</v>
      </c>
      <c r="H73" s="416">
        <f>G73*F73</f>
        <v>773.42459999997868</v>
      </c>
      <c r="I73" s="533">
        <f>F73</f>
        <v>168.86999999999534</v>
      </c>
      <c r="J73" s="417">
        <f>I73/I75</f>
        <v>0.14715698662368651</v>
      </c>
      <c r="K73" s="186"/>
      <c r="L73" s="359"/>
      <c r="M73" s="401"/>
    </row>
    <row r="74" spans="2:13" ht="15.6">
      <c r="B74" s="397"/>
      <c r="C74" s="183" t="s">
        <v>139</v>
      </c>
      <c r="D74" s="597">
        <v>349381.57299999997</v>
      </c>
      <c r="E74" s="597">
        <v>349425.39299999998</v>
      </c>
      <c r="F74" s="529">
        <f t="shared" si="16"/>
        <v>43.820000000006985</v>
      </c>
      <c r="G74" s="524">
        <v>6.28</v>
      </c>
      <c r="H74" s="418">
        <f>G74*F74</f>
        <v>275.18960000004387</v>
      </c>
      <c r="I74" s="534">
        <f>F74</f>
        <v>43.820000000006985</v>
      </c>
      <c r="J74" s="419">
        <f>I74/I75</f>
        <v>3.8185699969509969E-2</v>
      </c>
      <c r="K74" s="186"/>
      <c r="L74" s="359"/>
      <c r="M74" s="401"/>
    </row>
    <row r="75" spans="2:13" ht="16.2" thickBot="1">
      <c r="B75" s="397"/>
      <c r="C75" s="420" t="s">
        <v>45</v>
      </c>
      <c r="D75" s="597">
        <v>1167.1410000000001</v>
      </c>
      <c r="E75" s="597">
        <v>1253.011</v>
      </c>
      <c r="F75" s="526">
        <f t="shared" si="16"/>
        <v>85.869999999999891</v>
      </c>
      <c r="G75" s="859">
        <v>6.28</v>
      </c>
      <c r="H75" s="421">
        <f>G75*F75</f>
        <v>539.26359999999931</v>
      </c>
      <c r="I75" s="535">
        <f t="shared" ref="I75:J75" si="17">SUM(I71:I74)</f>
        <v>1147.5499999998906</v>
      </c>
      <c r="J75" s="422">
        <f t="shared" si="17"/>
        <v>0.99999999999999978</v>
      </c>
      <c r="K75" s="186"/>
      <c r="L75" s="359"/>
      <c r="M75" s="401"/>
    </row>
    <row r="76" spans="2:13" ht="15.6">
      <c r="B76" s="397"/>
      <c r="C76" s="420" t="s">
        <v>46</v>
      </c>
      <c r="D76" s="597">
        <v>672.97199999999998</v>
      </c>
      <c r="E76" s="597">
        <v>696.58199999999999</v>
      </c>
      <c r="F76" s="526">
        <f t="shared" si="16"/>
        <v>23.610000000000014</v>
      </c>
      <c r="G76" s="860"/>
      <c r="H76" s="423">
        <f>G75*F76</f>
        <v>148.27080000000009</v>
      </c>
      <c r="I76" s="424"/>
      <c r="J76" s="425"/>
      <c r="K76" s="186"/>
      <c r="L76" s="359"/>
      <c r="M76" s="401"/>
    </row>
    <row r="77" spans="2:13" ht="16.2" thickBot="1">
      <c r="B77" s="397"/>
      <c r="C77" s="426" t="s">
        <v>21</v>
      </c>
      <c r="D77" s="427"/>
      <c r="E77" s="427"/>
      <c r="F77" s="530">
        <f>F71+F72+F73+F74+F75+F76</f>
        <v>1147.5499999998906</v>
      </c>
      <c r="G77" s="525">
        <f>H77/F77</f>
        <v>6.029833122739733</v>
      </c>
      <c r="H77" s="428">
        <f>SUM(H71:H76)</f>
        <v>6919.5349999993214</v>
      </c>
      <c r="I77" s="424"/>
      <c r="J77" s="425"/>
      <c r="K77" s="186"/>
      <c r="L77" s="359"/>
      <c r="M77" s="401"/>
    </row>
    <row r="78" spans="2:13" ht="16.2" thickBot="1">
      <c r="B78" s="397"/>
      <c r="C78" s="429"/>
      <c r="D78" s="425"/>
      <c r="E78" s="425"/>
      <c r="F78" s="430"/>
      <c r="G78" s="425"/>
      <c r="H78" s="425"/>
      <c r="I78" s="431"/>
      <c r="J78" s="431"/>
      <c r="K78" s="184"/>
      <c r="L78" s="188"/>
      <c r="M78" s="401"/>
    </row>
    <row r="79" spans="2:13" ht="15.6">
      <c r="B79" s="397"/>
      <c r="C79" s="432"/>
      <c r="D79" s="433"/>
      <c r="E79" s="433" t="s">
        <v>254</v>
      </c>
      <c r="F79" s="434" t="s">
        <v>1</v>
      </c>
      <c r="G79" s="554" t="s">
        <v>65</v>
      </c>
      <c r="H79" s="861" t="s">
        <v>243</v>
      </c>
      <c r="I79" s="862"/>
      <c r="J79" s="431"/>
      <c r="K79" s="184"/>
      <c r="L79" s="188"/>
      <c r="M79" s="401"/>
    </row>
    <row r="80" spans="2:13" ht="15.6">
      <c r="B80" s="397"/>
      <c r="C80" s="437" t="s">
        <v>80</v>
      </c>
      <c r="D80" s="438"/>
      <c r="E80" s="438">
        <v>2203</v>
      </c>
      <c r="F80" s="438">
        <f>D80+E80</f>
        <v>2203</v>
      </c>
      <c r="G80" s="439">
        <f>F80/F85</f>
        <v>0.32283118405627198</v>
      </c>
      <c r="H80" s="590">
        <v>7.0000000000000001E-3</v>
      </c>
      <c r="I80" s="586">
        <f>F80*H80</f>
        <v>15.421000000000001</v>
      </c>
      <c r="J80" s="431"/>
      <c r="K80" s="184"/>
      <c r="L80" s="188"/>
      <c r="M80" s="401"/>
    </row>
    <row r="81" spans="2:13" ht="15.6">
      <c r="B81" s="397"/>
      <c r="C81" s="437" t="s">
        <v>81</v>
      </c>
      <c r="D81" s="438"/>
      <c r="E81" s="438">
        <v>636</v>
      </c>
      <c r="F81" s="438">
        <f t="shared" ref="F81:F84" si="18">D81+E81</f>
        <v>636</v>
      </c>
      <c r="G81" s="439">
        <f>F81/F85</f>
        <v>9.3200468933177016E-2</v>
      </c>
      <c r="H81" s="590">
        <v>2.5000000000000001E-2</v>
      </c>
      <c r="I81" s="586">
        <f>F81*H81</f>
        <v>15.9</v>
      </c>
      <c r="J81" s="431"/>
      <c r="K81" s="184"/>
      <c r="L81" s="188"/>
      <c r="M81" s="401"/>
    </row>
    <row r="82" spans="2:13" ht="15.6">
      <c r="B82" s="397"/>
      <c r="C82" s="437" t="s">
        <v>58</v>
      </c>
      <c r="D82" s="438"/>
      <c r="E82" s="438">
        <v>1414</v>
      </c>
      <c r="F82" s="438">
        <f t="shared" si="18"/>
        <v>1414</v>
      </c>
      <c r="G82" s="439">
        <f>F82/F85</f>
        <v>0.20720984759671746</v>
      </c>
      <c r="H82" s="590"/>
      <c r="I82" s="586"/>
      <c r="J82" s="431"/>
      <c r="K82" s="184"/>
      <c r="L82" s="188"/>
      <c r="M82" s="401"/>
    </row>
    <row r="83" spans="2:13" ht="15.6">
      <c r="B83" s="397"/>
      <c r="C83" s="437" t="s">
        <v>275</v>
      </c>
      <c r="D83" s="438"/>
      <c r="E83" s="438">
        <v>2571</v>
      </c>
      <c r="F83" s="438">
        <f t="shared" si="18"/>
        <v>2571</v>
      </c>
      <c r="G83" s="439">
        <f>F83/F85</f>
        <v>0.37675849941383355</v>
      </c>
      <c r="H83" s="590">
        <v>1.9E-2</v>
      </c>
      <c r="I83" s="586">
        <f>F83*H83</f>
        <v>48.848999999999997</v>
      </c>
      <c r="J83" s="431"/>
      <c r="K83" s="184"/>
      <c r="L83" s="188"/>
      <c r="M83" s="401"/>
    </row>
    <row r="84" spans="2:13" ht="15.6">
      <c r="B84" s="397"/>
      <c r="C84" s="437" t="s">
        <v>276</v>
      </c>
      <c r="D84" s="438"/>
      <c r="E84" s="438"/>
      <c r="F84" s="438">
        <f t="shared" si="18"/>
        <v>0</v>
      </c>
      <c r="G84" s="439">
        <f>F84/F85</f>
        <v>0</v>
      </c>
      <c r="H84" s="584"/>
      <c r="I84" s="586"/>
      <c r="J84" s="431"/>
      <c r="K84" s="184"/>
      <c r="L84" s="188"/>
      <c r="M84" s="401"/>
    </row>
    <row r="85" spans="2:13" ht="16.2" thickBot="1">
      <c r="B85" s="397"/>
      <c r="C85" s="441" t="s">
        <v>1</v>
      </c>
      <c r="D85" s="442">
        <f>SUM(D80:D84)</f>
        <v>0</v>
      </c>
      <c r="E85" s="442">
        <f>SUM(E80:E84)</f>
        <v>6824</v>
      </c>
      <c r="F85" s="443">
        <f>D85+E85</f>
        <v>6824</v>
      </c>
      <c r="G85" s="444">
        <f>SUM(G80:G84)</f>
        <v>1</v>
      </c>
      <c r="H85" s="585" t="s">
        <v>21</v>
      </c>
      <c r="I85" s="591">
        <f>SUM(I80:I84)</f>
        <v>80.17</v>
      </c>
      <c r="J85" s="431"/>
      <c r="K85" s="184"/>
      <c r="L85" s="188"/>
      <c r="M85" s="401"/>
    </row>
    <row r="86" spans="2:13" ht="15" thickBot="1">
      <c r="B86" s="397"/>
      <c r="C86" s="187"/>
      <c r="D86" s="186"/>
      <c r="E86" s="186"/>
      <c r="G86" s="186"/>
      <c r="H86" s="186"/>
      <c r="I86" s="184"/>
      <c r="J86" s="184"/>
      <c r="K86" s="184"/>
      <c r="L86" s="188"/>
      <c r="M86" s="401"/>
    </row>
    <row r="87" spans="2:13" ht="26.4" thickBot="1">
      <c r="B87" s="397"/>
      <c r="C87" s="876" t="s">
        <v>194</v>
      </c>
      <c r="D87" s="877"/>
      <c r="E87" s="877"/>
      <c r="F87" s="877"/>
      <c r="G87" s="877"/>
      <c r="H87" s="877"/>
      <c r="I87" s="877"/>
      <c r="J87" s="877"/>
      <c r="K87" s="877"/>
      <c r="L87" s="878"/>
      <c r="M87" s="401"/>
    </row>
    <row r="88" spans="2:13" ht="15.6">
      <c r="B88" s="396"/>
      <c r="C88" s="446"/>
      <c r="D88" s="447" t="s">
        <v>260</v>
      </c>
      <c r="E88" s="447" t="s">
        <v>68</v>
      </c>
      <c r="F88" s="447" t="s">
        <v>290</v>
      </c>
      <c r="G88" s="448" t="s">
        <v>256</v>
      </c>
      <c r="H88" s="447" t="s">
        <v>130</v>
      </c>
      <c r="I88" s="448" t="s">
        <v>64</v>
      </c>
      <c r="J88" s="447" t="s">
        <v>269</v>
      </c>
      <c r="K88" s="448" t="s">
        <v>195</v>
      </c>
      <c r="L88" s="449" t="s">
        <v>65</v>
      </c>
      <c r="M88" s="401"/>
    </row>
    <row r="89" spans="2:13" ht="15.6">
      <c r="B89" s="396"/>
      <c r="C89" s="450" t="s">
        <v>58</v>
      </c>
      <c r="D89" s="438"/>
      <c r="E89" s="438">
        <v>863</v>
      </c>
      <c r="F89" s="438">
        <v>92.26</v>
      </c>
      <c r="G89" s="438">
        <v>244</v>
      </c>
      <c r="H89" s="438"/>
      <c r="I89" s="438"/>
      <c r="J89" s="438"/>
      <c r="K89" s="550">
        <f>D89+E89+F89+G89+H89+I89+J89</f>
        <v>1199.26</v>
      </c>
      <c r="L89" s="452">
        <f>K89/K93</f>
        <v>0.1734112237372934</v>
      </c>
      <c r="M89" s="401"/>
    </row>
    <row r="90" spans="2:13" ht="15.6">
      <c r="B90" s="396"/>
      <c r="C90" s="450" t="s">
        <v>148</v>
      </c>
      <c r="D90" s="438"/>
      <c r="E90" s="438">
        <v>839</v>
      </c>
      <c r="F90" s="438">
        <v>135.25</v>
      </c>
      <c r="G90" s="438">
        <v>1641.4</v>
      </c>
      <c r="H90" s="438">
        <v>219</v>
      </c>
      <c r="I90" s="438">
        <v>220</v>
      </c>
      <c r="J90" s="438"/>
      <c r="K90" s="550">
        <f t="shared" ref="K90:K94" si="19">D90+E90+F90+G90+H90+I90+J90</f>
        <v>3054.65</v>
      </c>
      <c r="L90" s="452">
        <f>K90/K93</f>
        <v>0.44169787584770881</v>
      </c>
      <c r="M90" s="401"/>
    </row>
    <row r="91" spans="2:13" ht="15.6">
      <c r="B91" s="396"/>
      <c r="C91" s="450" t="s">
        <v>61</v>
      </c>
      <c r="D91" s="438"/>
      <c r="E91" s="185">
        <v>270.2</v>
      </c>
      <c r="F91" s="438"/>
      <c r="G91" s="438">
        <v>1467</v>
      </c>
      <c r="H91" s="438"/>
      <c r="I91" s="438"/>
      <c r="J91" s="438"/>
      <c r="K91" s="550">
        <f t="shared" si="19"/>
        <v>1737.2</v>
      </c>
      <c r="L91" s="452">
        <f>K91/K93</f>
        <v>0.25119655277123065</v>
      </c>
      <c r="M91" s="401"/>
    </row>
    <row r="92" spans="2:13" ht="15.6">
      <c r="B92" s="396"/>
      <c r="C92" s="450" t="s">
        <v>62</v>
      </c>
      <c r="D92" s="438"/>
      <c r="E92" s="438">
        <v>182.72</v>
      </c>
      <c r="F92" s="438">
        <v>210.71</v>
      </c>
      <c r="G92" s="438">
        <v>161.08000000000001</v>
      </c>
      <c r="H92" s="438">
        <v>45.33</v>
      </c>
      <c r="I92" s="438">
        <v>324.75</v>
      </c>
      <c r="J92" s="438"/>
      <c r="K92" s="550">
        <f t="shared" si="19"/>
        <v>924.59</v>
      </c>
      <c r="L92" s="452">
        <f>K92/K93</f>
        <v>0.13369434764376706</v>
      </c>
      <c r="M92" s="401"/>
    </row>
    <row r="93" spans="2:13" ht="15.6">
      <c r="B93" s="397"/>
      <c r="C93" s="450" t="s">
        <v>199</v>
      </c>
      <c r="D93" s="552">
        <f t="shared" ref="D93:F93" si="20">SUM(D89:D92)</f>
        <v>0</v>
      </c>
      <c r="E93" s="552">
        <f t="shared" si="20"/>
        <v>2154.92</v>
      </c>
      <c r="F93" s="552">
        <f t="shared" si="20"/>
        <v>438.22</v>
      </c>
      <c r="G93" s="552">
        <f>SUM(G89:G92)</f>
        <v>3513.48</v>
      </c>
      <c r="H93" s="552">
        <f t="shared" ref="H93:J93" si="21">SUM(H89:H92)</f>
        <v>264.33</v>
      </c>
      <c r="I93" s="552">
        <f t="shared" si="21"/>
        <v>544.75</v>
      </c>
      <c r="J93" s="552">
        <f t="shared" si="21"/>
        <v>0</v>
      </c>
      <c r="K93" s="550">
        <f t="shared" si="19"/>
        <v>6915.7000000000007</v>
      </c>
      <c r="L93" s="452">
        <f>SUM(L89:L92)</f>
        <v>0.99999999999999989</v>
      </c>
      <c r="M93" s="401"/>
    </row>
    <row r="94" spans="2:13" ht="15.6">
      <c r="B94" s="397"/>
      <c r="C94" s="547" t="s">
        <v>193</v>
      </c>
      <c r="D94" s="553"/>
      <c r="E94" s="553">
        <v>2154.92</v>
      </c>
      <c r="F94" s="553">
        <v>438.22</v>
      </c>
      <c r="G94" s="548">
        <v>3513.48</v>
      </c>
      <c r="H94" s="548">
        <v>264.33</v>
      </c>
      <c r="I94" s="548">
        <v>544.75</v>
      </c>
      <c r="J94" s="548"/>
      <c r="K94" s="549">
        <f t="shared" si="19"/>
        <v>6915.7000000000007</v>
      </c>
      <c r="L94" s="452"/>
      <c r="M94" s="401"/>
    </row>
    <row r="95" spans="2:13" ht="15.6">
      <c r="B95" s="397"/>
      <c r="C95" s="460" t="s">
        <v>147</v>
      </c>
      <c r="D95" s="461">
        <f t="shared" ref="D95:E95" si="22">D94-D93</f>
        <v>0</v>
      </c>
      <c r="E95" s="461">
        <f t="shared" si="22"/>
        <v>0</v>
      </c>
      <c r="F95" s="461">
        <f>F94-F93</f>
        <v>0</v>
      </c>
      <c r="G95" s="461">
        <f>G94-G93</f>
        <v>0</v>
      </c>
      <c r="H95" s="461">
        <f t="shared" ref="H95:I95" si="23">H94-H93</f>
        <v>0</v>
      </c>
      <c r="I95" s="461">
        <f t="shared" si="23"/>
        <v>0</v>
      </c>
      <c r="J95" s="461">
        <f>J94-J93</f>
        <v>0</v>
      </c>
      <c r="K95" s="542">
        <f>D95+E95+F95+G95+H95+I95+J95</f>
        <v>0</v>
      </c>
      <c r="L95" s="452"/>
      <c r="M95" s="401"/>
    </row>
    <row r="96" spans="2:13" ht="15.6">
      <c r="B96" s="396"/>
      <c r="C96" s="402" t="s">
        <v>65</v>
      </c>
      <c r="D96" s="462">
        <f>D94/K94</f>
        <v>0</v>
      </c>
      <c r="E96" s="462">
        <f>E94/K94</f>
        <v>0.31159824746591086</v>
      </c>
      <c r="F96" s="462">
        <f>F94/K94</f>
        <v>6.3365964399843835E-2</v>
      </c>
      <c r="G96" s="462">
        <f>G94/K94</f>
        <v>0.50804401579015857</v>
      </c>
      <c r="H96" s="462">
        <f>H94/K94</f>
        <v>3.8221727373946232E-2</v>
      </c>
      <c r="I96" s="462">
        <f>I94/K94</f>
        <v>7.8770044970140396E-2</v>
      </c>
      <c r="J96" s="462">
        <f>J94/K94</f>
        <v>0</v>
      </c>
      <c r="K96" s="520">
        <f>D96+E96+F96+G96+H96+I96+J96</f>
        <v>0.99999999999999989</v>
      </c>
      <c r="L96" s="463"/>
      <c r="M96" s="401"/>
    </row>
    <row r="97" spans="2:13" ht="16.2" thickBot="1">
      <c r="B97" s="396"/>
      <c r="C97" s="394"/>
      <c r="D97" s="395"/>
      <c r="E97" s="464"/>
      <c r="F97" s="879"/>
      <c r="G97" s="879"/>
      <c r="H97" s="879"/>
      <c r="I97" s="879"/>
      <c r="J97" s="880" t="s">
        <v>196</v>
      </c>
      <c r="K97" s="880"/>
      <c r="L97" s="465">
        <f>H77-K94</f>
        <v>3.8349999993206438</v>
      </c>
      <c r="M97" s="401"/>
    </row>
    <row r="98" spans="2:13" ht="15" thickBot="1">
      <c r="B98" s="397"/>
      <c r="C98" s="393"/>
      <c r="D98" s="367"/>
      <c r="E98" s="367"/>
      <c r="F98" s="367"/>
      <c r="G98" s="367"/>
      <c r="H98" s="367"/>
      <c r="I98" s="367"/>
      <c r="J98" s="367"/>
      <c r="K98" s="367"/>
      <c r="L98" s="368"/>
      <c r="M98" s="401"/>
    </row>
    <row r="99" spans="2:13" ht="15" thickBot="1">
      <c r="B99" s="398"/>
      <c r="C99" s="399"/>
      <c r="D99" s="399"/>
      <c r="E99" s="399"/>
      <c r="F99" s="399"/>
      <c r="G99" s="399"/>
      <c r="H99" s="399"/>
      <c r="I99" s="399"/>
      <c r="J99" s="399"/>
      <c r="K99" s="399"/>
      <c r="L99" s="399"/>
      <c r="M99" s="400"/>
    </row>
    <row r="100" spans="2:13" ht="15" thickBot="1"/>
    <row r="101" spans="2:13" ht="46.8" thickBot="1">
      <c r="B101" s="853" t="s">
        <v>206</v>
      </c>
      <c r="C101" s="854"/>
      <c r="D101" s="854"/>
      <c r="E101" s="854"/>
      <c r="F101" s="854"/>
      <c r="G101" s="854"/>
      <c r="H101" s="854"/>
      <c r="I101" s="854"/>
      <c r="J101" s="854"/>
      <c r="K101" s="854"/>
      <c r="L101" s="854"/>
      <c r="M101" s="855"/>
    </row>
    <row r="102" spans="2:13" ht="26.4" thickBot="1">
      <c r="B102" s="396"/>
      <c r="C102" s="856" t="s">
        <v>193</v>
      </c>
      <c r="D102" s="857"/>
      <c r="E102" s="857"/>
      <c r="F102" s="857"/>
      <c r="G102" s="857"/>
      <c r="H102" s="857"/>
      <c r="I102" s="857"/>
      <c r="J102" s="857"/>
      <c r="K102" s="857"/>
      <c r="L102" s="858"/>
      <c r="M102" s="401"/>
    </row>
    <row r="103" spans="2:13" ht="15.6">
      <c r="B103" s="396"/>
      <c r="C103" s="403" t="s">
        <v>7</v>
      </c>
      <c r="D103" s="404" t="s">
        <v>38</v>
      </c>
      <c r="E103" s="405" t="s">
        <v>39</v>
      </c>
      <c r="F103" s="406" t="s">
        <v>40</v>
      </c>
      <c r="G103" s="406" t="s">
        <v>8</v>
      </c>
      <c r="H103" s="407" t="s">
        <v>60</v>
      </c>
      <c r="I103" s="408" t="s">
        <v>40</v>
      </c>
      <c r="J103" s="407" t="s">
        <v>65</v>
      </c>
      <c r="K103" s="184"/>
      <c r="L103" s="188"/>
      <c r="M103" s="401"/>
    </row>
    <row r="104" spans="2:13" ht="15.6">
      <c r="B104" s="396"/>
      <c r="C104" s="409" t="s">
        <v>42</v>
      </c>
      <c r="D104" s="596">
        <v>1672207.3419999999</v>
      </c>
      <c r="E104" s="596">
        <v>1672830.693</v>
      </c>
      <c r="F104" s="526">
        <f t="shared" ref="F104:F109" si="24">E104-D104</f>
        <v>623.35100000002421</v>
      </c>
      <c r="G104" s="521">
        <v>6.28</v>
      </c>
      <c r="H104" s="410">
        <f>F104*G104</f>
        <v>3914.6442800001523</v>
      </c>
      <c r="I104" s="531">
        <f>F104+F108+F109</f>
        <v>807.6510000000244</v>
      </c>
      <c r="J104" s="411">
        <f>I104/I108</f>
        <v>0.69983449733980641</v>
      </c>
      <c r="K104" s="186"/>
      <c r="L104" s="359"/>
      <c r="M104" s="401"/>
    </row>
    <row r="105" spans="2:13" ht="15.6">
      <c r="B105" s="396"/>
      <c r="C105" s="412" t="s">
        <v>43</v>
      </c>
      <c r="D105" s="596">
        <v>643764.55299999996</v>
      </c>
      <c r="E105" s="596">
        <v>643954.51199999999</v>
      </c>
      <c r="F105" s="527">
        <f t="shared" si="24"/>
        <v>189.95900000003166</v>
      </c>
      <c r="G105" s="522">
        <v>6.28</v>
      </c>
      <c r="H105" s="413">
        <f>G105*F105</f>
        <v>1192.942520000199</v>
      </c>
      <c r="I105" s="532">
        <f>F105</f>
        <v>189.95900000003166</v>
      </c>
      <c r="J105" s="414">
        <f>I105/I108</f>
        <v>0.1646006273504155</v>
      </c>
      <c r="K105" s="186"/>
      <c r="L105" s="359"/>
      <c r="M105" s="401"/>
    </row>
    <row r="106" spans="2:13" ht="15.6">
      <c r="B106" s="396"/>
      <c r="C106" s="415" t="s">
        <v>44</v>
      </c>
      <c r="D106" s="597">
        <v>398086.11300000001</v>
      </c>
      <c r="E106" s="597">
        <v>398125.46299999999</v>
      </c>
      <c r="F106" s="528">
        <f t="shared" si="24"/>
        <v>39.349999999976717</v>
      </c>
      <c r="G106" s="523">
        <v>4.58</v>
      </c>
      <c r="H106" s="416">
        <f>G106*F106</f>
        <v>180.22299999989337</v>
      </c>
      <c r="I106" s="533">
        <f>F106</f>
        <v>39.349999999976717</v>
      </c>
      <c r="J106" s="417">
        <f>I106/I108</f>
        <v>3.4097014020046106E-2</v>
      </c>
      <c r="K106" s="186"/>
      <c r="L106" s="359"/>
      <c r="M106" s="401"/>
    </row>
    <row r="107" spans="2:13" ht="15.6">
      <c r="B107" s="397"/>
      <c r="C107" s="183" t="s">
        <v>139</v>
      </c>
      <c r="D107" s="597">
        <v>349425.39299999998</v>
      </c>
      <c r="E107" s="597">
        <v>349542.49300000002</v>
      </c>
      <c r="F107" s="529">
        <f t="shared" si="24"/>
        <v>117.10000000003492</v>
      </c>
      <c r="G107" s="524">
        <v>6.28</v>
      </c>
      <c r="H107" s="418">
        <f>G107*F107</f>
        <v>735.38800000021934</v>
      </c>
      <c r="I107" s="534">
        <f>F107</f>
        <v>117.10000000003492</v>
      </c>
      <c r="J107" s="419">
        <f>I107/I108</f>
        <v>0.10146786128973195</v>
      </c>
      <c r="K107" s="186"/>
      <c r="L107" s="359"/>
      <c r="M107" s="401"/>
    </row>
    <row r="108" spans="2:13" ht="16.2" thickBot="1">
      <c r="B108" s="397"/>
      <c r="C108" s="420" t="s">
        <v>45</v>
      </c>
      <c r="D108" s="597">
        <v>1253.011</v>
      </c>
      <c r="E108" s="597">
        <v>1358.1010000000001</v>
      </c>
      <c r="F108" s="526">
        <f t="shared" si="24"/>
        <v>105.09000000000015</v>
      </c>
      <c r="G108" s="859">
        <v>6.28</v>
      </c>
      <c r="H108" s="421">
        <f>G108*F108</f>
        <v>659.96520000000089</v>
      </c>
      <c r="I108" s="535">
        <f t="shared" ref="I108:J108" si="25">SUM(I104:I107)</f>
        <v>1154.0600000000677</v>
      </c>
      <c r="J108" s="422">
        <f t="shared" si="25"/>
        <v>0.99999999999999989</v>
      </c>
      <c r="K108" s="186"/>
      <c r="L108" s="359"/>
      <c r="M108" s="401"/>
    </row>
    <row r="109" spans="2:13" ht="15.6">
      <c r="B109" s="397"/>
      <c r="C109" s="420" t="s">
        <v>46</v>
      </c>
      <c r="D109" s="597">
        <v>696.58199999999999</v>
      </c>
      <c r="E109" s="597">
        <v>775.79200000000003</v>
      </c>
      <c r="F109" s="526">
        <f t="shared" si="24"/>
        <v>79.210000000000036</v>
      </c>
      <c r="G109" s="860"/>
      <c r="H109" s="423">
        <f>G108*F109</f>
        <v>497.43880000000024</v>
      </c>
      <c r="I109" s="424"/>
      <c r="J109" s="425"/>
      <c r="K109" s="186"/>
      <c r="L109" s="359"/>
      <c r="M109" s="401"/>
    </row>
    <row r="110" spans="2:13" ht="16.2" thickBot="1">
      <c r="B110" s="397"/>
      <c r="C110" s="426" t="s">
        <v>21</v>
      </c>
      <c r="D110" s="427"/>
      <c r="E110" s="427"/>
      <c r="F110" s="530">
        <f>F104+F105+F106+F107+F108+F109</f>
        <v>1154.0600000000677</v>
      </c>
      <c r="G110" s="525">
        <f>H110/F110</f>
        <v>6.2220350761659216</v>
      </c>
      <c r="H110" s="428">
        <f>SUM(H104:H109)</f>
        <v>7180.6018000004642</v>
      </c>
      <c r="I110" s="424"/>
      <c r="J110" s="425"/>
      <c r="K110" s="186"/>
      <c r="L110" s="359"/>
      <c r="M110" s="401"/>
    </row>
    <row r="111" spans="2:13" ht="16.2" thickBot="1">
      <c r="B111" s="397"/>
      <c r="C111" s="429"/>
      <c r="D111" s="425"/>
      <c r="E111" s="425"/>
      <c r="F111" s="430"/>
      <c r="G111" s="425"/>
      <c r="H111" s="425"/>
      <c r="I111" s="431"/>
      <c r="J111" s="431"/>
      <c r="K111" s="184"/>
      <c r="L111" s="188"/>
      <c r="M111" s="401"/>
    </row>
    <row r="112" spans="2:13" ht="15.6">
      <c r="B112" s="397"/>
      <c r="C112" s="432"/>
      <c r="D112" s="433"/>
      <c r="E112" s="433" t="s">
        <v>254</v>
      </c>
      <c r="F112" s="434" t="s">
        <v>1</v>
      </c>
      <c r="G112" s="554" t="s">
        <v>65</v>
      </c>
      <c r="H112" s="861" t="s">
        <v>243</v>
      </c>
      <c r="I112" s="862"/>
      <c r="J112" s="431"/>
      <c r="K112" s="184"/>
      <c r="L112" s="188"/>
      <c r="M112" s="401"/>
    </row>
    <row r="113" spans="2:13" ht="15.6">
      <c r="B113" s="397"/>
      <c r="C113" s="437" t="s">
        <v>80</v>
      </c>
      <c r="D113" s="438"/>
      <c r="E113" s="438">
        <v>942</v>
      </c>
      <c r="F113" s="438">
        <f>D113+E113</f>
        <v>942</v>
      </c>
      <c r="G113" s="439">
        <f>F113/F118</f>
        <v>0.26487533706933153</v>
      </c>
      <c r="H113" s="590">
        <v>7.0000000000000001E-3</v>
      </c>
      <c r="I113" s="586">
        <f>F113*H113</f>
        <v>6.5940000000000003</v>
      </c>
      <c r="J113" s="431"/>
      <c r="K113" s="184"/>
      <c r="L113" s="188"/>
      <c r="M113" s="401"/>
    </row>
    <row r="114" spans="2:13" ht="15.6">
      <c r="B114" s="397"/>
      <c r="C114" s="437" t="s">
        <v>81</v>
      </c>
      <c r="D114" s="438"/>
      <c r="E114" s="438">
        <v>1218</v>
      </c>
      <c r="F114" s="438">
        <f t="shared" ref="F114:F117" si="26">D114+E114</f>
        <v>1218</v>
      </c>
      <c r="G114" s="439">
        <f>F114/F118</f>
        <v>0.34248212372658793</v>
      </c>
      <c r="H114" s="590">
        <v>2.5000000000000001E-2</v>
      </c>
      <c r="I114" s="586">
        <f>F114*H114</f>
        <v>30.450000000000003</v>
      </c>
      <c r="J114" s="431"/>
      <c r="K114" s="184"/>
      <c r="L114" s="188"/>
      <c r="M114" s="401"/>
    </row>
    <row r="115" spans="2:13" ht="15.6">
      <c r="B115" s="397"/>
      <c r="C115" s="437" t="s">
        <v>58</v>
      </c>
      <c r="D115" s="438"/>
      <c r="E115" s="438">
        <v>1033</v>
      </c>
      <c r="F115" s="438">
        <f t="shared" si="26"/>
        <v>1033</v>
      </c>
      <c r="G115" s="439">
        <f>F115/F118</f>
        <v>0.29046308194545595</v>
      </c>
      <c r="H115" s="590"/>
      <c r="I115" s="586"/>
      <c r="J115" s="431"/>
      <c r="K115" s="184"/>
      <c r="L115" s="188"/>
      <c r="M115" s="401"/>
    </row>
    <row r="116" spans="2:13" ht="15.6">
      <c r="B116" s="397"/>
      <c r="C116" s="437" t="s">
        <v>275</v>
      </c>
      <c r="D116" s="438"/>
      <c r="E116" s="438">
        <v>363.39</v>
      </c>
      <c r="F116" s="438">
        <f t="shared" si="26"/>
        <v>363.39</v>
      </c>
      <c r="G116" s="439">
        <f>F116/F118</f>
        <v>0.10217945725862462</v>
      </c>
      <c r="H116" s="590">
        <v>1.9E-2</v>
      </c>
      <c r="I116" s="586">
        <f>F116*H116</f>
        <v>6.9044099999999995</v>
      </c>
      <c r="J116" s="431"/>
      <c r="K116" s="184"/>
      <c r="L116" s="188"/>
      <c r="M116" s="401"/>
    </row>
    <row r="117" spans="2:13" ht="15.6">
      <c r="B117" s="397"/>
      <c r="C117" s="437" t="s">
        <v>276</v>
      </c>
      <c r="D117" s="438"/>
      <c r="E117" s="438"/>
      <c r="F117" s="438">
        <f t="shared" si="26"/>
        <v>0</v>
      </c>
      <c r="G117" s="439">
        <f>F117/F118</f>
        <v>0</v>
      </c>
      <c r="H117" s="584"/>
      <c r="I117" s="586"/>
      <c r="J117" s="431"/>
      <c r="K117" s="184"/>
      <c r="L117" s="188"/>
      <c r="M117" s="401"/>
    </row>
    <row r="118" spans="2:13" ht="16.2" thickBot="1">
      <c r="B118" s="397"/>
      <c r="C118" s="441" t="s">
        <v>1</v>
      </c>
      <c r="D118" s="442">
        <f>SUM(D113:D117)</f>
        <v>0</v>
      </c>
      <c r="E118" s="442">
        <f>SUM(E113:E117)</f>
        <v>3556.39</v>
      </c>
      <c r="F118" s="443">
        <f>D118+E118</f>
        <v>3556.39</v>
      </c>
      <c r="G118" s="444">
        <f>SUM(G113:G117)</f>
        <v>1</v>
      </c>
      <c r="H118" s="585" t="s">
        <v>21</v>
      </c>
      <c r="I118" s="591">
        <f>SUM(I113:I117)</f>
        <v>43.948410000000003</v>
      </c>
      <c r="J118" s="431"/>
      <c r="K118" s="184"/>
      <c r="L118" s="188"/>
      <c r="M118" s="401"/>
    </row>
    <row r="119" spans="2:13" ht="15" thickBot="1">
      <c r="B119" s="397"/>
      <c r="C119" s="187"/>
      <c r="D119" s="186"/>
      <c r="E119" s="186"/>
      <c r="G119" s="186"/>
      <c r="H119" s="186"/>
      <c r="I119" s="184"/>
      <c r="J119" s="184"/>
      <c r="K119" s="184"/>
      <c r="L119" s="188"/>
      <c r="M119" s="401"/>
    </row>
    <row r="120" spans="2:13" ht="26.4" thickBot="1">
      <c r="B120" s="397"/>
      <c r="C120" s="876" t="s">
        <v>194</v>
      </c>
      <c r="D120" s="877"/>
      <c r="E120" s="877"/>
      <c r="F120" s="877"/>
      <c r="G120" s="877"/>
      <c r="H120" s="877"/>
      <c r="I120" s="877"/>
      <c r="J120" s="877"/>
      <c r="K120" s="877"/>
      <c r="L120" s="878"/>
      <c r="M120" s="401"/>
    </row>
    <row r="121" spans="2:13" ht="15.6">
      <c r="B121" s="396"/>
      <c r="C121" s="446"/>
      <c r="D121" s="447" t="s">
        <v>260</v>
      </c>
      <c r="E121" s="447" t="s">
        <v>68</v>
      </c>
      <c r="F121" s="447" t="s">
        <v>290</v>
      </c>
      <c r="G121" s="448" t="s">
        <v>256</v>
      </c>
      <c r="H121" s="447" t="s">
        <v>130</v>
      </c>
      <c r="I121" s="448" t="s">
        <v>64</v>
      </c>
      <c r="J121" s="447" t="s">
        <v>269</v>
      </c>
      <c r="K121" s="448" t="s">
        <v>195</v>
      </c>
      <c r="L121" s="449" t="s">
        <v>65</v>
      </c>
      <c r="M121" s="401"/>
    </row>
    <row r="122" spans="2:13" ht="15.6">
      <c r="B122" s="396"/>
      <c r="C122" s="450" t="s">
        <v>58</v>
      </c>
      <c r="D122" s="438">
        <v>266.48</v>
      </c>
      <c r="E122" s="438"/>
      <c r="F122" s="438">
        <v>109.19</v>
      </c>
      <c r="G122" s="438">
        <v>487</v>
      </c>
      <c r="H122" s="438"/>
      <c r="I122" s="438">
        <v>86</v>
      </c>
      <c r="J122" s="438"/>
      <c r="K122" s="550">
        <f>D122+E122+F122+G122+H122+I122+J122</f>
        <v>948.67000000000007</v>
      </c>
      <c r="L122" s="452">
        <f>K122/K126</f>
        <v>0.13218289106096603</v>
      </c>
      <c r="M122" s="401"/>
    </row>
    <row r="123" spans="2:13" ht="15.6">
      <c r="B123" s="396"/>
      <c r="C123" s="450" t="s">
        <v>148</v>
      </c>
      <c r="D123" s="438">
        <v>789</v>
      </c>
      <c r="E123" s="438"/>
      <c r="F123" s="438">
        <v>661.23</v>
      </c>
      <c r="G123" s="438">
        <v>620</v>
      </c>
      <c r="H123" s="438">
        <v>95</v>
      </c>
      <c r="I123" s="438">
        <v>80</v>
      </c>
      <c r="J123" s="438"/>
      <c r="K123" s="550">
        <f t="shared" ref="K123:K127" si="27">D123+E123+F123+G123+H123+I123+J123</f>
        <v>2245.23</v>
      </c>
      <c r="L123" s="452">
        <f>K123/K126</f>
        <v>0.31283901936059189</v>
      </c>
      <c r="M123" s="401"/>
    </row>
    <row r="124" spans="2:13" ht="15.6">
      <c r="B124" s="396"/>
      <c r="C124" s="450" t="s">
        <v>61</v>
      </c>
      <c r="D124" s="438">
        <v>651.92999999999995</v>
      </c>
      <c r="E124" s="185"/>
      <c r="F124" s="438"/>
      <c r="G124" s="438">
        <v>192.8</v>
      </c>
      <c r="H124" s="438"/>
      <c r="I124" s="438">
        <v>282</v>
      </c>
      <c r="J124" s="438"/>
      <c r="K124" s="550">
        <f t="shared" si="27"/>
        <v>1126.73</v>
      </c>
      <c r="L124" s="452">
        <f>K124/K126</f>
        <v>0.15699287301708945</v>
      </c>
      <c r="M124" s="401"/>
    </row>
    <row r="125" spans="2:13" ht="15.6">
      <c r="B125" s="396"/>
      <c r="C125" s="450" t="s">
        <v>62</v>
      </c>
      <c r="D125" s="438">
        <v>592.19000000000005</v>
      </c>
      <c r="E125" s="438"/>
      <c r="F125" s="438">
        <v>421.37</v>
      </c>
      <c r="G125" s="438">
        <v>1222.22</v>
      </c>
      <c r="H125" s="438">
        <v>100.57</v>
      </c>
      <c r="I125" s="438">
        <v>519.97</v>
      </c>
      <c r="J125" s="438"/>
      <c r="K125" s="550">
        <f t="shared" si="27"/>
        <v>2856.3200000000006</v>
      </c>
      <c r="L125" s="452">
        <f>K125/K126</f>
        <v>0.39798521656135277</v>
      </c>
      <c r="M125" s="401"/>
    </row>
    <row r="126" spans="2:13" ht="15.6">
      <c r="B126" s="397"/>
      <c r="C126" s="450" t="s">
        <v>199</v>
      </c>
      <c r="D126" s="552">
        <f t="shared" ref="D126:F126" si="28">SUM(D122:D125)</f>
        <v>2299.6</v>
      </c>
      <c r="E126" s="552">
        <f t="shared" si="28"/>
        <v>0</v>
      </c>
      <c r="F126" s="552">
        <f t="shared" si="28"/>
        <v>1191.79</v>
      </c>
      <c r="G126" s="552">
        <f>SUM(G122:G125)</f>
        <v>2522.02</v>
      </c>
      <c r="H126" s="552">
        <f t="shared" ref="H126:J126" si="29">SUM(H122:H125)</f>
        <v>195.57</v>
      </c>
      <c r="I126" s="552">
        <f t="shared" si="29"/>
        <v>967.97</v>
      </c>
      <c r="J126" s="552">
        <f t="shared" si="29"/>
        <v>0</v>
      </c>
      <c r="K126" s="550">
        <f t="shared" si="27"/>
        <v>7176.95</v>
      </c>
      <c r="L126" s="452">
        <f>SUM(L122:L125)</f>
        <v>1</v>
      </c>
      <c r="M126" s="401"/>
    </row>
    <row r="127" spans="2:13" ht="15.6">
      <c r="B127" s="397"/>
      <c r="C127" s="547" t="s">
        <v>193</v>
      </c>
      <c r="D127" s="553">
        <v>2299.6</v>
      </c>
      <c r="E127" s="553"/>
      <c r="F127" s="553">
        <v>1191.79</v>
      </c>
      <c r="G127" s="548">
        <v>2522.02</v>
      </c>
      <c r="H127" s="548">
        <v>195.57</v>
      </c>
      <c r="I127" s="548">
        <v>967.97</v>
      </c>
      <c r="J127" s="548"/>
      <c r="K127" s="549">
        <f t="shared" si="27"/>
        <v>7176.95</v>
      </c>
      <c r="L127" s="452"/>
      <c r="M127" s="401"/>
    </row>
    <row r="128" spans="2:13" ht="15.6">
      <c r="B128" s="397"/>
      <c r="C128" s="460" t="s">
        <v>147</v>
      </c>
      <c r="D128" s="461">
        <f t="shared" ref="D128:E128" si="30">D127-D126</f>
        <v>0</v>
      </c>
      <c r="E128" s="461">
        <f t="shared" si="30"/>
        <v>0</v>
      </c>
      <c r="F128" s="461">
        <f>F127-F126</f>
        <v>0</v>
      </c>
      <c r="G128" s="461">
        <f>G127-G126</f>
        <v>0</v>
      </c>
      <c r="H128" s="461">
        <f t="shared" ref="H128:I128" si="31">H127-H126</f>
        <v>0</v>
      </c>
      <c r="I128" s="461">
        <f t="shared" si="31"/>
        <v>0</v>
      </c>
      <c r="J128" s="461">
        <f>J127-J126</f>
        <v>0</v>
      </c>
      <c r="K128" s="542">
        <f>D128+E128+F128+G128+H128+I128+J128</f>
        <v>0</v>
      </c>
      <c r="L128" s="452"/>
      <c r="M128" s="401"/>
    </row>
    <row r="129" spans="2:13" ht="15.6">
      <c r="B129" s="396"/>
      <c r="C129" s="402" t="s">
        <v>65</v>
      </c>
      <c r="D129" s="462">
        <f>D127/K127</f>
        <v>0.32041466082388759</v>
      </c>
      <c r="E129" s="462">
        <f>E127/K127</f>
        <v>0</v>
      </c>
      <c r="F129" s="462">
        <f>F127/K127</f>
        <v>0.16605800514145982</v>
      </c>
      <c r="G129" s="462">
        <f>G127/K127</f>
        <v>0.35140554135113106</v>
      </c>
      <c r="H129" s="462">
        <f>H127/K127</f>
        <v>2.7249737005273826E-2</v>
      </c>
      <c r="I129" s="462">
        <f>I127/K127</f>
        <v>0.13487205567824773</v>
      </c>
      <c r="J129" s="462">
        <f>J127/K127</f>
        <v>0</v>
      </c>
      <c r="K129" s="520">
        <f>D129+E129+F129+G129+H129+I129+J129</f>
        <v>1</v>
      </c>
      <c r="L129" s="463"/>
      <c r="M129" s="401"/>
    </row>
    <row r="130" spans="2:13" ht="16.2" thickBot="1">
      <c r="B130" s="396"/>
      <c r="C130" s="394"/>
      <c r="D130" s="395"/>
      <c r="E130" s="464"/>
      <c r="F130" s="879"/>
      <c r="G130" s="879"/>
      <c r="H130" s="879"/>
      <c r="I130" s="879"/>
      <c r="J130" s="880" t="s">
        <v>196</v>
      </c>
      <c r="K130" s="880"/>
      <c r="L130" s="465">
        <f>H110-K127</f>
        <v>3.6518000004643909</v>
      </c>
      <c r="M130" s="401"/>
    </row>
    <row r="131" spans="2:13" ht="15" thickBot="1">
      <c r="B131" s="397"/>
      <c r="C131" s="393"/>
      <c r="D131" s="367"/>
      <c r="E131" s="367"/>
      <c r="F131" s="367"/>
      <c r="G131" s="367"/>
      <c r="H131" s="367"/>
      <c r="I131" s="367"/>
      <c r="J131" s="367"/>
      <c r="K131" s="367"/>
      <c r="L131" s="368"/>
      <c r="M131" s="401"/>
    </row>
    <row r="132" spans="2:13" ht="15" thickBot="1">
      <c r="B132" s="398"/>
      <c r="C132" s="399"/>
      <c r="D132" s="399"/>
      <c r="E132" s="399"/>
      <c r="F132" s="399"/>
      <c r="G132" s="399"/>
      <c r="H132" s="399"/>
      <c r="I132" s="399"/>
      <c r="J132" s="399"/>
      <c r="K132" s="399"/>
      <c r="L132" s="399"/>
      <c r="M132" s="400"/>
    </row>
    <row r="133" spans="2:13" ht="15" thickBot="1"/>
    <row r="134" spans="2:13" ht="46.8" thickBot="1">
      <c r="B134" s="853" t="s">
        <v>207</v>
      </c>
      <c r="C134" s="854"/>
      <c r="D134" s="854"/>
      <c r="E134" s="854"/>
      <c r="F134" s="854"/>
      <c r="G134" s="854"/>
      <c r="H134" s="854"/>
      <c r="I134" s="854"/>
      <c r="J134" s="854"/>
      <c r="K134" s="854"/>
      <c r="L134" s="854"/>
      <c r="M134" s="855"/>
    </row>
    <row r="135" spans="2:13" ht="26.4" thickBot="1">
      <c r="B135" s="396"/>
      <c r="C135" s="856" t="s">
        <v>193</v>
      </c>
      <c r="D135" s="857"/>
      <c r="E135" s="857"/>
      <c r="F135" s="857"/>
      <c r="G135" s="857"/>
      <c r="H135" s="857"/>
      <c r="I135" s="857"/>
      <c r="J135" s="857"/>
      <c r="K135" s="857"/>
      <c r="L135" s="858"/>
      <c r="M135" s="401"/>
    </row>
    <row r="136" spans="2:13" ht="15.6">
      <c r="B136" s="396"/>
      <c r="C136" s="403" t="s">
        <v>7</v>
      </c>
      <c r="D136" s="404" t="s">
        <v>38</v>
      </c>
      <c r="E136" s="405" t="s">
        <v>39</v>
      </c>
      <c r="F136" s="406" t="s">
        <v>40</v>
      </c>
      <c r="G136" s="406" t="s">
        <v>8</v>
      </c>
      <c r="H136" s="407" t="s">
        <v>60</v>
      </c>
      <c r="I136" s="408" t="s">
        <v>40</v>
      </c>
      <c r="J136" s="407" t="s">
        <v>65</v>
      </c>
      <c r="K136" s="184"/>
      <c r="L136" s="188"/>
      <c r="M136" s="401"/>
    </row>
    <row r="137" spans="2:13" ht="15.6">
      <c r="B137" s="396"/>
      <c r="C137" s="409" t="s">
        <v>42</v>
      </c>
      <c r="D137" s="596">
        <v>1672830.693</v>
      </c>
      <c r="E137" s="596">
        <v>1673452.773</v>
      </c>
      <c r="F137" s="526">
        <f t="shared" ref="F137:F142" si="32">E137-D137</f>
        <v>622.08000000007451</v>
      </c>
      <c r="G137" s="521">
        <v>6.28</v>
      </c>
      <c r="H137" s="410">
        <f>F137*G137</f>
        <v>3906.6624000004681</v>
      </c>
      <c r="I137" s="531">
        <f>F137+F141+F142</f>
        <v>879.39000000007445</v>
      </c>
      <c r="J137" s="411">
        <f>I137/I141</f>
        <v>0.6568498589519759</v>
      </c>
      <c r="K137" s="186"/>
      <c r="L137" s="359"/>
      <c r="M137" s="401"/>
    </row>
    <row r="138" spans="2:13" ht="15.6">
      <c r="B138" s="396"/>
      <c r="C138" s="412" t="s">
        <v>43</v>
      </c>
      <c r="D138" s="596">
        <v>643954.51199999999</v>
      </c>
      <c r="E138" s="596">
        <v>644250.00109999999</v>
      </c>
      <c r="F138" s="527">
        <f t="shared" si="32"/>
        <v>295.48910000000615</v>
      </c>
      <c r="G138" s="522">
        <v>6.28</v>
      </c>
      <c r="H138" s="413">
        <f>G138*F138</f>
        <v>1855.6715480000387</v>
      </c>
      <c r="I138" s="532">
        <f>F138</f>
        <v>295.48910000000615</v>
      </c>
      <c r="J138" s="414">
        <f>I138/I141</f>
        <v>0.22071205455694731</v>
      </c>
      <c r="K138" s="186"/>
      <c r="L138" s="359"/>
      <c r="M138" s="401"/>
    </row>
    <row r="139" spans="2:13" ht="15.6">
      <c r="B139" s="396"/>
      <c r="C139" s="415" t="s">
        <v>44</v>
      </c>
      <c r="D139" s="597">
        <v>398125.46299999999</v>
      </c>
      <c r="E139" s="597">
        <v>398205.74300000002</v>
      </c>
      <c r="F139" s="528">
        <f t="shared" si="32"/>
        <v>80.28000000002794</v>
      </c>
      <c r="G139" s="523">
        <v>4.58</v>
      </c>
      <c r="H139" s="416">
        <f>G139*F139</f>
        <v>367.68240000012798</v>
      </c>
      <c r="I139" s="533">
        <f>F139</f>
        <v>80.28000000002794</v>
      </c>
      <c r="J139" s="417">
        <f>I139/I141</f>
        <v>5.996418730788218E-2</v>
      </c>
      <c r="K139" s="186"/>
      <c r="L139" s="359"/>
      <c r="M139" s="401"/>
    </row>
    <row r="140" spans="2:13" ht="15.6">
      <c r="B140" s="397"/>
      <c r="C140" s="183" t="s">
        <v>139</v>
      </c>
      <c r="D140" s="597">
        <v>349542.49300000002</v>
      </c>
      <c r="E140" s="597">
        <v>349626.13299999997</v>
      </c>
      <c r="F140" s="529">
        <f t="shared" si="32"/>
        <v>83.639999999955762</v>
      </c>
      <c r="G140" s="524">
        <v>6.28</v>
      </c>
      <c r="H140" s="418">
        <f>G140*F140</f>
        <v>525.25919999972223</v>
      </c>
      <c r="I140" s="534">
        <f>F140</f>
        <v>83.639999999955762</v>
      </c>
      <c r="J140" s="419">
        <f>I140/I141</f>
        <v>6.247389918319466E-2</v>
      </c>
      <c r="K140" s="186"/>
      <c r="L140" s="359"/>
      <c r="M140" s="401"/>
    </row>
    <row r="141" spans="2:13" ht="16.2" thickBot="1">
      <c r="B141" s="397"/>
      <c r="C141" s="420" t="s">
        <v>45</v>
      </c>
      <c r="D141" s="597">
        <v>1358.1010000000001</v>
      </c>
      <c r="E141" s="597">
        <v>1497.8720000000001</v>
      </c>
      <c r="F141" s="526">
        <f t="shared" si="32"/>
        <v>139.77099999999996</v>
      </c>
      <c r="G141" s="859">
        <v>6.28</v>
      </c>
      <c r="H141" s="421">
        <f>G141*F141</f>
        <v>877.76187999999979</v>
      </c>
      <c r="I141" s="535">
        <f t="shared" ref="I141:J141" si="33">SUM(I137:I140)</f>
        <v>1338.7991000000643</v>
      </c>
      <c r="J141" s="422">
        <f t="shared" si="33"/>
        <v>1</v>
      </c>
      <c r="K141" s="186"/>
      <c r="L141" s="359"/>
      <c r="M141" s="401"/>
    </row>
    <row r="142" spans="2:13" ht="15.6">
      <c r="B142" s="397"/>
      <c r="C142" s="420" t="s">
        <v>46</v>
      </c>
      <c r="D142" s="597">
        <v>775.79200000000003</v>
      </c>
      <c r="E142" s="597">
        <v>893.33100000000002</v>
      </c>
      <c r="F142" s="526">
        <f t="shared" si="32"/>
        <v>117.53899999999999</v>
      </c>
      <c r="G142" s="860"/>
      <c r="H142" s="423">
        <f>G141*F142</f>
        <v>738.14491999999996</v>
      </c>
      <c r="I142" s="424"/>
      <c r="J142" s="425"/>
      <c r="K142" s="186"/>
      <c r="L142" s="359"/>
      <c r="M142" s="401"/>
    </row>
    <row r="143" spans="2:13" ht="16.2" thickBot="1">
      <c r="B143" s="397"/>
      <c r="C143" s="426" t="s">
        <v>21</v>
      </c>
      <c r="D143" s="427"/>
      <c r="E143" s="427"/>
      <c r="F143" s="530">
        <f>F137+F138+F139+F140+F141+F142</f>
        <v>1338.7991000000643</v>
      </c>
      <c r="G143" s="525">
        <f>H143/F143</f>
        <v>6.1780608815766005</v>
      </c>
      <c r="H143" s="428">
        <f>SUM(H137:H142)</f>
        <v>8271.1823480003568</v>
      </c>
      <c r="I143" s="424"/>
      <c r="J143" s="425"/>
      <c r="K143" s="186"/>
      <c r="L143" s="359"/>
      <c r="M143" s="401"/>
    </row>
    <row r="144" spans="2:13" ht="16.2" thickBot="1">
      <c r="B144" s="397"/>
      <c r="C144" s="429"/>
      <c r="D144" s="425"/>
      <c r="E144" s="425"/>
      <c r="F144" s="430"/>
      <c r="G144" s="425"/>
      <c r="H144" s="425"/>
      <c r="I144" s="431"/>
      <c r="J144" s="431"/>
      <c r="K144" s="184"/>
      <c r="L144" s="188"/>
      <c r="M144" s="401"/>
    </row>
    <row r="145" spans="2:13" ht="15.6">
      <c r="B145" s="397"/>
      <c r="C145" s="432"/>
      <c r="D145" s="433"/>
      <c r="E145" s="433" t="s">
        <v>254</v>
      </c>
      <c r="F145" s="434" t="s">
        <v>1</v>
      </c>
      <c r="G145" s="554" t="s">
        <v>65</v>
      </c>
      <c r="H145" s="861" t="s">
        <v>243</v>
      </c>
      <c r="I145" s="862"/>
      <c r="J145" s="431"/>
      <c r="K145" s="184"/>
      <c r="L145" s="188"/>
      <c r="M145" s="401"/>
    </row>
    <row r="146" spans="2:13" ht="15.6">
      <c r="B146" s="397"/>
      <c r="C146" s="437" t="s">
        <v>80</v>
      </c>
      <c r="D146" s="438"/>
      <c r="E146" s="438">
        <v>749</v>
      </c>
      <c r="F146" s="438">
        <f>D146+E146</f>
        <v>749</v>
      </c>
      <c r="G146" s="439">
        <f>F146/F151</f>
        <v>0.27413805724324719</v>
      </c>
      <c r="H146" s="590">
        <v>7.0000000000000001E-3</v>
      </c>
      <c r="I146" s="586">
        <f>F146*H146</f>
        <v>5.2430000000000003</v>
      </c>
      <c r="J146" s="431"/>
      <c r="K146" s="184"/>
      <c r="L146" s="188"/>
      <c r="M146" s="401"/>
    </row>
    <row r="147" spans="2:13" ht="15.6">
      <c r="B147" s="397"/>
      <c r="C147" s="437" t="s">
        <v>81</v>
      </c>
      <c r="D147" s="438"/>
      <c r="E147" s="438">
        <v>707</v>
      </c>
      <c r="F147" s="438">
        <f t="shared" ref="F147:F150" si="34">D147+E147</f>
        <v>707</v>
      </c>
      <c r="G147" s="439">
        <f>F147/F151</f>
        <v>0.25876582973428008</v>
      </c>
      <c r="H147" s="590">
        <v>2.5000000000000001E-2</v>
      </c>
      <c r="I147" s="586">
        <f>F147*H147</f>
        <v>17.675000000000001</v>
      </c>
      <c r="J147" s="431"/>
      <c r="K147" s="184"/>
      <c r="L147" s="188"/>
      <c r="M147" s="401"/>
    </row>
    <row r="148" spans="2:13" ht="15.6">
      <c r="B148" s="397"/>
      <c r="C148" s="437" t="s">
        <v>58</v>
      </c>
      <c r="D148" s="438"/>
      <c r="E148" s="438">
        <v>1182</v>
      </c>
      <c r="F148" s="438">
        <f t="shared" si="34"/>
        <v>1182</v>
      </c>
      <c r="G148" s="439">
        <f>F148/F151</f>
        <v>0.43261840275236074</v>
      </c>
      <c r="H148" s="590"/>
      <c r="I148" s="586"/>
      <c r="J148" s="431"/>
      <c r="K148" s="184"/>
      <c r="L148" s="188"/>
      <c r="M148" s="401"/>
    </row>
    <row r="149" spans="2:13" ht="15.6">
      <c r="B149" s="397"/>
      <c r="C149" s="437" t="s">
        <v>275</v>
      </c>
      <c r="D149" s="438"/>
      <c r="E149" s="438">
        <v>94.2</v>
      </c>
      <c r="F149" s="438">
        <f t="shared" si="34"/>
        <v>94.2</v>
      </c>
      <c r="G149" s="439">
        <f>F149/F151</f>
        <v>3.4477710270112004E-2</v>
      </c>
      <c r="H149" s="590">
        <v>1.9E-2</v>
      </c>
      <c r="I149" s="586">
        <f>F149*H149</f>
        <v>1.7898000000000001</v>
      </c>
      <c r="J149" s="431"/>
      <c r="K149" s="184"/>
      <c r="L149" s="188"/>
      <c r="M149" s="401"/>
    </row>
    <row r="150" spans="2:13" ht="15.6">
      <c r="B150" s="397"/>
      <c r="C150" s="437" t="s">
        <v>276</v>
      </c>
      <c r="D150" s="438"/>
      <c r="E150" s="438"/>
      <c r="F150" s="438">
        <f t="shared" si="34"/>
        <v>0</v>
      </c>
      <c r="G150" s="439">
        <f>F150/F151</f>
        <v>0</v>
      </c>
      <c r="H150" s="584"/>
      <c r="I150" s="586"/>
      <c r="J150" s="431"/>
      <c r="K150" s="184"/>
      <c r="L150" s="188"/>
      <c r="M150" s="401"/>
    </row>
    <row r="151" spans="2:13" ht="16.2" thickBot="1">
      <c r="B151" s="397"/>
      <c r="C151" s="441" t="s">
        <v>1</v>
      </c>
      <c r="D151" s="442">
        <f>SUM(D146:D150)</f>
        <v>0</v>
      </c>
      <c r="E151" s="442">
        <f>SUM(E146:E150)</f>
        <v>2732.2</v>
      </c>
      <c r="F151" s="443">
        <f>D151+E151</f>
        <v>2732.2</v>
      </c>
      <c r="G151" s="444">
        <f>SUM(G146:G150)</f>
        <v>1</v>
      </c>
      <c r="H151" s="585" t="s">
        <v>21</v>
      </c>
      <c r="I151" s="591">
        <f>SUM(I146:I150)</f>
        <v>24.707799999999999</v>
      </c>
      <c r="J151" s="431"/>
      <c r="K151" s="184"/>
      <c r="L151" s="188"/>
      <c r="M151" s="401"/>
    </row>
    <row r="152" spans="2:13" ht="15" thickBot="1">
      <c r="B152" s="397"/>
      <c r="C152" s="187"/>
      <c r="D152" s="186"/>
      <c r="E152" s="186"/>
      <c r="G152" s="186"/>
      <c r="H152" s="186"/>
      <c r="I152" s="184"/>
      <c r="J152" s="184"/>
      <c r="K152" s="184"/>
      <c r="L152" s="188"/>
      <c r="M152" s="401"/>
    </row>
    <row r="153" spans="2:13" ht="26.4" thickBot="1">
      <c r="B153" s="397"/>
      <c r="C153" s="876" t="s">
        <v>194</v>
      </c>
      <c r="D153" s="877"/>
      <c r="E153" s="877"/>
      <c r="F153" s="877"/>
      <c r="G153" s="877"/>
      <c r="H153" s="877"/>
      <c r="I153" s="877"/>
      <c r="J153" s="877"/>
      <c r="K153" s="877"/>
      <c r="L153" s="878"/>
      <c r="M153" s="401"/>
    </row>
    <row r="154" spans="2:13" ht="15.6">
      <c r="B154" s="396"/>
      <c r="C154" s="446"/>
      <c r="D154" s="447" t="s">
        <v>260</v>
      </c>
      <c r="E154" s="447" t="s">
        <v>68</v>
      </c>
      <c r="F154" s="447" t="s">
        <v>290</v>
      </c>
      <c r="G154" s="448" t="s">
        <v>256</v>
      </c>
      <c r="H154" s="447" t="s">
        <v>130</v>
      </c>
      <c r="I154" s="448" t="s">
        <v>64</v>
      </c>
      <c r="J154" s="447" t="s">
        <v>269</v>
      </c>
      <c r="K154" s="448" t="s">
        <v>195</v>
      </c>
      <c r="L154" s="449" t="s">
        <v>65</v>
      </c>
      <c r="M154" s="401"/>
    </row>
    <row r="155" spans="2:13" ht="15.6">
      <c r="B155" s="396"/>
      <c r="C155" s="450" t="s">
        <v>58</v>
      </c>
      <c r="D155" s="438">
        <v>337</v>
      </c>
      <c r="E155" s="438">
        <v>618.04</v>
      </c>
      <c r="F155" s="438">
        <v>206.99</v>
      </c>
      <c r="G155" s="438"/>
      <c r="H155" s="438"/>
      <c r="I155" s="438"/>
      <c r="J155" s="438"/>
      <c r="K155" s="550">
        <f>D155+E155+F155+G155+H155+I155+J155</f>
        <v>1162.03</v>
      </c>
      <c r="L155" s="452">
        <f>K155/K159</f>
        <v>0.14067069863836212</v>
      </c>
      <c r="M155" s="401"/>
    </row>
    <row r="156" spans="2:13" ht="15.6">
      <c r="B156" s="396"/>
      <c r="C156" s="450" t="s">
        <v>148</v>
      </c>
      <c r="D156" s="438">
        <v>568</v>
      </c>
      <c r="E156" s="438">
        <v>545</v>
      </c>
      <c r="F156" s="438">
        <v>203.55</v>
      </c>
      <c r="G156" s="438"/>
      <c r="H156" s="438">
        <v>83</v>
      </c>
      <c r="I156" s="438"/>
      <c r="J156" s="438"/>
      <c r="K156" s="550">
        <f t="shared" ref="K156:K160" si="35">D156+E156+F156+G156+H156+I156+J156</f>
        <v>1399.55</v>
      </c>
      <c r="L156" s="452">
        <f>K156/K159</f>
        <v>0.16942391872784673</v>
      </c>
      <c r="M156" s="401"/>
    </row>
    <row r="157" spans="2:13" ht="15.6">
      <c r="B157" s="396"/>
      <c r="C157" s="450" t="s">
        <v>61</v>
      </c>
      <c r="D157" s="438">
        <v>538</v>
      </c>
      <c r="E157" s="185">
        <v>639.17999999999995</v>
      </c>
      <c r="F157" s="438">
        <v>286.24</v>
      </c>
      <c r="G157" s="438">
        <v>54</v>
      </c>
      <c r="H157" s="438">
        <v>30</v>
      </c>
      <c r="I157" s="438"/>
      <c r="J157" s="438"/>
      <c r="K157" s="550">
        <f t="shared" si="35"/>
        <v>1547.4199999999998</v>
      </c>
      <c r="L157" s="452">
        <f>K157/K159</f>
        <v>0.187324468806291</v>
      </c>
      <c r="M157" s="401"/>
    </row>
    <row r="158" spans="2:13" ht="15.6">
      <c r="B158" s="396"/>
      <c r="C158" s="450" t="s">
        <v>62</v>
      </c>
      <c r="D158" s="438">
        <v>565.84</v>
      </c>
      <c r="E158" s="438">
        <v>534.49</v>
      </c>
      <c r="F158" s="438">
        <v>673.06</v>
      </c>
      <c r="G158" s="438">
        <v>885.76</v>
      </c>
      <c r="H158" s="438">
        <v>53.29</v>
      </c>
      <c r="I158" s="438"/>
      <c r="J158" s="438">
        <v>1439.2</v>
      </c>
      <c r="K158" s="550">
        <f t="shared" si="35"/>
        <v>4151.6399999999994</v>
      </c>
      <c r="L158" s="452">
        <f>K158/K159</f>
        <v>0.50258091382749992</v>
      </c>
      <c r="M158" s="401"/>
    </row>
    <row r="159" spans="2:13" ht="15.6">
      <c r="B159" s="397"/>
      <c r="C159" s="450" t="s">
        <v>199</v>
      </c>
      <c r="D159" s="552">
        <f t="shared" ref="D159:F159" si="36">SUM(D155:D158)</f>
        <v>2008.8400000000001</v>
      </c>
      <c r="E159" s="552">
        <f t="shared" si="36"/>
        <v>2336.71</v>
      </c>
      <c r="F159" s="552">
        <f t="shared" si="36"/>
        <v>1369.84</v>
      </c>
      <c r="G159" s="552">
        <f>SUM(G155:G158)</f>
        <v>939.76</v>
      </c>
      <c r="H159" s="552">
        <f t="shared" ref="H159:J159" si="37">SUM(H155:H158)</f>
        <v>166.29</v>
      </c>
      <c r="I159" s="552">
        <f t="shared" si="37"/>
        <v>0</v>
      </c>
      <c r="J159" s="552">
        <f t="shared" si="37"/>
        <v>1439.2</v>
      </c>
      <c r="K159" s="550">
        <f t="shared" si="35"/>
        <v>8260.6400000000012</v>
      </c>
      <c r="L159" s="452">
        <f>SUM(L155:L158)</f>
        <v>0.99999999999999978</v>
      </c>
      <c r="M159" s="401"/>
    </row>
    <row r="160" spans="2:13" ht="15.6">
      <c r="B160" s="397"/>
      <c r="C160" s="547" t="s">
        <v>193</v>
      </c>
      <c r="D160" s="553">
        <v>2008.84</v>
      </c>
      <c r="E160" s="553">
        <v>2336.71</v>
      </c>
      <c r="F160" s="553">
        <v>1369.84</v>
      </c>
      <c r="G160" s="548">
        <v>939.76</v>
      </c>
      <c r="H160" s="548">
        <v>166.29</v>
      </c>
      <c r="I160" s="548"/>
      <c r="J160" s="548">
        <v>1439.2</v>
      </c>
      <c r="K160" s="549">
        <f t="shared" si="35"/>
        <v>8260.6400000000012</v>
      </c>
      <c r="L160" s="452"/>
      <c r="M160" s="401"/>
    </row>
    <row r="161" spans="2:13" ht="15.6">
      <c r="B161" s="397"/>
      <c r="C161" s="460" t="s">
        <v>147</v>
      </c>
      <c r="D161" s="461">
        <f t="shared" ref="D161:E161" si="38">D160-D159</f>
        <v>0</v>
      </c>
      <c r="E161" s="461">
        <f t="shared" si="38"/>
        <v>0</v>
      </c>
      <c r="F161" s="461">
        <f>F160-F159</f>
        <v>0</v>
      </c>
      <c r="G161" s="461">
        <f>G160-G159</f>
        <v>0</v>
      </c>
      <c r="H161" s="461">
        <f t="shared" ref="H161:I161" si="39">H160-H159</f>
        <v>0</v>
      </c>
      <c r="I161" s="461">
        <f t="shared" si="39"/>
        <v>0</v>
      </c>
      <c r="J161" s="461">
        <f>J160-J159</f>
        <v>0</v>
      </c>
      <c r="K161" s="542">
        <f>D161+E161+F161+G161+H161+I161+J161</f>
        <v>0</v>
      </c>
      <c r="L161" s="452"/>
      <c r="M161" s="401"/>
    </row>
    <row r="162" spans="2:13" ht="15.6">
      <c r="B162" s="396"/>
      <c r="C162" s="402" t="s">
        <v>65</v>
      </c>
      <c r="D162" s="462">
        <f>D160/K160</f>
        <v>0.24318212632435254</v>
      </c>
      <c r="E162" s="462">
        <f>E160/K160</f>
        <v>0.28287275562184039</v>
      </c>
      <c r="F162" s="462">
        <f>F160/K160</f>
        <v>0.16582734509674793</v>
      </c>
      <c r="G162" s="462">
        <f>G160/K160</f>
        <v>0.11376358248271319</v>
      </c>
      <c r="H162" s="462">
        <f>H160/K160</f>
        <v>2.0130401518526405E-2</v>
      </c>
      <c r="I162" s="462">
        <f>I160/K160</f>
        <v>0</v>
      </c>
      <c r="J162" s="462">
        <f>J160/K160</f>
        <v>0.17422378895581939</v>
      </c>
      <c r="K162" s="520">
        <f>D162+E162+F162+G162+H162+I162+J162</f>
        <v>0.99999999999999989</v>
      </c>
      <c r="L162" s="463"/>
      <c r="M162" s="401"/>
    </row>
    <row r="163" spans="2:13" ht="16.2" thickBot="1">
      <c r="B163" s="396"/>
      <c r="C163" s="394"/>
      <c r="D163" s="395"/>
      <c r="E163" s="464"/>
      <c r="F163" s="879"/>
      <c r="G163" s="879"/>
      <c r="H163" s="879"/>
      <c r="I163" s="879"/>
      <c r="J163" s="880" t="s">
        <v>196</v>
      </c>
      <c r="K163" s="880"/>
      <c r="L163" s="465">
        <f>H143-K160</f>
        <v>10.54234800035556</v>
      </c>
      <c r="M163" s="401"/>
    </row>
    <row r="164" spans="2:13" ht="15" thickBot="1">
      <c r="B164" s="397"/>
      <c r="C164" s="393"/>
      <c r="D164" s="367"/>
      <c r="E164" s="367"/>
      <c r="F164" s="367"/>
      <c r="G164" s="367"/>
      <c r="H164" s="367"/>
      <c r="I164" s="367"/>
      <c r="J164" s="367"/>
      <c r="K164" s="367"/>
      <c r="L164" s="368"/>
      <c r="M164" s="401"/>
    </row>
    <row r="165" spans="2:13" ht="15" thickBot="1">
      <c r="B165" s="398"/>
      <c r="C165" s="399"/>
      <c r="D165" s="399"/>
      <c r="E165" s="399"/>
      <c r="F165" s="399"/>
      <c r="G165" s="399"/>
      <c r="H165" s="399"/>
      <c r="I165" s="399"/>
      <c r="J165" s="399"/>
      <c r="K165" s="399"/>
      <c r="L165" s="399"/>
      <c r="M165" s="400"/>
    </row>
    <row r="166" spans="2:13" ht="15" thickBot="1"/>
    <row r="167" spans="2:13" ht="46.8" thickBot="1">
      <c r="B167" s="853" t="s">
        <v>208</v>
      </c>
      <c r="C167" s="854"/>
      <c r="D167" s="854"/>
      <c r="E167" s="854"/>
      <c r="F167" s="854"/>
      <c r="G167" s="854"/>
      <c r="H167" s="854"/>
      <c r="I167" s="854"/>
      <c r="J167" s="854"/>
      <c r="K167" s="854"/>
      <c r="L167" s="854"/>
      <c r="M167" s="855"/>
    </row>
    <row r="168" spans="2:13" ht="26.4" thickBot="1">
      <c r="B168" s="396"/>
      <c r="C168" s="856" t="s">
        <v>193</v>
      </c>
      <c r="D168" s="857"/>
      <c r="E168" s="857"/>
      <c r="F168" s="857"/>
      <c r="G168" s="857"/>
      <c r="H168" s="857"/>
      <c r="I168" s="857"/>
      <c r="J168" s="857"/>
      <c r="K168" s="857"/>
      <c r="L168" s="858"/>
      <c r="M168" s="401"/>
    </row>
    <row r="169" spans="2:13" ht="15.6">
      <c r="B169" s="396"/>
      <c r="C169" s="403" t="s">
        <v>7</v>
      </c>
      <c r="D169" s="404" t="s">
        <v>38</v>
      </c>
      <c r="E169" s="405" t="s">
        <v>39</v>
      </c>
      <c r="F169" s="406" t="s">
        <v>40</v>
      </c>
      <c r="G169" s="406" t="s">
        <v>8</v>
      </c>
      <c r="H169" s="407" t="s">
        <v>60</v>
      </c>
      <c r="I169" s="408" t="s">
        <v>40</v>
      </c>
      <c r="J169" s="407" t="s">
        <v>65</v>
      </c>
      <c r="K169" s="184"/>
      <c r="L169" s="188"/>
      <c r="M169" s="401"/>
    </row>
    <row r="170" spans="2:13" ht="15.6">
      <c r="B170" s="396"/>
      <c r="C170" s="409" t="s">
        <v>42</v>
      </c>
      <c r="D170" s="596">
        <v>1673452.773</v>
      </c>
      <c r="E170" s="596">
        <v>1674076.8629999999</v>
      </c>
      <c r="F170" s="526">
        <f t="shared" ref="F170:F175" si="40">E170-D170</f>
        <v>624.08999999985099</v>
      </c>
      <c r="G170" s="521">
        <v>6.28</v>
      </c>
      <c r="H170" s="410">
        <f>F170*G170</f>
        <v>3919.2851999990644</v>
      </c>
      <c r="I170" s="531">
        <f>F170+F174+F175</f>
        <v>753.85999999985074</v>
      </c>
      <c r="J170" s="411">
        <f>I170/I174</f>
        <v>0.5686672964405286</v>
      </c>
      <c r="K170" s="186"/>
      <c r="L170" s="359"/>
      <c r="M170" s="401"/>
    </row>
    <row r="171" spans="2:13" ht="15.6">
      <c r="B171" s="396"/>
      <c r="C171" s="412" t="s">
        <v>43</v>
      </c>
      <c r="D171" s="596">
        <v>644250.00109999999</v>
      </c>
      <c r="E171" s="596">
        <v>644492.16200000001</v>
      </c>
      <c r="F171" s="527">
        <f t="shared" si="40"/>
        <v>242.16090000001714</v>
      </c>
      <c r="G171" s="522">
        <v>6.28</v>
      </c>
      <c r="H171" s="413">
        <f>G171*F171</f>
        <v>1520.7704520001078</v>
      </c>
      <c r="I171" s="532">
        <f>F171</f>
        <v>242.16090000001714</v>
      </c>
      <c r="J171" s="414">
        <f>I171/I174</f>
        <v>0.18267182806707108</v>
      </c>
      <c r="K171" s="186"/>
      <c r="L171" s="359"/>
      <c r="M171" s="401"/>
    </row>
    <row r="172" spans="2:13" ht="15.6">
      <c r="B172" s="396"/>
      <c r="C172" s="415" t="s">
        <v>44</v>
      </c>
      <c r="D172" s="597">
        <v>398205.74300000002</v>
      </c>
      <c r="E172" s="597">
        <v>398348.50300000003</v>
      </c>
      <c r="F172" s="528">
        <f t="shared" si="40"/>
        <v>142.76000000000931</v>
      </c>
      <c r="G172" s="523">
        <v>4.58</v>
      </c>
      <c r="H172" s="416">
        <f>G172*F172</f>
        <v>653.84080000004269</v>
      </c>
      <c r="I172" s="533">
        <f>F172</f>
        <v>142.76000000000931</v>
      </c>
      <c r="J172" s="417">
        <f>I172/I174</f>
        <v>0.1076896814260887</v>
      </c>
      <c r="K172" s="186"/>
      <c r="L172" s="359"/>
      <c r="M172" s="401"/>
    </row>
    <row r="173" spans="2:13" ht="15.6">
      <c r="B173" s="397"/>
      <c r="C173" s="183" t="s">
        <v>139</v>
      </c>
      <c r="D173" s="597">
        <v>349626.13299999997</v>
      </c>
      <c r="E173" s="597">
        <v>349813.01299999998</v>
      </c>
      <c r="F173" s="529">
        <f t="shared" si="40"/>
        <v>186.88000000000466</v>
      </c>
      <c r="G173" s="524">
        <v>6.28</v>
      </c>
      <c r="H173" s="418">
        <f>G173*F173</f>
        <v>1173.6064000000292</v>
      </c>
      <c r="I173" s="534">
        <f>F173</f>
        <v>186.88000000000466</v>
      </c>
      <c r="J173" s="419">
        <f>I173/I174</f>
        <v>0.14097119406631162</v>
      </c>
      <c r="K173" s="186"/>
      <c r="L173" s="359"/>
      <c r="M173" s="401"/>
    </row>
    <row r="174" spans="2:13" ht="16.2" thickBot="1">
      <c r="B174" s="397"/>
      <c r="C174" s="420" t="s">
        <v>45</v>
      </c>
      <c r="D174" s="597">
        <v>1497.8720000000001</v>
      </c>
      <c r="E174" s="597">
        <v>1561.3409999999999</v>
      </c>
      <c r="F174" s="526">
        <f t="shared" si="40"/>
        <v>63.468999999999824</v>
      </c>
      <c r="G174" s="859">
        <v>6.28</v>
      </c>
      <c r="H174" s="421">
        <f>G174*F174</f>
        <v>398.58531999999889</v>
      </c>
      <c r="I174" s="535">
        <f t="shared" ref="I174:J174" si="41">SUM(I170:I173)</f>
        <v>1325.6608999998818</v>
      </c>
      <c r="J174" s="422">
        <f t="shared" si="41"/>
        <v>1</v>
      </c>
      <c r="K174" s="186"/>
      <c r="L174" s="359"/>
      <c r="M174" s="401"/>
    </row>
    <row r="175" spans="2:13" ht="15.6">
      <c r="B175" s="397"/>
      <c r="C175" s="420" t="s">
        <v>46</v>
      </c>
      <c r="D175" s="597">
        <v>893.33100000000002</v>
      </c>
      <c r="E175" s="597">
        <v>959.63199999999995</v>
      </c>
      <c r="F175" s="526">
        <f t="shared" si="40"/>
        <v>66.300999999999931</v>
      </c>
      <c r="G175" s="860"/>
      <c r="H175" s="423">
        <f>G174*F175</f>
        <v>416.37027999999958</v>
      </c>
      <c r="I175" s="424"/>
      <c r="J175" s="425"/>
      <c r="K175" s="186"/>
      <c r="L175" s="359"/>
      <c r="M175" s="401"/>
    </row>
    <row r="176" spans="2:13" ht="16.2" thickBot="1">
      <c r="B176" s="397"/>
      <c r="C176" s="426" t="s">
        <v>21</v>
      </c>
      <c r="D176" s="427"/>
      <c r="E176" s="427"/>
      <c r="F176" s="530">
        <f>F170+F171+F172+F173+F174+F175</f>
        <v>1325.6608999998818</v>
      </c>
      <c r="G176" s="525">
        <f>H176/F176</f>
        <v>6.0969275415756501</v>
      </c>
      <c r="H176" s="428">
        <f>SUM(H170:H175)</f>
        <v>8082.4584519992432</v>
      </c>
      <c r="I176" s="424"/>
      <c r="J176" s="425"/>
      <c r="K176" s="186"/>
      <c r="L176" s="359"/>
      <c r="M176" s="401"/>
    </row>
    <row r="177" spans="2:13" ht="16.2" thickBot="1">
      <c r="B177" s="397"/>
      <c r="C177" s="429"/>
      <c r="D177" s="425"/>
      <c r="E177" s="425"/>
      <c r="F177" s="430"/>
      <c r="G177" s="425"/>
      <c r="H177" s="425"/>
      <c r="I177" s="431"/>
      <c r="J177" s="431"/>
      <c r="K177" s="184"/>
      <c r="L177" s="188"/>
      <c r="M177" s="401"/>
    </row>
    <row r="178" spans="2:13" ht="15.6">
      <c r="B178" s="397"/>
      <c r="C178" s="432"/>
      <c r="D178" s="433"/>
      <c r="E178" s="433" t="s">
        <v>254</v>
      </c>
      <c r="F178" s="434" t="s">
        <v>1</v>
      </c>
      <c r="G178" s="554" t="s">
        <v>65</v>
      </c>
      <c r="H178" s="861" t="s">
        <v>243</v>
      </c>
      <c r="I178" s="862"/>
      <c r="J178" s="431"/>
      <c r="K178" s="184"/>
      <c r="L178" s="188"/>
      <c r="M178" s="401"/>
    </row>
    <row r="179" spans="2:13" ht="15.6">
      <c r="B179" s="397"/>
      <c r="C179" s="437" t="s">
        <v>80</v>
      </c>
      <c r="D179" s="438"/>
      <c r="E179" s="438">
        <v>1014</v>
      </c>
      <c r="F179" s="438">
        <f>D179+E179</f>
        <v>1014</v>
      </c>
      <c r="G179" s="439">
        <f>F179/F184</f>
        <v>0.35706739911261354</v>
      </c>
      <c r="H179" s="590">
        <v>7.0000000000000001E-3</v>
      </c>
      <c r="I179" s="586">
        <f>F179*H179</f>
        <v>7.0979999999999999</v>
      </c>
      <c r="J179" s="431"/>
      <c r="K179" s="184"/>
      <c r="L179" s="188"/>
      <c r="M179" s="401"/>
    </row>
    <row r="180" spans="2:13" ht="15.6">
      <c r="B180" s="397"/>
      <c r="C180" s="437" t="s">
        <v>81</v>
      </c>
      <c r="D180" s="438"/>
      <c r="E180" s="438">
        <v>736</v>
      </c>
      <c r="F180" s="438">
        <f t="shared" ref="F180:F183" si="42">D180+E180</f>
        <v>736</v>
      </c>
      <c r="G180" s="439">
        <f>F180/F184</f>
        <v>0.25917318120994437</v>
      </c>
      <c r="H180" s="590">
        <v>2.5000000000000001E-2</v>
      </c>
      <c r="I180" s="586">
        <f>F180*H180</f>
        <v>18.400000000000002</v>
      </c>
      <c r="J180" s="431"/>
      <c r="K180" s="184"/>
      <c r="L180" s="188"/>
      <c r="M180" s="401"/>
    </row>
    <row r="181" spans="2:13" ht="15.6">
      <c r="B181" s="397"/>
      <c r="C181" s="437" t="s">
        <v>58</v>
      </c>
      <c r="D181" s="438"/>
      <c r="E181" s="438">
        <v>1044</v>
      </c>
      <c r="F181" s="438">
        <f t="shared" si="42"/>
        <v>1044</v>
      </c>
      <c r="G181" s="439">
        <f>F181/F184</f>
        <v>0.36763152334671456</v>
      </c>
      <c r="H181" s="590"/>
      <c r="I181" s="586"/>
      <c r="J181" s="431"/>
      <c r="K181" s="184"/>
      <c r="L181" s="188"/>
      <c r="M181" s="401"/>
    </row>
    <row r="182" spans="2:13" ht="15.6">
      <c r="B182" s="397"/>
      <c r="C182" s="437" t="s">
        <v>275</v>
      </c>
      <c r="D182" s="438"/>
      <c r="E182" s="438">
        <v>45.8</v>
      </c>
      <c r="F182" s="438">
        <f t="shared" si="42"/>
        <v>45.8</v>
      </c>
      <c r="G182" s="439">
        <f>F182/F184</f>
        <v>1.6127896330727514E-2</v>
      </c>
      <c r="H182" s="590">
        <v>1.9E-2</v>
      </c>
      <c r="I182" s="586">
        <f>F182*H182</f>
        <v>0.87019999999999997</v>
      </c>
      <c r="J182" s="431"/>
      <c r="K182" s="184"/>
      <c r="L182" s="188"/>
      <c r="M182" s="401"/>
    </row>
    <row r="183" spans="2:13" ht="15.6">
      <c r="B183" s="397"/>
      <c r="C183" s="437" t="s">
        <v>276</v>
      </c>
      <c r="D183" s="438"/>
      <c r="E183" s="438"/>
      <c r="F183" s="438">
        <f t="shared" si="42"/>
        <v>0</v>
      </c>
      <c r="G183" s="439">
        <f>F183/F184</f>
        <v>0</v>
      </c>
      <c r="H183" s="584"/>
      <c r="I183" s="586"/>
      <c r="J183" s="431"/>
      <c r="K183" s="184"/>
      <c r="L183" s="188"/>
      <c r="M183" s="401"/>
    </row>
    <row r="184" spans="2:13" ht="16.2" thickBot="1">
      <c r="B184" s="397"/>
      <c r="C184" s="441" t="s">
        <v>1</v>
      </c>
      <c r="D184" s="442">
        <f>SUM(D179:D183)</f>
        <v>0</v>
      </c>
      <c r="E184" s="442">
        <f>SUM(E179:E183)</f>
        <v>2839.8</v>
      </c>
      <c r="F184" s="443">
        <f>D184+E184</f>
        <v>2839.8</v>
      </c>
      <c r="G184" s="444">
        <f>SUM(G179:G183)</f>
        <v>1</v>
      </c>
      <c r="H184" s="585" t="s">
        <v>21</v>
      </c>
      <c r="I184" s="591">
        <f>SUM(I179:I183)</f>
        <v>26.368200000000002</v>
      </c>
      <c r="J184" s="431"/>
      <c r="K184" s="184"/>
      <c r="L184" s="188"/>
      <c r="M184" s="401"/>
    </row>
    <row r="185" spans="2:13" ht="15" thickBot="1">
      <c r="B185" s="397"/>
      <c r="C185" s="187"/>
      <c r="D185" s="186"/>
      <c r="E185" s="186"/>
      <c r="G185" s="186"/>
      <c r="H185" s="186"/>
      <c r="I185" s="184"/>
      <c r="J185" s="184"/>
      <c r="K185" s="184"/>
      <c r="L185" s="188"/>
      <c r="M185" s="401"/>
    </row>
    <row r="186" spans="2:13" ht="26.4" thickBot="1">
      <c r="B186" s="397"/>
      <c r="C186" s="876" t="s">
        <v>194</v>
      </c>
      <c r="D186" s="877"/>
      <c r="E186" s="877"/>
      <c r="F186" s="877"/>
      <c r="G186" s="877"/>
      <c r="H186" s="877"/>
      <c r="I186" s="877"/>
      <c r="J186" s="877"/>
      <c r="K186" s="877"/>
      <c r="L186" s="878"/>
      <c r="M186" s="401"/>
    </row>
    <row r="187" spans="2:13" ht="15.6">
      <c r="B187" s="396"/>
      <c r="C187" s="446"/>
      <c r="D187" s="447" t="s">
        <v>260</v>
      </c>
      <c r="E187" s="447" t="s">
        <v>68</v>
      </c>
      <c r="F187" s="447" t="s">
        <v>290</v>
      </c>
      <c r="G187" s="448" t="s">
        <v>256</v>
      </c>
      <c r="H187" s="447" t="s">
        <v>130</v>
      </c>
      <c r="I187" s="448" t="s">
        <v>64</v>
      </c>
      <c r="J187" s="447" t="s">
        <v>269</v>
      </c>
      <c r="K187" s="448" t="s">
        <v>195</v>
      </c>
      <c r="L187" s="449" t="s">
        <v>65</v>
      </c>
      <c r="M187" s="401"/>
    </row>
    <row r="188" spans="2:13" ht="15.6">
      <c r="B188" s="396"/>
      <c r="C188" s="450" t="s">
        <v>58</v>
      </c>
      <c r="D188" s="438">
        <v>571</v>
      </c>
      <c r="E188" s="438">
        <v>403</v>
      </c>
      <c r="F188" s="438"/>
      <c r="G188" s="438"/>
      <c r="H188" s="438"/>
      <c r="I188" s="438">
        <v>65</v>
      </c>
      <c r="J188" s="438"/>
      <c r="K188" s="550">
        <f>D188+E188+F188+G188+H188+I188+J188</f>
        <v>1039</v>
      </c>
      <c r="L188" s="452">
        <f>K188/K192</f>
        <v>0.1286250857294243</v>
      </c>
      <c r="M188" s="401"/>
    </row>
    <row r="189" spans="2:13" ht="15.6">
      <c r="B189" s="396"/>
      <c r="C189" s="450" t="s">
        <v>148</v>
      </c>
      <c r="D189" s="438">
        <v>475.33</v>
      </c>
      <c r="E189" s="438">
        <v>1106.24</v>
      </c>
      <c r="F189" s="438"/>
      <c r="G189" s="438"/>
      <c r="H189" s="438">
        <v>5</v>
      </c>
      <c r="I189" s="438">
        <v>169</v>
      </c>
      <c r="J189" s="438"/>
      <c r="K189" s="550">
        <f t="shared" ref="K189:K193" si="43">D189+E189+F189+G189+H189+I189+J189</f>
        <v>1755.57</v>
      </c>
      <c r="L189" s="452">
        <f>K189/K192</f>
        <v>0.21733430390183389</v>
      </c>
      <c r="M189" s="401"/>
    </row>
    <row r="190" spans="2:13" ht="15.6">
      <c r="B190" s="396"/>
      <c r="C190" s="450" t="s">
        <v>61</v>
      </c>
      <c r="D190" s="438">
        <v>1645.52</v>
      </c>
      <c r="E190" s="185">
        <v>356</v>
      </c>
      <c r="F190" s="438"/>
      <c r="G190" s="438"/>
      <c r="H190" s="438">
        <v>10</v>
      </c>
      <c r="I190" s="438">
        <v>326</v>
      </c>
      <c r="J190" s="438"/>
      <c r="K190" s="550">
        <f t="shared" si="43"/>
        <v>2337.52</v>
      </c>
      <c r="L190" s="452">
        <f>K190/K192</f>
        <v>0.28937796958060047</v>
      </c>
      <c r="M190" s="401"/>
    </row>
    <row r="191" spans="2:13" ht="15.6">
      <c r="B191" s="396"/>
      <c r="C191" s="450" t="s">
        <v>62</v>
      </c>
      <c r="D191" s="438">
        <v>855.56</v>
      </c>
      <c r="E191" s="438">
        <v>1421.97</v>
      </c>
      <c r="F191" s="438"/>
      <c r="G191" s="438"/>
      <c r="H191" s="438">
        <v>20.350000000000001</v>
      </c>
      <c r="I191" s="438">
        <v>642.75</v>
      </c>
      <c r="J191" s="438">
        <v>5.0199999999999996</v>
      </c>
      <c r="K191" s="550">
        <f t="shared" si="43"/>
        <v>2945.6499999999996</v>
      </c>
      <c r="L191" s="452">
        <f>K191/K192</f>
        <v>0.36466264078814115</v>
      </c>
      <c r="M191" s="401"/>
    </row>
    <row r="192" spans="2:13" ht="15.6">
      <c r="B192" s="397"/>
      <c r="C192" s="450" t="s">
        <v>199</v>
      </c>
      <c r="D192" s="552">
        <f t="shared" ref="D192:F192" si="44">SUM(D188:D191)</f>
        <v>3547.41</v>
      </c>
      <c r="E192" s="552">
        <f t="shared" si="44"/>
        <v>3287.21</v>
      </c>
      <c r="F192" s="552">
        <f t="shared" si="44"/>
        <v>0</v>
      </c>
      <c r="G192" s="552">
        <f>SUM(G188:G191)</f>
        <v>0</v>
      </c>
      <c r="H192" s="552">
        <f t="shared" ref="H192:J192" si="45">SUM(H188:H191)</f>
        <v>35.35</v>
      </c>
      <c r="I192" s="552">
        <f t="shared" si="45"/>
        <v>1202.75</v>
      </c>
      <c r="J192" s="552">
        <f t="shared" si="45"/>
        <v>5.0199999999999996</v>
      </c>
      <c r="K192" s="550">
        <f t="shared" si="43"/>
        <v>8077.7400000000007</v>
      </c>
      <c r="L192" s="452">
        <f>SUM(L188:L191)</f>
        <v>0.99999999999999978</v>
      </c>
      <c r="M192" s="401"/>
    </row>
    <row r="193" spans="2:13" ht="15.6">
      <c r="B193" s="397"/>
      <c r="C193" s="547" t="s">
        <v>193</v>
      </c>
      <c r="D193" s="553">
        <v>3547.41</v>
      </c>
      <c r="E193" s="553">
        <v>3287.21</v>
      </c>
      <c r="F193" s="553"/>
      <c r="G193" s="548"/>
      <c r="H193" s="548">
        <v>35.35</v>
      </c>
      <c r="I193" s="548">
        <v>1202.75</v>
      </c>
      <c r="J193" s="548">
        <v>5.0199999999999996</v>
      </c>
      <c r="K193" s="549">
        <f t="shared" si="43"/>
        <v>8077.7400000000007</v>
      </c>
      <c r="L193" s="452"/>
      <c r="M193" s="401"/>
    </row>
    <row r="194" spans="2:13" ht="15.6">
      <c r="B194" s="397"/>
      <c r="C194" s="460" t="s">
        <v>147</v>
      </c>
      <c r="D194" s="461">
        <f t="shared" ref="D194:E194" si="46">D193-D192</f>
        <v>0</v>
      </c>
      <c r="E194" s="461">
        <f t="shared" si="46"/>
        <v>0</v>
      </c>
      <c r="F194" s="461">
        <f>F193-F192</f>
        <v>0</v>
      </c>
      <c r="G194" s="461">
        <f>G193-G192</f>
        <v>0</v>
      </c>
      <c r="H194" s="461">
        <f t="shared" ref="H194:I194" si="47">H193-H192</f>
        <v>0</v>
      </c>
      <c r="I194" s="461">
        <f t="shared" si="47"/>
        <v>0</v>
      </c>
      <c r="J194" s="461">
        <f>J193-J192</f>
        <v>0</v>
      </c>
      <c r="K194" s="542">
        <f>D194+E194+F194+G194+H194+I194+J194</f>
        <v>0</v>
      </c>
      <c r="L194" s="452"/>
      <c r="M194" s="401"/>
    </row>
    <row r="195" spans="2:13" ht="15.6">
      <c r="B195" s="396"/>
      <c r="C195" s="402" t="s">
        <v>65</v>
      </c>
      <c r="D195" s="462">
        <f>D193/K193</f>
        <v>0.4391587250889481</v>
      </c>
      <c r="E195" s="462">
        <f>E193/K193</f>
        <v>0.40694674500540989</v>
      </c>
      <c r="F195" s="462">
        <f>F193/K193</f>
        <v>0</v>
      </c>
      <c r="G195" s="462">
        <f>G193/K193</f>
        <v>0</v>
      </c>
      <c r="H195" s="462">
        <f>H193/K193</f>
        <v>4.3762240428634738E-3</v>
      </c>
      <c r="I195" s="462">
        <f>I193/K193</f>
        <v>0.14889684490959104</v>
      </c>
      <c r="J195" s="462">
        <f>J193/K193</f>
        <v>6.214609531874013E-4</v>
      </c>
      <c r="K195" s="520">
        <f>D195+E195+F195+G195+H195+I195+J195</f>
        <v>0.99999999999999978</v>
      </c>
      <c r="L195" s="463"/>
      <c r="M195" s="401"/>
    </row>
    <row r="196" spans="2:13" ht="16.2" thickBot="1">
      <c r="B196" s="396"/>
      <c r="C196" s="394"/>
      <c r="D196" s="395"/>
      <c r="E196" s="464"/>
      <c r="F196" s="879"/>
      <c r="G196" s="879"/>
      <c r="H196" s="879"/>
      <c r="I196" s="879"/>
      <c r="J196" s="880" t="s">
        <v>196</v>
      </c>
      <c r="K196" s="880"/>
      <c r="L196" s="465">
        <f>H176-K193</f>
        <v>4.7184519992424612</v>
      </c>
      <c r="M196" s="401"/>
    </row>
    <row r="197" spans="2:13" ht="15" thickBot="1">
      <c r="B197" s="397"/>
      <c r="C197" s="393"/>
      <c r="D197" s="367"/>
      <c r="E197" s="367"/>
      <c r="F197" s="367"/>
      <c r="G197" s="367"/>
      <c r="H197" s="367"/>
      <c r="I197" s="367"/>
      <c r="J197" s="367"/>
      <c r="K197" s="367"/>
      <c r="L197" s="368"/>
      <c r="M197" s="401"/>
    </row>
    <row r="198" spans="2:13" ht="15" thickBot="1">
      <c r="B198" s="398"/>
      <c r="C198" s="399"/>
      <c r="D198" s="399"/>
      <c r="E198" s="399"/>
      <c r="F198" s="399"/>
      <c r="G198" s="399"/>
      <c r="H198" s="399"/>
      <c r="I198" s="399"/>
      <c r="J198" s="399"/>
      <c r="K198" s="399"/>
      <c r="L198" s="399"/>
      <c r="M198" s="400"/>
    </row>
    <row r="199" spans="2:13" ht="15" thickBot="1"/>
    <row r="200" spans="2:13" ht="46.8" thickBot="1">
      <c r="B200" s="853" t="s">
        <v>210</v>
      </c>
      <c r="C200" s="854"/>
      <c r="D200" s="854"/>
      <c r="E200" s="854"/>
      <c r="F200" s="854"/>
      <c r="G200" s="854"/>
      <c r="H200" s="854"/>
      <c r="I200" s="854"/>
      <c r="J200" s="854"/>
      <c r="K200" s="854"/>
      <c r="L200" s="854"/>
      <c r="M200" s="855"/>
    </row>
    <row r="201" spans="2:13" ht="26.4" thickBot="1">
      <c r="B201" s="396"/>
      <c r="C201" s="856" t="s">
        <v>193</v>
      </c>
      <c r="D201" s="857"/>
      <c r="E201" s="857"/>
      <c r="F201" s="857"/>
      <c r="G201" s="857"/>
      <c r="H201" s="857"/>
      <c r="I201" s="857"/>
      <c r="J201" s="857"/>
      <c r="K201" s="857"/>
      <c r="L201" s="858"/>
      <c r="M201" s="401"/>
    </row>
    <row r="202" spans="2:13" ht="15.6">
      <c r="B202" s="396"/>
      <c r="C202" s="403" t="s">
        <v>7</v>
      </c>
      <c r="D202" s="404" t="s">
        <v>38</v>
      </c>
      <c r="E202" s="405" t="s">
        <v>39</v>
      </c>
      <c r="F202" s="406" t="s">
        <v>40</v>
      </c>
      <c r="G202" s="406" t="s">
        <v>8</v>
      </c>
      <c r="H202" s="407" t="s">
        <v>60</v>
      </c>
      <c r="I202" s="408" t="s">
        <v>40</v>
      </c>
      <c r="J202" s="407" t="s">
        <v>65</v>
      </c>
      <c r="K202" s="184"/>
      <c r="L202" s="188"/>
      <c r="M202" s="401"/>
    </row>
    <row r="203" spans="2:13" ht="15.6">
      <c r="B203" s="396"/>
      <c r="C203" s="409" t="s">
        <v>42</v>
      </c>
      <c r="D203" s="596">
        <v>1674076.8629999999</v>
      </c>
      <c r="E203" s="596">
        <v>1674707.3119999999</v>
      </c>
      <c r="F203" s="526">
        <f t="shared" ref="F203:F208" si="48">E203-D203</f>
        <v>630.44900000002235</v>
      </c>
      <c r="G203" s="521">
        <v>6.28</v>
      </c>
      <c r="H203" s="410">
        <f>F203*G203</f>
        <v>3959.2197200001406</v>
      </c>
      <c r="I203" s="531">
        <f>F203+F207+F208</f>
        <v>950.91700000002254</v>
      </c>
      <c r="J203" s="411">
        <f>I203/I207</f>
        <v>0.58782036224269751</v>
      </c>
      <c r="K203" s="186"/>
      <c r="L203" s="359"/>
      <c r="M203" s="401"/>
    </row>
    <row r="204" spans="2:13" ht="15.6">
      <c r="B204" s="396"/>
      <c r="C204" s="412" t="s">
        <v>43</v>
      </c>
      <c r="D204" s="596">
        <v>644492.16200000001</v>
      </c>
      <c r="E204" s="596">
        <v>644807.98300000001</v>
      </c>
      <c r="F204" s="527">
        <f t="shared" si="48"/>
        <v>315.82099999999627</v>
      </c>
      <c r="G204" s="522">
        <v>6.28</v>
      </c>
      <c r="H204" s="413">
        <f>G204*F204</f>
        <v>1983.3558799999767</v>
      </c>
      <c r="I204" s="532">
        <f>F204</f>
        <v>315.82099999999627</v>
      </c>
      <c r="J204" s="414">
        <f>I204/I207</f>
        <v>0.19522841070655417</v>
      </c>
      <c r="K204" s="186"/>
      <c r="L204" s="359"/>
      <c r="M204" s="401"/>
    </row>
    <row r="205" spans="2:13" ht="15.6">
      <c r="B205" s="396"/>
      <c r="C205" s="415" t="s">
        <v>44</v>
      </c>
      <c r="D205" s="597">
        <v>398348.50300000003</v>
      </c>
      <c r="E205" s="597">
        <v>398518.66399999999</v>
      </c>
      <c r="F205" s="528">
        <f t="shared" si="48"/>
        <v>170.16099999996368</v>
      </c>
      <c r="G205" s="523">
        <v>4.58</v>
      </c>
      <c r="H205" s="416">
        <f>G205*F205</f>
        <v>779.33737999983362</v>
      </c>
      <c r="I205" s="533">
        <f>F205</f>
        <v>170.16099999996368</v>
      </c>
      <c r="J205" s="417">
        <f>I205/I207</f>
        <v>0.10518699388017663</v>
      </c>
      <c r="K205" s="186"/>
      <c r="L205" s="359"/>
      <c r="M205" s="401"/>
    </row>
    <row r="206" spans="2:13" ht="15.6">
      <c r="B206" s="397"/>
      <c r="C206" s="183" t="s">
        <v>139</v>
      </c>
      <c r="D206" s="597">
        <v>349813.01299999998</v>
      </c>
      <c r="E206" s="597">
        <v>349993.81400000001</v>
      </c>
      <c r="F206" s="529">
        <f t="shared" si="48"/>
        <v>180.80100000003586</v>
      </c>
      <c r="G206" s="524">
        <v>6.28</v>
      </c>
      <c r="H206" s="418">
        <f>G206*F206</f>
        <v>1135.4302800002251</v>
      </c>
      <c r="I206" s="534">
        <f>F206</f>
        <v>180.80100000003586</v>
      </c>
      <c r="J206" s="419">
        <f>I206/I207</f>
        <v>0.11176423317057167</v>
      </c>
      <c r="K206" s="186"/>
      <c r="L206" s="359"/>
      <c r="M206" s="401"/>
    </row>
    <row r="207" spans="2:13" ht="16.2" thickBot="1">
      <c r="B207" s="397"/>
      <c r="C207" s="420" t="s">
        <v>45</v>
      </c>
      <c r="D207" s="597">
        <v>1561.3409999999999</v>
      </c>
      <c r="E207" s="597">
        <v>1811.4110000000001</v>
      </c>
      <c r="F207" s="526">
        <f t="shared" si="48"/>
        <v>250.07000000000016</v>
      </c>
      <c r="G207" s="859">
        <v>6.28</v>
      </c>
      <c r="H207" s="421">
        <f>G207*F207</f>
        <v>1570.4396000000011</v>
      </c>
      <c r="I207" s="535">
        <f t="shared" ref="I207:J207" si="49">SUM(I203:I206)</f>
        <v>1617.7000000000185</v>
      </c>
      <c r="J207" s="422">
        <f t="shared" si="49"/>
        <v>1</v>
      </c>
      <c r="K207" s="186"/>
      <c r="L207" s="359"/>
      <c r="M207" s="401"/>
    </row>
    <row r="208" spans="2:13" ht="15.6">
      <c r="B208" s="397"/>
      <c r="C208" s="420" t="s">
        <v>46</v>
      </c>
      <c r="D208" s="597">
        <v>959.63199999999995</v>
      </c>
      <c r="E208" s="597">
        <v>1030.03</v>
      </c>
      <c r="F208" s="526">
        <f t="shared" si="48"/>
        <v>70.398000000000025</v>
      </c>
      <c r="G208" s="860"/>
      <c r="H208" s="423">
        <f>G207*F208</f>
        <v>442.09944000000019</v>
      </c>
      <c r="I208" s="424"/>
      <c r="J208" s="425"/>
      <c r="K208" s="186"/>
      <c r="L208" s="359"/>
      <c r="M208" s="401"/>
    </row>
    <row r="209" spans="2:13" ht="16.2" thickBot="1">
      <c r="B209" s="397"/>
      <c r="C209" s="426" t="s">
        <v>21</v>
      </c>
      <c r="D209" s="427"/>
      <c r="E209" s="427"/>
      <c r="F209" s="530">
        <f>F203+F204+F205+F206+F207+F208</f>
        <v>1617.7000000000185</v>
      </c>
      <c r="G209" s="525">
        <f>H209/F209</f>
        <v>6.1011821104037001</v>
      </c>
      <c r="H209" s="428">
        <f>SUM(H203:H208)</f>
        <v>9869.8823000001776</v>
      </c>
      <c r="I209" s="424"/>
      <c r="J209" s="425"/>
      <c r="K209" s="186"/>
      <c r="L209" s="359"/>
      <c r="M209" s="401"/>
    </row>
    <row r="210" spans="2:13" ht="16.2" thickBot="1">
      <c r="B210" s="397"/>
      <c r="C210" s="429"/>
      <c r="D210" s="425"/>
      <c r="E210" s="425"/>
      <c r="F210" s="430"/>
      <c r="G210" s="425"/>
      <c r="H210" s="425"/>
      <c r="I210" s="431"/>
      <c r="J210" s="431"/>
      <c r="K210" s="184"/>
      <c r="L210" s="188"/>
      <c r="M210" s="401"/>
    </row>
    <row r="211" spans="2:13" ht="15.6">
      <c r="B211" s="397"/>
      <c r="C211" s="432"/>
      <c r="D211" s="433"/>
      <c r="E211" s="433" t="s">
        <v>254</v>
      </c>
      <c r="F211" s="434" t="s">
        <v>1</v>
      </c>
      <c r="G211" s="554" t="s">
        <v>65</v>
      </c>
      <c r="H211" s="861" t="s">
        <v>243</v>
      </c>
      <c r="I211" s="862"/>
      <c r="J211" s="431"/>
      <c r="K211" s="184"/>
      <c r="L211" s="188"/>
      <c r="M211" s="401"/>
    </row>
    <row r="212" spans="2:13" ht="15.6">
      <c r="B212" s="397"/>
      <c r="C212" s="437" t="s">
        <v>80</v>
      </c>
      <c r="D212" s="438"/>
      <c r="E212" s="438">
        <v>3525</v>
      </c>
      <c r="F212" s="438">
        <f>D212+E212</f>
        <v>3525</v>
      </c>
      <c r="G212" s="439">
        <f>F212/F217</f>
        <v>0.6204238242748521</v>
      </c>
      <c r="H212" s="590">
        <v>7.0000000000000001E-3</v>
      </c>
      <c r="I212" s="586">
        <f>F212*H212</f>
        <v>24.675000000000001</v>
      </c>
      <c r="J212" s="431"/>
      <c r="K212" s="184"/>
      <c r="L212" s="188"/>
      <c r="M212" s="401"/>
    </row>
    <row r="213" spans="2:13" ht="15.6">
      <c r="B213" s="397"/>
      <c r="C213" s="437" t="s">
        <v>81</v>
      </c>
      <c r="D213" s="438"/>
      <c r="E213" s="438">
        <v>1193</v>
      </c>
      <c r="F213" s="438">
        <f t="shared" ref="F213:F216" si="50">D213+E213</f>
        <v>1193</v>
      </c>
      <c r="G213" s="439">
        <f>F213/F217</f>
        <v>0.20997606308082228</v>
      </c>
      <c r="H213" s="590">
        <v>2.5000000000000001E-2</v>
      </c>
      <c r="I213" s="586">
        <f>F213*H213</f>
        <v>29.825000000000003</v>
      </c>
      <c r="J213" s="431"/>
      <c r="K213" s="184"/>
      <c r="L213" s="188"/>
      <c r="M213" s="401"/>
    </row>
    <row r="214" spans="2:13" ht="15.6">
      <c r="B214" s="397"/>
      <c r="C214" s="437" t="s">
        <v>58</v>
      </c>
      <c r="D214" s="438"/>
      <c r="E214" s="438">
        <v>838</v>
      </c>
      <c r="F214" s="438">
        <f t="shared" si="50"/>
        <v>838</v>
      </c>
      <c r="G214" s="439">
        <f>F214/F217</f>
        <v>0.14749366375668824</v>
      </c>
      <c r="H214" s="590"/>
      <c r="I214" s="586"/>
      <c r="J214" s="431"/>
      <c r="K214" s="184"/>
      <c r="L214" s="188"/>
      <c r="M214" s="401"/>
    </row>
    <row r="215" spans="2:13" ht="15.6">
      <c r="B215" s="397"/>
      <c r="C215" s="437" t="s">
        <v>275</v>
      </c>
      <c r="D215" s="438"/>
      <c r="E215" s="438">
        <v>125.6</v>
      </c>
      <c r="F215" s="438">
        <f t="shared" si="50"/>
        <v>125.6</v>
      </c>
      <c r="G215" s="439">
        <f>F215/F217</f>
        <v>2.2106448887637284E-2</v>
      </c>
      <c r="H215" s="590">
        <v>1.9E-2</v>
      </c>
      <c r="I215" s="586">
        <f>F215*H215</f>
        <v>2.3863999999999996</v>
      </c>
      <c r="J215" s="431"/>
      <c r="K215" s="184"/>
      <c r="L215" s="188"/>
      <c r="M215" s="401"/>
    </row>
    <row r="216" spans="2:13" ht="15.6">
      <c r="B216" s="397"/>
      <c r="C216" s="437" t="s">
        <v>276</v>
      </c>
      <c r="D216" s="438"/>
      <c r="E216" s="438"/>
      <c r="F216" s="438">
        <f t="shared" si="50"/>
        <v>0</v>
      </c>
      <c r="G216" s="439">
        <f>F216/F217</f>
        <v>0</v>
      </c>
      <c r="H216" s="584"/>
      <c r="I216" s="586"/>
      <c r="J216" s="431"/>
      <c r="K216" s="184"/>
      <c r="L216" s="188"/>
      <c r="M216" s="401"/>
    </row>
    <row r="217" spans="2:13" ht="16.2" thickBot="1">
      <c r="B217" s="397"/>
      <c r="C217" s="441" t="s">
        <v>1</v>
      </c>
      <c r="D217" s="442">
        <f>SUM(D212:D216)</f>
        <v>0</v>
      </c>
      <c r="E217" s="442">
        <f>SUM(E212:E216)</f>
        <v>5681.6</v>
      </c>
      <c r="F217" s="443">
        <f>D217+E217</f>
        <v>5681.6</v>
      </c>
      <c r="G217" s="444">
        <f>SUM(G212:G216)</f>
        <v>0.99999999999999989</v>
      </c>
      <c r="H217" s="585" t="s">
        <v>21</v>
      </c>
      <c r="I217" s="591">
        <f>SUM(I212:I216)</f>
        <v>56.886400000000002</v>
      </c>
      <c r="J217" s="431"/>
      <c r="K217" s="184"/>
      <c r="L217" s="188"/>
      <c r="M217" s="401"/>
    </row>
    <row r="218" spans="2:13" ht="15" thickBot="1">
      <c r="B218" s="397"/>
      <c r="C218" s="187"/>
      <c r="D218" s="186"/>
      <c r="E218" s="186"/>
      <c r="G218" s="186"/>
      <c r="H218" s="186"/>
      <c r="I218" s="184"/>
      <c r="J218" s="184"/>
      <c r="K218" s="184"/>
      <c r="L218" s="188"/>
      <c r="M218" s="401"/>
    </row>
    <row r="219" spans="2:13" ht="26.4" thickBot="1">
      <c r="B219" s="397"/>
      <c r="C219" s="876" t="s">
        <v>194</v>
      </c>
      <c r="D219" s="877"/>
      <c r="E219" s="877"/>
      <c r="F219" s="877"/>
      <c r="G219" s="877"/>
      <c r="H219" s="877"/>
      <c r="I219" s="877"/>
      <c r="J219" s="877"/>
      <c r="K219" s="877"/>
      <c r="L219" s="878"/>
      <c r="M219" s="401"/>
    </row>
    <row r="220" spans="2:13" ht="15.6">
      <c r="B220" s="396"/>
      <c r="C220" s="446"/>
      <c r="D220" s="447" t="s">
        <v>260</v>
      </c>
      <c r="E220" s="447" t="s">
        <v>68</v>
      </c>
      <c r="F220" s="447" t="s">
        <v>290</v>
      </c>
      <c r="G220" s="448" t="s">
        <v>256</v>
      </c>
      <c r="H220" s="447" t="s">
        <v>130</v>
      </c>
      <c r="I220" s="448" t="s">
        <v>64</v>
      </c>
      <c r="J220" s="447" t="s">
        <v>269</v>
      </c>
      <c r="K220" s="448" t="s">
        <v>195</v>
      </c>
      <c r="L220" s="449" t="s">
        <v>65</v>
      </c>
      <c r="M220" s="401"/>
    </row>
    <row r="221" spans="2:13" ht="15.6">
      <c r="B221" s="396"/>
      <c r="C221" s="450" t="s">
        <v>58</v>
      </c>
      <c r="D221" s="438">
        <v>312.02999999999997</v>
      </c>
      <c r="E221" s="438">
        <v>283</v>
      </c>
      <c r="F221" s="438">
        <v>166.67</v>
      </c>
      <c r="G221" s="438">
        <v>32</v>
      </c>
      <c r="H221" s="438"/>
      <c r="I221" s="438"/>
      <c r="J221" s="438"/>
      <c r="K221" s="550">
        <f>D221+E221+F221+G221+H221+I221+J221</f>
        <v>793.69999999999993</v>
      </c>
      <c r="L221" s="452">
        <f>K221/K225</f>
        <v>8.0447106306335531E-2</v>
      </c>
      <c r="M221" s="401"/>
    </row>
    <row r="222" spans="2:13" ht="15.6">
      <c r="B222" s="396"/>
      <c r="C222" s="450" t="s">
        <v>148</v>
      </c>
      <c r="D222" s="438">
        <v>1730.89</v>
      </c>
      <c r="E222" s="438">
        <v>640</v>
      </c>
      <c r="F222" s="438">
        <v>520</v>
      </c>
      <c r="G222" s="438">
        <v>441</v>
      </c>
      <c r="H222" s="438">
        <v>217</v>
      </c>
      <c r="I222" s="438"/>
      <c r="J222" s="438"/>
      <c r="K222" s="550">
        <f t="shared" ref="K222:K226" si="51">D222+E222+F222+G222+H222+I222+J222</f>
        <v>3548.8900000000003</v>
      </c>
      <c r="L222" s="452">
        <f>K222/K225</f>
        <v>0.35970509146968771</v>
      </c>
      <c r="M222" s="401"/>
    </row>
    <row r="223" spans="2:13" ht="15.6">
      <c r="B223" s="396"/>
      <c r="C223" s="450" t="s">
        <v>61</v>
      </c>
      <c r="D223" s="438">
        <v>602.11</v>
      </c>
      <c r="E223" s="185">
        <v>1541</v>
      </c>
      <c r="F223" s="438">
        <v>130.12</v>
      </c>
      <c r="G223" s="438">
        <v>653.6</v>
      </c>
      <c r="H223" s="438">
        <v>112</v>
      </c>
      <c r="I223" s="438"/>
      <c r="J223" s="438"/>
      <c r="K223" s="550">
        <f t="shared" si="51"/>
        <v>3038.83</v>
      </c>
      <c r="L223" s="452">
        <f>K223/K225</f>
        <v>0.30800690444359535</v>
      </c>
      <c r="M223" s="401"/>
    </row>
    <row r="224" spans="2:13" ht="15.6">
      <c r="B224" s="396"/>
      <c r="C224" s="450" t="s">
        <v>62</v>
      </c>
      <c r="D224" s="438">
        <v>489.43</v>
      </c>
      <c r="E224" s="438">
        <v>1012.7</v>
      </c>
      <c r="F224" s="438">
        <v>768.71</v>
      </c>
      <c r="G224" s="438">
        <v>7.15</v>
      </c>
      <c r="H224" s="438">
        <v>181.71</v>
      </c>
      <c r="I224" s="438"/>
      <c r="J224" s="438">
        <v>24.99</v>
      </c>
      <c r="K224" s="550">
        <f t="shared" si="51"/>
        <v>2484.69</v>
      </c>
      <c r="L224" s="452">
        <f>K224/K225</f>
        <v>0.25184089778038155</v>
      </c>
      <c r="M224" s="401"/>
    </row>
    <row r="225" spans="2:13" ht="15.6">
      <c r="B225" s="397"/>
      <c r="C225" s="450" t="s">
        <v>199</v>
      </c>
      <c r="D225" s="552">
        <f t="shared" ref="D225:F225" si="52">SUM(D221:D224)</f>
        <v>3134.46</v>
      </c>
      <c r="E225" s="552">
        <f t="shared" si="52"/>
        <v>3476.7</v>
      </c>
      <c r="F225" s="552">
        <f t="shared" si="52"/>
        <v>1585.5</v>
      </c>
      <c r="G225" s="552">
        <f>SUM(G221:G224)</f>
        <v>1133.75</v>
      </c>
      <c r="H225" s="552">
        <f t="shared" ref="H225:J225" si="53">SUM(H221:H224)</f>
        <v>510.71000000000004</v>
      </c>
      <c r="I225" s="552">
        <f t="shared" si="53"/>
        <v>0</v>
      </c>
      <c r="J225" s="552">
        <f t="shared" si="53"/>
        <v>24.99</v>
      </c>
      <c r="K225" s="550">
        <f t="shared" si="51"/>
        <v>9866.1099999999988</v>
      </c>
      <c r="L225" s="452">
        <f>SUM(L221:L224)</f>
        <v>1</v>
      </c>
      <c r="M225" s="401"/>
    </row>
    <row r="226" spans="2:13" ht="15.6">
      <c r="B226" s="397"/>
      <c r="C226" s="547" t="s">
        <v>193</v>
      </c>
      <c r="D226" s="553">
        <v>3134.46</v>
      </c>
      <c r="E226" s="553">
        <v>3476.7</v>
      </c>
      <c r="F226" s="553">
        <v>1585.5</v>
      </c>
      <c r="G226" s="548">
        <v>1133.75</v>
      </c>
      <c r="H226" s="548">
        <v>510.71</v>
      </c>
      <c r="I226" s="548"/>
      <c r="J226" s="548">
        <v>24.99</v>
      </c>
      <c r="K226" s="549">
        <f t="shared" si="51"/>
        <v>9866.1099999999988</v>
      </c>
      <c r="L226" s="452"/>
      <c r="M226" s="401"/>
    </row>
    <row r="227" spans="2:13" ht="15.6">
      <c r="B227" s="397"/>
      <c r="C227" s="460" t="s">
        <v>147</v>
      </c>
      <c r="D227" s="461">
        <f t="shared" ref="D227:E227" si="54">D226-D225</f>
        <v>0</v>
      </c>
      <c r="E227" s="461">
        <f t="shared" si="54"/>
        <v>0</v>
      </c>
      <c r="F227" s="461">
        <f>F226-F225</f>
        <v>0</v>
      </c>
      <c r="G227" s="461">
        <f>G226-G225</f>
        <v>0</v>
      </c>
      <c r="H227" s="461">
        <f t="shared" ref="H227:I227" si="55">H226-H225</f>
        <v>0</v>
      </c>
      <c r="I227" s="461">
        <f t="shared" si="55"/>
        <v>0</v>
      </c>
      <c r="J227" s="461">
        <f>J226-J225</f>
        <v>0</v>
      </c>
      <c r="K227" s="542">
        <f>D227+E227+F227+G227+H227+I227+J227</f>
        <v>0</v>
      </c>
      <c r="L227" s="452"/>
      <c r="M227" s="401"/>
    </row>
    <row r="228" spans="2:13" ht="15.6">
      <c r="B228" s="396"/>
      <c r="C228" s="402" t="s">
        <v>65</v>
      </c>
      <c r="D228" s="462">
        <f>D226/K226</f>
        <v>0.31769968102930135</v>
      </c>
      <c r="E228" s="462">
        <f>E226/K226</f>
        <v>0.35238812460027308</v>
      </c>
      <c r="F228" s="462">
        <f>F226/K226</f>
        <v>0.16070163418003652</v>
      </c>
      <c r="G228" s="462">
        <f>G226/K226</f>
        <v>0.11491357789442852</v>
      </c>
      <c r="H228" s="462">
        <f>H226/K226</f>
        <v>5.1764069121467332E-2</v>
      </c>
      <c r="I228" s="462">
        <f>I226/K226</f>
        <v>0</v>
      </c>
      <c r="J228" s="462">
        <f>J226/K226</f>
        <v>2.5329131744932908E-3</v>
      </c>
      <c r="K228" s="520">
        <f>D228+E228+F228+G228+H228+I228+J228</f>
        <v>1.0000000000000002</v>
      </c>
      <c r="L228" s="463"/>
      <c r="M228" s="401"/>
    </row>
    <row r="229" spans="2:13" ht="16.2" thickBot="1">
      <c r="B229" s="396"/>
      <c r="C229" s="394"/>
      <c r="D229" s="395"/>
      <c r="E229" s="464"/>
      <c r="F229" s="879"/>
      <c r="G229" s="879"/>
      <c r="H229" s="879"/>
      <c r="I229" s="879"/>
      <c r="J229" s="880" t="s">
        <v>196</v>
      </c>
      <c r="K229" s="880"/>
      <c r="L229" s="465">
        <f>H209-K226</f>
        <v>3.7723000001788023</v>
      </c>
      <c r="M229" s="401"/>
    </row>
    <row r="230" spans="2:13" ht="15" thickBot="1">
      <c r="B230" s="397"/>
      <c r="C230" s="393"/>
      <c r="D230" s="367"/>
      <c r="E230" s="367"/>
      <c r="F230" s="367"/>
      <c r="G230" s="367"/>
      <c r="H230" s="367"/>
      <c r="I230" s="367"/>
      <c r="J230" s="367"/>
      <c r="K230" s="367"/>
      <c r="L230" s="368"/>
      <c r="M230" s="401"/>
    </row>
    <row r="231" spans="2:13" ht="15" thickBot="1">
      <c r="B231" s="398"/>
      <c r="C231" s="399"/>
      <c r="D231" s="399"/>
      <c r="E231" s="399"/>
      <c r="F231" s="399"/>
      <c r="G231" s="399"/>
      <c r="H231" s="399"/>
      <c r="I231" s="399"/>
      <c r="J231" s="399"/>
      <c r="K231" s="399"/>
      <c r="L231" s="399"/>
      <c r="M231" s="400"/>
    </row>
    <row r="232" spans="2:13" ht="15" thickBot="1"/>
    <row r="233" spans="2:13" ht="46.8" thickBot="1">
      <c r="B233" s="853" t="s">
        <v>211</v>
      </c>
      <c r="C233" s="854"/>
      <c r="D233" s="854"/>
      <c r="E233" s="854"/>
      <c r="F233" s="854"/>
      <c r="G233" s="854"/>
      <c r="H233" s="854"/>
      <c r="I233" s="854"/>
      <c r="J233" s="854"/>
      <c r="K233" s="854"/>
      <c r="L233" s="854"/>
      <c r="M233" s="855"/>
    </row>
    <row r="234" spans="2:13" ht="26.4" thickBot="1">
      <c r="B234" s="396"/>
      <c r="C234" s="856" t="s">
        <v>193</v>
      </c>
      <c r="D234" s="857"/>
      <c r="E234" s="857"/>
      <c r="F234" s="857"/>
      <c r="G234" s="857"/>
      <c r="H234" s="857"/>
      <c r="I234" s="857"/>
      <c r="J234" s="857"/>
      <c r="K234" s="857"/>
      <c r="L234" s="858"/>
      <c r="M234" s="401"/>
    </row>
    <row r="235" spans="2:13" ht="15.6">
      <c r="B235" s="396"/>
      <c r="C235" s="403" t="s">
        <v>7</v>
      </c>
      <c r="D235" s="404" t="s">
        <v>38</v>
      </c>
      <c r="E235" s="405" t="s">
        <v>39</v>
      </c>
      <c r="F235" s="406" t="s">
        <v>40</v>
      </c>
      <c r="G235" s="406" t="s">
        <v>8</v>
      </c>
      <c r="H235" s="407" t="s">
        <v>60</v>
      </c>
      <c r="I235" s="408" t="s">
        <v>40</v>
      </c>
      <c r="J235" s="407" t="s">
        <v>65</v>
      </c>
      <c r="K235" s="184"/>
      <c r="L235" s="188"/>
      <c r="M235" s="401"/>
    </row>
    <row r="236" spans="2:13" ht="15.6">
      <c r="B236" s="396"/>
      <c r="C236" s="409" t="s">
        <v>42</v>
      </c>
      <c r="D236" s="596">
        <v>1674707.3119999999</v>
      </c>
      <c r="E236" s="596">
        <v>1675232.702</v>
      </c>
      <c r="F236" s="526">
        <f t="shared" ref="F236:F241" si="56">E236-D236</f>
        <v>525.39000000013039</v>
      </c>
      <c r="G236" s="521">
        <v>6.28</v>
      </c>
      <c r="H236" s="410">
        <f>F236*G236</f>
        <v>3299.449200000819</v>
      </c>
      <c r="I236" s="531">
        <f>F236+F240+F241</f>
        <v>652.16100000013034</v>
      </c>
      <c r="J236" s="411">
        <f>I236/I240</f>
        <v>0.52947265526695819</v>
      </c>
      <c r="K236" s="186"/>
      <c r="L236" s="359"/>
      <c r="M236" s="401"/>
    </row>
    <row r="237" spans="2:13" ht="15.6">
      <c r="B237" s="396"/>
      <c r="C237" s="412" t="s">
        <v>43</v>
      </c>
      <c r="D237" s="596">
        <v>644807.98300000001</v>
      </c>
      <c r="E237" s="596">
        <v>645080.73199999996</v>
      </c>
      <c r="F237" s="527">
        <f t="shared" si="56"/>
        <v>272.7489999999525</v>
      </c>
      <c r="G237" s="522">
        <v>6.28</v>
      </c>
      <c r="H237" s="413">
        <f>G237*F237</f>
        <v>1712.8637199997017</v>
      </c>
      <c r="I237" s="532">
        <f>F237</f>
        <v>272.7489999999525</v>
      </c>
      <c r="J237" s="414">
        <f>I237/I240</f>
        <v>0.22143786158840159</v>
      </c>
      <c r="K237" s="186"/>
      <c r="L237" s="359"/>
      <c r="M237" s="401"/>
    </row>
    <row r="238" spans="2:13" ht="15.6">
      <c r="B238" s="396"/>
      <c r="C238" s="415" t="s">
        <v>44</v>
      </c>
      <c r="D238" s="597">
        <v>398518.66399999999</v>
      </c>
      <c r="E238" s="597">
        <v>398768.77399999998</v>
      </c>
      <c r="F238" s="528">
        <f t="shared" si="56"/>
        <v>250.10999999998603</v>
      </c>
      <c r="G238" s="523">
        <v>4.58</v>
      </c>
      <c r="H238" s="416">
        <f>G238*F238</f>
        <v>1145.5037999999361</v>
      </c>
      <c r="I238" s="533">
        <f>F238</f>
        <v>250.10999999998603</v>
      </c>
      <c r="J238" s="417">
        <f>I238/I240</f>
        <v>0.20305784278542421</v>
      </c>
      <c r="K238" s="186"/>
      <c r="L238" s="359"/>
      <c r="M238" s="401"/>
    </row>
    <row r="239" spans="2:13" ht="15.6">
      <c r="B239" s="397"/>
      <c r="C239" s="183" t="s">
        <v>139</v>
      </c>
      <c r="D239" s="597">
        <v>349993.81400000001</v>
      </c>
      <c r="E239" s="597">
        <v>350050.51199999999</v>
      </c>
      <c r="F239" s="529">
        <f t="shared" si="56"/>
        <v>56.697999999974854</v>
      </c>
      <c r="G239" s="524">
        <v>6.28</v>
      </c>
      <c r="H239" s="418">
        <f>G239*F239</f>
        <v>356.0634399998421</v>
      </c>
      <c r="I239" s="534">
        <f>F239</f>
        <v>56.697999999974854</v>
      </c>
      <c r="J239" s="419">
        <f>I239/I240</f>
        <v>4.6031640359216024E-2</v>
      </c>
      <c r="K239" s="186"/>
      <c r="L239" s="359"/>
      <c r="M239" s="401"/>
    </row>
    <row r="240" spans="2:13" ht="16.2" thickBot="1">
      <c r="B240" s="397"/>
      <c r="C240" s="420" t="s">
        <v>45</v>
      </c>
      <c r="D240" s="597">
        <v>1811.4110000000001</v>
      </c>
      <c r="E240" s="597">
        <v>1892.0609999999999</v>
      </c>
      <c r="F240" s="526">
        <f t="shared" si="56"/>
        <v>80.649999999999864</v>
      </c>
      <c r="G240" s="859">
        <v>6.28</v>
      </c>
      <c r="H240" s="421">
        <f>G240*F240</f>
        <v>506.48199999999918</v>
      </c>
      <c r="I240" s="535">
        <f t="shared" ref="I240:J240" si="57">SUM(I236:I239)</f>
        <v>1231.7180000000437</v>
      </c>
      <c r="J240" s="422">
        <f t="shared" si="57"/>
        <v>1</v>
      </c>
      <c r="K240" s="186"/>
      <c r="L240" s="359"/>
      <c r="M240" s="401"/>
    </row>
    <row r="241" spans="2:13" ht="15.6">
      <c r="B241" s="397"/>
      <c r="C241" s="420" t="s">
        <v>46</v>
      </c>
      <c r="D241" s="597">
        <v>1030.03</v>
      </c>
      <c r="E241" s="597">
        <v>1076.1510000000001</v>
      </c>
      <c r="F241" s="526">
        <f t="shared" si="56"/>
        <v>46.121000000000095</v>
      </c>
      <c r="G241" s="860"/>
      <c r="H241" s="423">
        <f>G240*F241</f>
        <v>289.63988000000063</v>
      </c>
      <c r="I241" s="424"/>
      <c r="J241" s="425"/>
      <c r="K241" s="186"/>
      <c r="L241" s="359"/>
      <c r="M241" s="401"/>
    </row>
    <row r="242" spans="2:13" ht="16.2" thickBot="1">
      <c r="B242" s="397"/>
      <c r="C242" s="426" t="s">
        <v>21</v>
      </c>
      <c r="D242" s="427"/>
      <c r="E242" s="427"/>
      <c r="F242" s="530">
        <f>F236+F237+F238+F239+F240+F241</f>
        <v>1231.7180000000437</v>
      </c>
      <c r="G242" s="525">
        <f>H242/F242</f>
        <v>5.9348016672647788</v>
      </c>
      <c r="H242" s="428">
        <f>SUM(H236:H241)</f>
        <v>7310.0020400002986</v>
      </c>
      <c r="I242" s="424"/>
      <c r="J242" s="425"/>
      <c r="K242" s="186"/>
      <c r="L242" s="359"/>
      <c r="M242" s="401"/>
    </row>
    <row r="243" spans="2:13" ht="16.2" thickBot="1">
      <c r="B243" s="397"/>
      <c r="C243" s="429"/>
      <c r="D243" s="425"/>
      <c r="E243" s="425"/>
      <c r="F243" s="430"/>
      <c r="G243" s="425"/>
      <c r="H243" s="425"/>
      <c r="I243" s="431"/>
      <c r="J243" s="431"/>
      <c r="K243" s="184"/>
      <c r="L243" s="188"/>
      <c r="M243" s="401"/>
    </row>
    <row r="244" spans="2:13" ht="15.6">
      <c r="B244" s="397"/>
      <c r="C244" s="432"/>
      <c r="D244" s="433"/>
      <c r="E244" s="433" t="s">
        <v>254</v>
      </c>
      <c r="F244" s="434" t="s">
        <v>1</v>
      </c>
      <c r="G244" s="554" t="s">
        <v>65</v>
      </c>
      <c r="H244" s="861" t="s">
        <v>243</v>
      </c>
      <c r="I244" s="862"/>
      <c r="J244" s="431"/>
      <c r="K244" s="184"/>
      <c r="L244" s="188"/>
      <c r="M244" s="401"/>
    </row>
    <row r="245" spans="2:13" ht="15.6">
      <c r="B245" s="397"/>
      <c r="C245" s="437" t="s">
        <v>80</v>
      </c>
      <c r="D245" s="438"/>
      <c r="E245" s="438">
        <v>1643</v>
      </c>
      <c r="F245" s="438">
        <f>D245+E245</f>
        <v>1643</v>
      </c>
      <c r="G245" s="439">
        <f>F245/F250</f>
        <v>0.42611131282742881</v>
      </c>
      <c r="H245" s="590">
        <v>7.0000000000000001E-3</v>
      </c>
      <c r="I245" s="586">
        <f>F245*H245</f>
        <v>11.500999999999999</v>
      </c>
      <c r="J245" s="431"/>
      <c r="K245" s="184"/>
      <c r="L245" s="188"/>
      <c r="M245" s="401"/>
    </row>
    <row r="246" spans="2:13" ht="15.6">
      <c r="B246" s="397"/>
      <c r="C246" s="437" t="s">
        <v>81</v>
      </c>
      <c r="D246" s="438"/>
      <c r="E246" s="438">
        <v>394</v>
      </c>
      <c r="F246" s="438">
        <f t="shared" ref="F246:F249" si="58">D246+E246</f>
        <v>394</v>
      </c>
      <c r="G246" s="439">
        <f>F246/F250</f>
        <v>0.10218372322215882</v>
      </c>
      <c r="H246" s="590">
        <v>2.5000000000000001E-2</v>
      </c>
      <c r="I246" s="586">
        <f>F246*H246</f>
        <v>9.8500000000000014</v>
      </c>
      <c r="J246" s="431"/>
      <c r="K246" s="184"/>
      <c r="L246" s="188"/>
      <c r="M246" s="401"/>
    </row>
    <row r="247" spans="2:13" ht="15.6">
      <c r="B247" s="397"/>
      <c r="C247" s="437" t="s">
        <v>58</v>
      </c>
      <c r="D247" s="438"/>
      <c r="E247" s="438">
        <v>1650</v>
      </c>
      <c r="F247" s="438">
        <f t="shared" si="58"/>
        <v>1650</v>
      </c>
      <c r="G247" s="439">
        <f>F247/F250</f>
        <v>0.42792675968670574</v>
      </c>
      <c r="H247" s="590"/>
      <c r="I247" s="586"/>
      <c r="J247" s="431"/>
      <c r="K247" s="184"/>
      <c r="L247" s="188"/>
      <c r="M247" s="401"/>
    </row>
    <row r="248" spans="2:13" ht="15.6">
      <c r="B248" s="397"/>
      <c r="C248" s="437" t="s">
        <v>275</v>
      </c>
      <c r="D248" s="438"/>
      <c r="E248" s="438">
        <v>168.8</v>
      </c>
      <c r="F248" s="438">
        <f t="shared" si="58"/>
        <v>168.8</v>
      </c>
      <c r="G248" s="439">
        <f>F248/F250</f>
        <v>4.3778204263706627E-2</v>
      </c>
      <c r="H248" s="590">
        <v>1.9E-2</v>
      </c>
      <c r="I248" s="586">
        <f>F248*H248</f>
        <v>3.2072000000000003</v>
      </c>
      <c r="J248" s="431"/>
      <c r="K248" s="184"/>
      <c r="L248" s="188"/>
      <c r="M248" s="401"/>
    </row>
    <row r="249" spans="2:13" ht="15.6">
      <c r="B249" s="397"/>
      <c r="C249" s="437" t="s">
        <v>276</v>
      </c>
      <c r="D249" s="438"/>
      <c r="E249" s="438"/>
      <c r="F249" s="438">
        <f t="shared" si="58"/>
        <v>0</v>
      </c>
      <c r="G249" s="439">
        <f>F249/F250</f>
        <v>0</v>
      </c>
      <c r="H249" s="584"/>
      <c r="I249" s="586"/>
      <c r="J249" s="431"/>
      <c r="K249" s="184"/>
      <c r="L249" s="188"/>
      <c r="M249" s="401"/>
    </row>
    <row r="250" spans="2:13" ht="16.2" thickBot="1">
      <c r="B250" s="397"/>
      <c r="C250" s="441" t="s">
        <v>1</v>
      </c>
      <c r="D250" s="442">
        <f>SUM(D245:D249)</f>
        <v>0</v>
      </c>
      <c r="E250" s="442">
        <f>SUM(E245:E249)</f>
        <v>3855.8</v>
      </c>
      <c r="F250" s="443">
        <f>D250+E250</f>
        <v>3855.8</v>
      </c>
      <c r="G250" s="444">
        <f>SUM(G245:G249)</f>
        <v>0.99999999999999989</v>
      </c>
      <c r="H250" s="585" t="s">
        <v>21</v>
      </c>
      <c r="I250" s="591">
        <f>SUM(I245:I249)</f>
        <v>24.558199999999999</v>
      </c>
      <c r="J250" s="431"/>
      <c r="K250" s="184"/>
      <c r="L250" s="188"/>
      <c r="M250" s="401"/>
    </row>
    <row r="251" spans="2:13" ht="15" thickBot="1">
      <c r="B251" s="397"/>
      <c r="C251" s="187"/>
      <c r="D251" s="186"/>
      <c r="E251" s="186"/>
      <c r="G251" s="186"/>
      <c r="H251" s="186"/>
      <c r="I251" s="184"/>
      <c r="J251" s="184"/>
      <c r="K251" s="184"/>
      <c r="L251" s="188"/>
      <c r="M251" s="401"/>
    </row>
    <row r="252" spans="2:13" ht="26.4" thickBot="1">
      <c r="B252" s="397"/>
      <c r="C252" s="876" t="s">
        <v>194</v>
      </c>
      <c r="D252" s="877"/>
      <c r="E252" s="877"/>
      <c r="F252" s="877"/>
      <c r="G252" s="877"/>
      <c r="H252" s="877"/>
      <c r="I252" s="877"/>
      <c r="J252" s="877"/>
      <c r="K252" s="877"/>
      <c r="L252" s="878"/>
      <c r="M252" s="401"/>
    </row>
    <row r="253" spans="2:13" ht="15.6">
      <c r="B253" s="396"/>
      <c r="C253" s="446"/>
      <c r="D253" s="447" t="s">
        <v>260</v>
      </c>
      <c r="E253" s="447" t="s">
        <v>68</v>
      </c>
      <c r="F253" s="447" t="s">
        <v>290</v>
      </c>
      <c r="G253" s="448" t="s">
        <v>256</v>
      </c>
      <c r="H253" s="447" t="s">
        <v>130</v>
      </c>
      <c r="I253" s="448" t="s">
        <v>64</v>
      </c>
      <c r="J253" s="447" t="s">
        <v>269</v>
      </c>
      <c r="K253" s="448" t="s">
        <v>195</v>
      </c>
      <c r="L253" s="449" t="s">
        <v>65</v>
      </c>
      <c r="M253" s="401"/>
    </row>
    <row r="254" spans="2:13" ht="15.6">
      <c r="B254" s="396"/>
      <c r="C254" s="450" t="s">
        <v>58</v>
      </c>
      <c r="D254" s="438">
        <v>370.32</v>
      </c>
      <c r="E254" s="438">
        <v>385</v>
      </c>
      <c r="F254" s="438">
        <v>610.41999999999996</v>
      </c>
      <c r="G254" s="438"/>
      <c r="H254" s="438"/>
      <c r="I254" s="438">
        <v>145</v>
      </c>
      <c r="J254" s="438"/>
      <c r="K254" s="550">
        <f>D254+E254+F254+G254+H254+I254+J254</f>
        <v>1510.7399999999998</v>
      </c>
      <c r="L254" s="452">
        <f>K254/K258</f>
        <v>0.20738705001208016</v>
      </c>
      <c r="M254" s="401"/>
    </row>
    <row r="255" spans="2:13" ht="15.6">
      <c r="B255" s="396"/>
      <c r="C255" s="450" t="s">
        <v>148</v>
      </c>
      <c r="D255" s="438">
        <v>729.85</v>
      </c>
      <c r="E255" s="438">
        <v>703</v>
      </c>
      <c r="F255" s="438">
        <v>222.21</v>
      </c>
      <c r="G255" s="438"/>
      <c r="H255" s="438">
        <v>423</v>
      </c>
      <c r="I255" s="438">
        <v>100</v>
      </c>
      <c r="J255" s="438"/>
      <c r="K255" s="550">
        <f t="shared" ref="K255:K259" si="59">D255+E255+F255+G255+H255+I255+J255</f>
        <v>2178.06</v>
      </c>
      <c r="L255" s="452">
        <f>K255/K258</f>
        <v>0.29899349864921254</v>
      </c>
      <c r="M255" s="401"/>
    </row>
    <row r="256" spans="2:13" ht="15.6">
      <c r="B256" s="396"/>
      <c r="C256" s="450" t="s">
        <v>61</v>
      </c>
      <c r="D256" s="438">
        <v>834.16</v>
      </c>
      <c r="E256" s="185">
        <v>168.8</v>
      </c>
      <c r="F256" s="438"/>
      <c r="G256" s="438"/>
      <c r="H256" s="438"/>
      <c r="I256" s="438">
        <v>80</v>
      </c>
      <c r="J256" s="438"/>
      <c r="K256" s="550">
        <f t="shared" si="59"/>
        <v>1082.96</v>
      </c>
      <c r="L256" s="452">
        <f>K256/K258</f>
        <v>0.1486634892046827</v>
      </c>
      <c r="M256" s="401"/>
    </row>
    <row r="257" spans="2:13" ht="15.6">
      <c r="B257" s="396"/>
      <c r="C257" s="450" t="s">
        <v>62</v>
      </c>
      <c r="D257" s="438">
        <v>798.32</v>
      </c>
      <c r="E257" s="438">
        <v>495.39</v>
      </c>
      <c r="F257" s="438">
        <v>445.64</v>
      </c>
      <c r="G257" s="438"/>
      <c r="H257" s="438">
        <v>263.35000000000002</v>
      </c>
      <c r="I257" s="438">
        <v>440.16</v>
      </c>
      <c r="J257" s="438">
        <v>70.02</v>
      </c>
      <c r="K257" s="550">
        <f t="shared" si="59"/>
        <v>2512.8799999999997</v>
      </c>
      <c r="L257" s="452">
        <f>K257/K258</f>
        <v>0.34495596213402435</v>
      </c>
      <c r="M257" s="401"/>
    </row>
    <row r="258" spans="2:13" ht="15.6">
      <c r="B258" s="397"/>
      <c r="C258" s="450" t="s">
        <v>199</v>
      </c>
      <c r="D258" s="552">
        <f t="shared" ref="D258:F258" si="60">SUM(D254:D257)</f>
        <v>2732.65</v>
      </c>
      <c r="E258" s="552">
        <f t="shared" si="60"/>
        <v>1752.19</v>
      </c>
      <c r="F258" s="552">
        <f t="shared" si="60"/>
        <v>1278.27</v>
      </c>
      <c r="G258" s="552">
        <f>SUM(G254:G257)</f>
        <v>0</v>
      </c>
      <c r="H258" s="552">
        <f t="shared" ref="H258:J258" si="61">SUM(H254:H257)</f>
        <v>686.35</v>
      </c>
      <c r="I258" s="552">
        <f t="shared" si="61"/>
        <v>765.16000000000008</v>
      </c>
      <c r="J258" s="552">
        <f t="shared" si="61"/>
        <v>70.02</v>
      </c>
      <c r="K258" s="550">
        <f t="shared" si="59"/>
        <v>7284.6400000000012</v>
      </c>
      <c r="L258" s="452">
        <f>SUM(L254:L257)</f>
        <v>0.99999999999999978</v>
      </c>
      <c r="M258" s="401"/>
    </row>
    <row r="259" spans="2:13" ht="15.6">
      <c r="B259" s="397"/>
      <c r="C259" s="547" t="s">
        <v>193</v>
      </c>
      <c r="D259" s="553">
        <v>2732.65</v>
      </c>
      <c r="E259" s="553">
        <v>1752.19</v>
      </c>
      <c r="F259" s="553">
        <v>1278.27</v>
      </c>
      <c r="G259" s="548"/>
      <c r="H259" s="548">
        <v>686.35</v>
      </c>
      <c r="I259" s="548">
        <v>765.16</v>
      </c>
      <c r="J259" s="548">
        <v>70.02</v>
      </c>
      <c r="K259" s="549">
        <f t="shared" si="59"/>
        <v>7284.6400000000012</v>
      </c>
      <c r="L259" s="452"/>
      <c r="M259" s="401"/>
    </row>
    <row r="260" spans="2:13" ht="15.6">
      <c r="B260" s="397"/>
      <c r="C260" s="460" t="s">
        <v>147</v>
      </c>
      <c r="D260" s="461">
        <f t="shared" ref="D260:E260" si="62">D259-D258</f>
        <v>0</v>
      </c>
      <c r="E260" s="461">
        <f t="shared" si="62"/>
        <v>0</v>
      </c>
      <c r="F260" s="461">
        <f>F259-F258</f>
        <v>0</v>
      </c>
      <c r="G260" s="461">
        <f>G259-G258</f>
        <v>0</v>
      </c>
      <c r="H260" s="461">
        <f t="shared" ref="H260:I260" si="63">H259-H258</f>
        <v>0</v>
      </c>
      <c r="I260" s="461">
        <f t="shared" si="63"/>
        <v>0</v>
      </c>
      <c r="J260" s="461">
        <f>J259-J258</f>
        <v>0</v>
      </c>
      <c r="K260" s="542">
        <f>D260+E260+F260+G260+H260+I260+J260</f>
        <v>0</v>
      </c>
      <c r="L260" s="452"/>
      <c r="M260" s="401"/>
    </row>
    <row r="261" spans="2:13" ht="15.6">
      <c r="B261" s="396"/>
      <c r="C261" s="402" t="s">
        <v>65</v>
      </c>
      <c r="D261" s="462">
        <f>D259/K259</f>
        <v>0.37512492038041684</v>
      </c>
      <c r="E261" s="462">
        <f>E259/K259</f>
        <v>0.24053213336554721</v>
      </c>
      <c r="F261" s="462">
        <f>F259/K259</f>
        <v>0.17547469744558411</v>
      </c>
      <c r="G261" s="462">
        <f>G259/K259</f>
        <v>0</v>
      </c>
      <c r="H261" s="462">
        <f>H259/K259</f>
        <v>9.4218794614421564E-2</v>
      </c>
      <c r="I261" s="462">
        <f>I259/K259</f>
        <v>0.10503744865909638</v>
      </c>
      <c r="J261" s="462">
        <f>J259/K259</f>
        <v>9.6120055349337759E-3</v>
      </c>
      <c r="K261" s="520">
        <f>D261+E261+F261+G261+H261+I261+J261</f>
        <v>0.99999999999999978</v>
      </c>
      <c r="L261" s="463"/>
      <c r="M261" s="401"/>
    </row>
    <row r="262" spans="2:13" ht="16.2" thickBot="1">
      <c r="B262" s="396"/>
      <c r="C262" s="394"/>
      <c r="D262" s="395"/>
      <c r="E262" s="464"/>
      <c r="F262" s="879"/>
      <c r="G262" s="879"/>
      <c r="H262" s="879"/>
      <c r="I262" s="879"/>
      <c r="J262" s="880" t="s">
        <v>196</v>
      </c>
      <c r="K262" s="880"/>
      <c r="L262" s="465">
        <f>H242-K259</f>
        <v>25.362040000297384</v>
      </c>
      <c r="M262" s="401"/>
    </row>
    <row r="263" spans="2:13" ht="15" thickBot="1">
      <c r="B263" s="397"/>
      <c r="C263" s="393"/>
      <c r="D263" s="367"/>
      <c r="E263" s="367"/>
      <c r="F263" s="367"/>
      <c r="G263" s="367"/>
      <c r="H263" s="367"/>
      <c r="I263" s="367"/>
      <c r="J263" s="367"/>
      <c r="K263" s="367"/>
      <c r="L263" s="368"/>
      <c r="M263" s="401"/>
    </row>
    <row r="264" spans="2:13" ht="15" thickBot="1">
      <c r="B264" s="398"/>
      <c r="C264" s="399"/>
      <c r="D264" s="399"/>
      <c r="E264" s="399"/>
      <c r="F264" s="399"/>
      <c r="G264" s="399"/>
      <c r="H264" s="399"/>
      <c r="I264" s="399"/>
      <c r="J264" s="399"/>
      <c r="K264" s="399"/>
      <c r="L264" s="399"/>
      <c r="M264" s="400"/>
    </row>
    <row r="265" spans="2:13" ht="15" thickBot="1"/>
    <row r="266" spans="2:13" ht="46.8" thickBot="1">
      <c r="B266" s="853" t="s">
        <v>212</v>
      </c>
      <c r="C266" s="854"/>
      <c r="D266" s="854"/>
      <c r="E266" s="854"/>
      <c r="F266" s="854"/>
      <c r="G266" s="854"/>
      <c r="H266" s="854"/>
      <c r="I266" s="854"/>
      <c r="J266" s="854"/>
      <c r="K266" s="854"/>
      <c r="L266" s="854"/>
      <c r="M266" s="855"/>
    </row>
    <row r="267" spans="2:13" ht="26.4" thickBot="1">
      <c r="B267" s="396"/>
      <c r="C267" s="856" t="s">
        <v>193</v>
      </c>
      <c r="D267" s="857"/>
      <c r="E267" s="857"/>
      <c r="F267" s="857"/>
      <c r="G267" s="857"/>
      <c r="H267" s="857"/>
      <c r="I267" s="857"/>
      <c r="J267" s="857"/>
      <c r="K267" s="857"/>
      <c r="L267" s="858"/>
      <c r="M267" s="401"/>
    </row>
    <row r="268" spans="2:13" ht="15.6">
      <c r="B268" s="396"/>
      <c r="C268" s="403" t="s">
        <v>7</v>
      </c>
      <c r="D268" s="404" t="s">
        <v>38</v>
      </c>
      <c r="E268" s="405" t="s">
        <v>39</v>
      </c>
      <c r="F268" s="406" t="s">
        <v>40</v>
      </c>
      <c r="G268" s="406" t="s">
        <v>8</v>
      </c>
      <c r="H268" s="407" t="s">
        <v>60</v>
      </c>
      <c r="I268" s="408" t="s">
        <v>40</v>
      </c>
      <c r="J268" s="407" t="s">
        <v>65</v>
      </c>
      <c r="K268" s="184"/>
      <c r="L268" s="188"/>
      <c r="M268" s="401"/>
    </row>
    <row r="269" spans="2:13" ht="15.6">
      <c r="B269" s="396"/>
      <c r="C269" s="409" t="s">
        <v>42</v>
      </c>
      <c r="D269" s="596">
        <v>1675232.702</v>
      </c>
      <c r="E269" s="596">
        <v>1675884.29</v>
      </c>
      <c r="F269" s="526">
        <f t="shared" ref="F269:F274" si="64">E269-D269</f>
        <v>651.58799999998882</v>
      </c>
      <c r="G269" s="521">
        <v>6.28</v>
      </c>
      <c r="H269" s="410">
        <f>F269*G269</f>
        <v>4091.9726399999299</v>
      </c>
      <c r="I269" s="531">
        <f>F269+F273+F274</f>
        <v>877.54599999998891</v>
      </c>
      <c r="J269" s="411">
        <f>I269/I273</f>
        <v>0.60978170611796101</v>
      </c>
      <c r="K269" s="186"/>
      <c r="L269" s="359"/>
      <c r="M269" s="401"/>
    </row>
    <row r="270" spans="2:13" ht="15.6">
      <c r="B270" s="396"/>
      <c r="C270" s="412" t="s">
        <v>43</v>
      </c>
      <c r="D270" s="596">
        <v>645080.73199999996</v>
      </c>
      <c r="E270" s="596">
        <v>645388.65</v>
      </c>
      <c r="F270" s="527">
        <f t="shared" si="64"/>
        <v>307.91800000006333</v>
      </c>
      <c r="G270" s="522">
        <v>6.28</v>
      </c>
      <c r="H270" s="413">
        <f>G270*F270</f>
        <v>1933.7250400003977</v>
      </c>
      <c r="I270" s="532">
        <f>F270</f>
        <v>307.91800000006333</v>
      </c>
      <c r="J270" s="414">
        <f>I270/I273</f>
        <v>0.21396344281037266</v>
      </c>
      <c r="K270" s="186"/>
      <c r="L270" s="359"/>
      <c r="M270" s="401"/>
    </row>
    <row r="271" spans="2:13" ht="15.6">
      <c r="B271" s="396"/>
      <c r="C271" s="415" t="s">
        <v>44</v>
      </c>
      <c r="D271" s="597">
        <v>398768.77399999998</v>
      </c>
      <c r="E271" s="597">
        <v>398924.97399999999</v>
      </c>
      <c r="F271" s="528">
        <f t="shared" si="64"/>
        <v>156.20000000001164</v>
      </c>
      <c r="G271" s="523">
        <v>4.58</v>
      </c>
      <c r="H271" s="416">
        <f>G271*F271</f>
        <v>715.39600000005328</v>
      </c>
      <c r="I271" s="533">
        <f>F271</f>
        <v>156.20000000001164</v>
      </c>
      <c r="J271" s="417">
        <f>I271/I273</f>
        <v>0.10853892843866168</v>
      </c>
      <c r="K271" s="186"/>
      <c r="L271" s="359"/>
      <c r="M271" s="401"/>
    </row>
    <row r="272" spans="2:13" ht="15.6">
      <c r="B272" s="397"/>
      <c r="C272" s="183" t="s">
        <v>139</v>
      </c>
      <c r="D272" s="597">
        <v>350050.51199999999</v>
      </c>
      <c r="E272" s="597">
        <v>350147.96299999999</v>
      </c>
      <c r="F272" s="529">
        <f t="shared" si="64"/>
        <v>97.451000000000931</v>
      </c>
      <c r="G272" s="524">
        <v>6.28</v>
      </c>
      <c r="H272" s="418">
        <f>G272*F272</f>
        <v>611.99228000000585</v>
      </c>
      <c r="I272" s="534">
        <f>F272</f>
        <v>97.451000000000931</v>
      </c>
      <c r="J272" s="419">
        <f>I272/I273</f>
        <v>6.7715922633004688E-2</v>
      </c>
      <c r="K272" s="186"/>
      <c r="L272" s="359"/>
      <c r="M272" s="401"/>
    </row>
    <row r="273" spans="2:13" ht="16.2" thickBot="1">
      <c r="B273" s="397"/>
      <c r="C273" s="420" t="s">
        <v>45</v>
      </c>
      <c r="D273" s="597">
        <v>1892.0609999999999</v>
      </c>
      <c r="E273" s="597">
        <v>2020.88</v>
      </c>
      <c r="F273" s="526">
        <f t="shared" si="64"/>
        <v>128.81900000000019</v>
      </c>
      <c r="G273" s="859">
        <v>6.28</v>
      </c>
      <c r="H273" s="421">
        <f>G273*F273</f>
        <v>808.98332000000119</v>
      </c>
      <c r="I273" s="535">
        <f t="shared" ref="I273:J273" si="65">SUM(I269:I272)</f>
        <v>1439.1150000000648</v>
      </c>
      <c r="J273" s="422">
        <f t="shared" si="65"/>
        <v>1</v>
      </c>
      <c r="K273" s="186"/>
      <c r="L273" s="359"/>
      <c r="M273" s="401"/>
    </row>
    <row r="274" spans="2:13" ht="15.6">
      <c r="B274" s="397"/>
      <c r="C274" s="420" t="s">
        <v>46</v>
      </c>
      <c r="D274" s="597">
        <v>1076.1510000000001</v>
      </c>
      <c r="E274" s="597">
        <v>1173.29</v>
      </c>
      <c r="F274" s="526">
        <f t="shared" si="64"/>
        <v>97.138999999999896</v>
      </c>
      <c r="G274" s="860"/>
      <c r="H274" s="423">
        <f>G273*F274</f>
        <v>610.03291999999942</v>
      </c>
      <c r="I274" s="424"/>
      <c r="J274" s="425"/>
      <c r="K274" s="186"/>
      <c r="L274" s="359"/>
      <c r="M274" s="401"/>
    </row>
    <row r="275" spans="2:13" ht="16.2" thickBot="1">
      <c r="B275" s="397"/>
      <c r="C275" s="426" t="s">
        <v>21</v>
      </c>
      <c r="D275" s="427"/>
      <c r="E275" s="427"/>
      <c r="F275" s="530">
        <f>F269+F270+F271+F272+F273+F274</f>
        <v>1439.1150000000648</v>
      </c>
      <c r="G275" s="525">
        <f>H275/F275</f>
        <v>6.095483821654275</v>
      </c>
      <c r="H275" s="428">
        <f>SUM(H269:H274)</f>
        <v>8772.1022000003868</v>
      </c>
      <c r="I275" s="424"/>
      <c r="J275" s="425"/>
      <c r="K275" s="186"/>
      <c r="L275" s="359"/>
      <c r="M275" s="401"/>
    </row>
    <row r="276" spans="2:13" ht="16.2" thickBot="1">
      <c r="B276" s="397"/>
      <c r="C276" s="429"/>
      <c r="D276" s="425"/>
      <c r="E276" s="425"/>
      <c r="F276" s="430"/>
      <c r="G276" s="425"/>
      <c r="H276" s="425"/>
      <c r="I276" s="431"/>
      <c r="J276" s="431"/>
      <c r="K276" s="184"/>
      <c r="L276" s="188"/>
      <c r="M276" s="401"/>
    </row>
    <row r="277" spans="2:13" ht="15.6">
      <c r="B277" s="397"/>
      <c r="C277" s="432"/>
      <c r="D277" s="433"/>
      <c r="E277" s="433" t="s">
        <v>254</v>
      </c>
      <c r="F277" s="434" t="s">
        <v>1</v>
      </c>
      <c r="G277" s="554" t="s">
        <v>65</v>
      </c>
      <c r="H277" s="861" t="s">
        <v>243</v>
      </c>
      <c r="I277" s="862"/>
      <c r="J277" s="431"/>
      <c r="K277" s="184"/>
      <c r="L277" s="188"/>
      <c r="M277" s="401"/>
    </row>
    <row r="278" spans="2:13" ht="15.6">
      <c r="B278" s="397"/>
      <c r="C278" s="437" t="s">
        <v>80</v>
      </c>
      <c r="D278" s="438"/>
      <c r="E278" s="438">
        <v>985</v>
      </c>
      <c r="F278" s="438">
        <f>D278+E278</f>
        <v>985</v>
      </c>
      <c r="G278" s="439">
        <f>F278/F283</f>
        <v>0.30382479950647751</v>
      </c>
      <c r="H278" s="590">
        <v>7.0000000000000001E-3</v>
      </c>
      <c r="I278" s="586">
        <f>F278*H278</f>
        <v>6.8950000000000005</v>
      </c>
      <c r="J278" s="431"/>
      <c r="K278" s="184"/>
      <c r="L278" s="188"/>
      <c r="M278" s="401"/>
    </row>
    <row r="279" spans="2:13" ht="15.6">
      <c r="B279" s="397"/>
      <c r="C279" s="437" t="s">
        <v>81</v>
      </c>
      <c r="D279" s="438"/>
      <c r="E279" s="438">
        <v>1085</v>
      </c>
      <c r="F279" s="438">
        <f t="shared" ref="F279:F282" si="66">D279+E279</f>
        <v>1085</v>
      </c>
      <c r="G279" s="439">
        <f>F279/F283</f>
        <v>0.33466995681677975</v>
      </c>
      <c r="H279" s="590">
        <v>2.5000000000000001E-2</v>
      </c>
      <c r="I279" s="586">
        <f>F279*H279</f>
        <v>27.125</v>
      </c>
      <c r="J279" s="431"/>
      <c r="K279" s="184"/>
      <c r="L279" s="188"/>
      <c r="M279" s="401"/>
    </row>
    <row r="280" spans="2:13" ht="15.6">
      <c r="B280" s="397"/>
      <c r="C280" s="437" t="s">
        <v>58</v>
      </c>
      <c r="D280" s="438"/>
      <c r="E280" s="438">
        <v>1172</v>
      </c>
      <c r="F280" s="438">
        <f t="shared" si="66"/>
        <v>1172</v>
      </c>
      <c r="G280" s="439">
        <f>F280/F283</f>
        <v>0.36150524367674275</v>
      </c>
      <c r="H280" s="590"/>
      <c r="I280" s="586"/>
      <c r="J280" s="431"/>
      <c r="K280" s="184"/>
      <c r="L280" s="188"/>
      <c r="M280" s="401"/>
    </row>
    <row r="281" spans="2:13" ht="15.6">
      <c r="B281" s="397"/>
      <c r="C281" s="437" t="s">
        <v>275</v>
      </c>
      <c r="D281" s="438"/>
      <c r="E281" s="438"/>
      <c r="F281" s="438">
        <f t="shared" si="66"/>
        <v>0</v>
      </c>
      <c r="G281" s="439">
        <f>F281/F283</f>
        <v>0</v>
      </c>
      <c r="H281" s="590">
        <v>1.9E-2</v>
      </c>
      <c r="I281" s="586">
        <f>F281*H281</f>
        <v>0</v>
      </c>
      <c r="J281" s="431"/>
      <c r="K281" s="184"/>
      <c r="L281" s="188"/>
      <c r="M281" s="401"/>
    </row>
    <row r="282" spans="2:13" ht="15.6">
      <c r="B282" s="397"/>
      <c r="C282" s="437" t="s">
        <v>276</v>
      </c>
      <c r="D282" s="438"/>
      <c r="E282" s="438"/>
      <c r="F282" s="438">
        <f t="shared" si="66"/>
        <v>0</v>
      </c>
      <c r="G282" s="439">
        <f>F282/F283</f>
        <v>0</v>
      </c>
      <c r="H282" s="584"/>
      <c r="I282" s="586"/>
      <c r="J282" s="431"/>
      <c r="K282" s="184"/>
      <c r="L282" s="188"/>
      <c r="M282" s="401"/>
    </row>
    <row r="283" spans="2:13" ht="16.2" thickBot="1">
      <c r="B283" s="397"/>
      <c r="C283" s="441" t="s">
        <v>1</v>
      </c>
      <c r="D283" s="442">
        <f>SUM(D278:D282)</f>
        <v>0</v>
      </c>
      <c r="E283" s="442">
        <f>SUM(E278:E282)</f>
        <v>3242</v>
      </c>
      <c r="F283" s="443">
        <f>D283+E283</f>
        <v>3242</v>
      </c>
      <c r="G283" s="444">
        <f>SUM(G278:G282)</f>
        <v>1</v>
      </c>
      <c r="H283" s="585" t="s">
        <v>21</v>
      </c>
      <c r="I283" s="591">
        <f>SUM(I278:I282)</f>
        <v>34.020000000000003</v>
      </c>
      <c r="J283" s="431"/>
      <c r="K283" s="184"/>
      <c r="L283" s="188"/>
      <c r="M283" s="401"/>
    </row>
    <row r="284" spans="2:13" ht="15" thickBot="1">
      <c r="B284" s="397"/>
      <c r="C284" s="187"/>
      <c r="D284" s="186"/>
      <c r="E284" s="186"/>
      <c r="G284" s="186"/>
      <c r="H284" s="186"/>
      <c r="I284" s="184"/>
      <c r="J284" s="184"/>
      <c r="K284" s="184"/>
      <c r="L284" s="188"/>
      <c r="M284" s="401"/>
    </row>
    <row r="285" spans="2:13" ht="26.4" thickBot="1">
      <c r="B285" s="397"/>
      <c r="C285" s="876" t="s">
        <v>194</v>
      </c>
      <c r="D285" s="877"/>
      <c r="E285" s="877"/>
      <c r="F285" s="877"/>
      <c r="G285" s="877"/>
      <c r="H285" s="877"/>
      <c r="I285" s="877"/>
      <c r="J285" s="877"/>
      <c r="K285" s="877"/>
      <c r="L285" s="878"/>
      <c r="M285" s="401"/>
    </row>
    <row r="286" spans="2:13" ht="15.6">
      <c r="B286" s="396"/>
      <c r="C286" s="446"/>
      <c r="D286" s="447" t="s">
        <v>260</v>
      </c>
      <c r="E286" s="447" t="s">
        <v>68</v>
      </c>
      <c r="F286" s="447" t="s">
        <v>290</v>
      </c>
      <c r="G286" s="448" t="s">
        <v>256</v>
      </c>
      <c r="H286" s="447" t="s">
        <v>130</v>
      </c>
      <c r="I286" s="448" t="s">
        <v>64</v>
      </c>
      <c r="J286" s="447" t="s">
        <v>269</v>
      </c>
      <c r="K286" s="448" t="s">
        <v>195</v>
      </c>
      <c r="L286" s="449" t="s">
        <v>65</v>
      </c>
      <c r="M286" s="401"/>
    </row>
    <row r="287" spans="2:13" ht="15.6">
      <c r="B287" s="396"/>
      <c r="C287" s="450" t="s">
        <v>58</v>
      </c>
      <c r="D287" s="438">
        <v>179</v>
      </c>
      <c r="E287" s="438">
        <v>442</v>
      </c>
      <c r="F287" s="438">
        <v>35.1</v>
      </c>
      <c r="G287" s="438"/>
      <c r="H287" s="438">
        <v>411</v>
      </c>
      <c r="I287" s="438">
        <v>326</v>
      </c>
      <c r="J287" s="438"/>
      <c r="K287" s="550">
        <f>D287+E287+F287+G287+H287+I287+J287</f>
        <v>1393.1</v>
      </c>
      <c r="L287" s="452">
        <f>K287/K291</f>
        <v>0.15746224794285196</v>
      </c>
      <c r="M287" s="401"/>
    </row>
    <row r="288" spans="2:13" ht="15.6">
      <c r="B288" s="396"/>
      <c r="C288" s="450" t="s">
        <v>148</v>
      </c>
      <c r="D288" s="438">
        <v>711</v>
      </c>
      <c r="E288" s="438">
        <v>779</v>
      </c>
      <c r="F288" s="438">
        <v>145.5</v>
      </c>
      <c r="G288" s="438"/>
      <c r="H288" s="438">
        <v>711</v>
      </c>
      <c r="I288" s="438">
        <v>435</v>
      </c>
      <c r="J288" s="438"/>
      <c r="K288" s="550">
        <f t="shared" ref="K288:K292" si="67">D288+E288+F288+G288+H288+I288+J288</f>
        <v>2781.5</v>
      </c>
      <c r="L288" s="452">
        <f>K288/K291</f>
        <v>0.31439325436296228</v>
      </c>
      <c r="M288" s="401"/>
    </row>
    <row r="289" spans="2:13" ht="15.6">
      <c r="B289" s="396"/>
      <c r="C289" s="450" t="s">
        <v>61</v>
      </c>
      <c r="D289" s="438">
        <v>95</v>
      </c>
      <c r="E289" s="185">
        <v>50</v>
      </c>
      <c r="F289" s="438"/>
      <c r="G289" s="438"/>
      <c r="H289" s="438">
        <v>95</v>
      </c>
      <c r="I289" s="438">
        <v>510</v>
      </c>
      <c r="J289" s="438"/>
      <c r="K289" s="550">
        <f t="shared" si="67"/>
        <v>750</v>
      </c>
      <c r="L289" s="452">
        <f>K289/K291</f>
        <v>8.4772583416222069E-2</v>
      </c>
      <c r="M289" s="401"/>
    </row>
    <row r="290" spans="2:13" ht="15.6">
      <c r="B290" s="396"/>
      <c r="C290" s="450" t="s">
        <v>62</v>
      </c>
      <c r="D290" s="438">
        <v>923.44</v>
      </c>
      <c r="E290" s="438">
        <v>985.26</v>
      </c>
      <c r="F290" s="438">
        <v>192.04</v>
      </c>
      <c r="G290" s="438"/>
      <c r="H290" s="438">
        <v>1946.29</v>
      </c>
      <c r="I290" s="438">
        <v>860.57</v>
      </c>
      <c r="J290" s="438"/>
      <c r="K290" s="550">
        <f t="shared" si="67"/>
        <v>4907.6000000000004</v>
      </c>
      <c r="L290" s="452">
        <f>K290/K291</f>
        <v>0.55470657383126865</v>
      </c>
      <c r="M290" s="401"/>
    </row>
    <row r="291" spans="2:13" ht="15.6">
      <c r="B291" s="397"/>
      <c r="C291" s="450" t="s">
        <v>199</v>
      </c>
      <c r="D291" s="552">
        <v>923.44</v>
      </c>
      <c r="E291" s="552">
        <f t="shared" ref="E291:F291" si="68">SUM(E287:E290)</f>
        <v>2256.2600000000002</v>
      </c>
      <c r="F291" s="552">
        <f t="shared" si="68"/>
        <v>372.64</v>
      </c>
      <c r="G291" s="552">
        <f>SUM(G287:G290)</f>
        <v>0</v>
      </c>
      <c r="H291" s="552">
        <f t="shared" ref="H291:J291" si="69">SUM(H287:H290)</f>
        <v>3163.29</v>
      </c>
      <c r="I291" s="552">
        <f t="shared" si="69"/>
        <v>2131.5700000000002</v>
      </c>
      <c r="J291" s="552">
        <f t="shared" si="69"/>
        <v>0</v>
      </c>
      <c r="K291" s="550">
        <f t="shared" si="67"/>
        <v>8847.2000000000007</v>
      </c>
      <c r="L291" s="452">
        <f>SUM(L287:L290)</f>
        <v>1.1113346595533049</v>
      </c>
      <c r="M291" s="401"/>
    </row>
    <row r="292" spans="2:13" ht="15.6">
      <c r="B292" s="397"/>
      <c r="C292" s="547" t="s">
        <v>193</v>
      </c>
      <c r="D292" s="553">
        <v>923</v>
      </c>
      <c r="E292" s="553">
        <v>2256.2600000000002</v>
      </c>
      <c r="F292" s="553">
        <v>372.64</v>
      </c>
      <c r="G292" s="548"/>
      <c r="H292" s="553">
        <v>3163.29</v>
      </c>
      <c r="I292" s="548">
        <v>2131.5700000000002</v>
      </c>
      <c r="J292" s="548"/>
      <c r="K292" s="549">
        <f t="shared" si="67"/>
        <v>8846.76</v>
      </c>
      <c r="L292" s="452"/>
      <c r="M292" s="401"/>
    </row>
    <row r="293" spans="2:13" ht="15.6">
      <c r="B293" s="397"/>
      <c r="C293" s="460" t="s">
        <v>147</v>
      </c>
      <c r="D293" s="461">
        <f t="shared" ref="D293:E293" si="70">D292-D291</f>
        <v>-0.44000000000005457</v>
      </c>
      <c r="E293" s="461">
        <f t="shared" si="70"/>
        <v>0</v>
      </c>
      <c r="F293" s="461">
        <f>F292-F291</f>
        <v>0</v>
      </c>
      <c r="G293" s="461">
        <f>G292-G291</f>
        <v>0</v>
      </c>
      <c r="H293" s="461">
        <f t="shared" ref="H293:I293" si="71">H292-H291</f>
        <v>0</v>
      </c>
      <c r="I293" s="461">
        <f t="shared" si="71"/>
        <v>0</v>
      </c>
      <c r="J293" s="461">
        <f>J292-J291</f>
        <v>0</v>
      </c>
      <c r="K293" s="542">
        <f>D293+E293+F293+G293+H293+I293+J293</f>
        <v>-0.44000000000005457</v>
      </c>
      <c r="L293" s="452"/>
      <c r="M293" s="401"/>
    </row>
    <row r="294" spans="2:13" ht="15.6">
      <c r="B294" s="396"/>
      <c r="C294" s="402" t="s">
        <v>65</v>
      </c>
      <c r="D294" s="462">
        <f>D292/K292</f>
        <v>0.10433198142596838</v>
      </c>
      <c r="E294" s="462">
        <f>E292/K292</f>
        <v>0.25503800261338616</v>
      </c>
      <c r="F294" s="462">
        <f>F292/K292</f>
        <v>4.2121635491411541E-2</v>
      </c>
      <c r="G294" s="462">
        <f>G292/K292</f>
        <v>0</v>
      </c>
      <c r="H294" s="462">
        <f>H292/K292</f>
        <v>0.35756480338564628</v>
      </c>
      <c r="I294" s="462">
        <f>I292/K292</f>
        <v>0.24094357708358768</v>
      </c>
      <c r="J294" s="462">
        <f>J292/K292</f>
        <v>0</v>
      </c>
      <c r="K294" s="520">
        <f>D294+E294+F294+G294+H294+I294+J294</f>
        <v>1</v>
      </c>
      <c r="L294" s="463"/>
      <c r="M294" s="401"/>
    </row>
    <row r="295" spans="2:13" ht="16.2" thickBot="1">
      <c r="B295" s="396"/>
      <c r="C295" s="394"/>
      <c r="D295" s="395"/>
      <c r="E295" s="464"/>
      <c r="F295" s="879"/>
      <c r="G295" s="879"/>
      <c r="H295" s="879"/>
      <c r="I295" s="879"/>
      <c r="J295" s="880" t="s">
        <v>196</v>
      </c>
      <c r="K295" s="880"/>
      <c r="L295" s="465">
        <f>H275-K292</f>
        <v>-74.657799999613417</v>
      </c>
      <c r="M295" s="401"/>
    </row>
    <row r="296" spans="2:13" ht="15" thickBot="1">
      <c r="B296" s="397"/>
      <c r="C296" s="393"/>
      <c r="D296" s="367"/>
      <c r="E296" s="367"/>
      <c r="F296" s="367"/>
      <c r="G296" s="367"/>
      <c r="H296" s="367"/>
      <c r="I296" s="367"/>
      <c r="J296" s="367"/>
      <c r="K296" s="367"/>
      <c r="L296" s="368"/>
      <c r="M296" s="401"/>
    </row>
    <row r="297" spans="2:13" ht="15" thickBot="1">
      <c r="B297" s="398"/>
      <c r="C297" s="399"/>
      <c r="D297" s="399"/>
      <c r="E297" s="399"/>
      <c r="F297" s="399"/>
      <c r="G297" s="399"/>
      <c r="H297" s="399"/>
      <c r="I297" s="399"/>
      <c r="J297" s="399"/>
      <c r="K297" s="399"/>
      <c r="L297" s="399"/>
      <c r="M297" s="400"/>
    </row>
    <row r="298" spans="2:13" ht="15" thickBot="1"/>
    <row r="299" spans="2:13" ht="46.8" thickBot="1">
      <c r="B299" s="853" t="s">
        <v>213</v>
      </c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5"/>
    </row>
    <row r="300" spans="2:13" ht="26.4" thickBot="1">
      <c r="B300" s="396"/>
      <c r="C300" s="856" t="s">
        <v>193</v>
      </c>
      <c r="D300" s="857"/>
      <c r="E300" s="857"/>
      <c r="F300" s="857"/>
      <c r="G300" s="857"/>
      <c r="H300" s="857"/>
      <c r="I300" s="857"/>
      <c r="J300" s="857"/>
      <c r="K300" s="857"/>
      <c r="L300" s="858"/>
      <c r="M300" s="401"/>
    </row>
    <row r="301" spans="2:13" ht="15.6">
      <c r="B301" s="396"/>
      <c r="C301" s="403" t="s">
        <v>7</v>
      </c>
      <c r="D301" s="404" t="s">
        <v>38</v>
      </c>
      <c r="E301" s="405" t="s">
        <v>39</v>
      </c>
      <c r="F301" s="406" t="s">
        <v>40</v>
      </c>
      <c r="G301" s="406" t="s">
        <v>8</v>
      </c>
      <c r="H301" s="407" t="s">
        <v>60</v>
      </c>
      <c r="I301" s="408" t="s">
        <v>40</v>
      </c>
      <c r="J301" s="407" t="s">
        <v>65</v>
      </c>
      <c r="K301" s="184"/>
      <c r="L301" s="188"/>
      <c r="M301" s="401"/>
    </row>
    <row r="302" spans="2:13" ht="15.6">
      <c r="B302" s="396"/>
      <c r="C302" s="409" t="s">
        <v>42</v>
      </c>
      <c r="D302" s="596">
        <v>1675884.29</v>
      </c>
      <c r="E302" s="596">
        <v>1676518.6029999999</v>
      </c>
      <c r="F302" s="526">
        <f t="shared" ref="F302:F307" si="72">E302-D302</f>
        <v>634.31299999984913</v>
      </c>
      <c r="G302" s="521">
        <v>6.28</v>
      </c>
      <c r="H302" s="410">
        <f>F302*G302</f>
        <v>3983.4856399990526</v>
      </c>
      <c r="I302" s="531">
        <f>F302+F306+F307</f>
        <v>827.66499999984876</v>
      </c>
      <c r="J302" s="411">
        <f>I302/I306</f>
        <v>0.60640751546303828</v>
      </c>
      <c r="K302" s="186"/>
      <c r="L302" s="359"/>
      <c r="M302" s="401"/>
    </row>
    <row r="303" spans="2:13" ht="15.6">
      <c r="B303" s="396"/>
      <c r="C303" s="412" t="s">
        <v>43</v>
      </c>
      <c r="D303" s="596">
        <v>645388.65</v>
      </c>
      <c r="E303" s="596">
        <v>645603.22199999995</v>
      </c>
      <c r="F303" s="527">
        <f t="shared" si="72"/>
        <v>214.57199999992736</v>
      </c>
      <c r="G303" s="522">
        <v>6.28</v>
      </c>
      <c r="H303" s="413">
        <f>G303*F303</f>
        <v>1347.5121599995439</v>
      </c>
      <c r="I303" s="532">
        <f>F303</f>
        <v>214.57199999992736</v>
      </c>
      <c r="J303" s="414">
        <f>I303/I306</f>
        <v>0.15721103756702867</v>
      </c>
      <c r="K303" s="186"/>
      <c r="L303" s="359"/>
      <c r="M303" s="401"/>
    </row>
    <row r="304" spans="2:13" ht="15.6">
      <c r="B304" s="396"/>
      <c r="C304" s="415" t="s">
        <v>44</v>
      </c>
      <c r="D304" s="597">
        <v>398924.97399999999</v>
      </c>
      <c r="E304" s="597">
        <v>399122.90299999999</v>
      </c>
      <c r="F304" s="528">
        <f t="shared" si="72"/>
        <v>197.92900000000373</v>
      </c>
      <c r="G304" s="523">
        <v>4.58</v>
      </c>
      <c r="H304" s="416">
        <f>G304*F304</f>
        <v>906.51482000001704</v>
      </c>
      <c r="I304" s="533">
        <f>F304</f>
        <v>197.92900000000373</v>
      </c>
      <c r="J304" s="417">
        <f>I304/I306</f>
        <v>0.14501716652040125</v>
      </c>
      <c r="K304" s="186"/>
      <c r="L304" s="359"/>
      <c r="M304" s="401"/>
    </row>
    <row r="305" spans="2:13" ht="15.6">
      <c r="B305" s="397"/>
      <c r="C305" s="183" t="s">
        <v>139</v>
      </c>
      <c r="D305" s="597">
        <v>350147.96299999999</v>
      </c>
      <c r="E305" s="597">
        <v>350272.663</v>
      </c>
      <c r="F305" s="529">
        <f t="shared" si="72"/>
        <v>124.70000000001164</v>
      </c>
      <c r="G305" s="524">
        <v>6.28</v>
      </c>
      <c r="H305" s="418">
        <f>G305*F305</f>
        <v>783.11600000007309</v>
      </c>
      <c r="I305" s="534">
        <f>F305</f>
        <v>124.70000000001164</v>
      </c>
      <c r="J305" s="419">
        <f>I305/I306</f>
        <v>9.1364280449531821E-2</v>
      </c>
      <c r="K305" s="186"/>
      <c r="L305" s="359"/>
      <c r="M305" s="401"/>
    </row>
    <row r="306" spans="2:13" ht="16.2" thickBot="1">
      <c r="B306" s="397"/>
      <c r="C306" s="420" t="s">
        <v>45</v>
      </c>
      <c r="D306" s="597">
        <v>2020.88</v>
      </c>
      <c r="E306" s="597">
        <v>2116.4609999999998</v>
      </c>
      <c r="F306" s="526">
        <f t="shared" si="72"/>
        <v>95.580999999999676</v>
      </c>
      <c r="G306" s="859">
        <v>6.28</v>
      </c>
      <c r="H306" s="421">
        <f>G306*F306</f>
        <v>600.24867999999799</v>
      </c>
      <c r="I306" s="535">
        <f t="shared" ref="I306:J306" si="73">SUM(I302:I305)</f>
        <v>1364.8659999997915</v>
      </c>
      <c r="J306" s="422">
        <f t="shared" si="73"/>
        <v>1</v>
      </c>
      <c r="K306" s="186"/>
      <c r="L306" s="359"/>
      <c r="M306" s="401"/>
    </row>
    <row r="307" spans="2:13" ht="15.6">
      <c r="B307" s="397"/>
      <c r="C307" s="420" t="s">
        <v>46</v>
      </c>
      <c r="D307" s="597">
        <v>1173.29</v>
      </c>
      <c r="E307" s="597">
        <v>1271.0609999999999</v>
      </c>
      <c r="F307" s="526">
        <f t="shared" si="72"/>
        <v>97.770999999999958</v>
      </c>
      <c r="G307" s="860"/>
      <c r="H307" s="423">
        <f>G306*F307</f>
        <v>614.0018799999998</v>
      </c>
      <c r="I307" s="424"/>
      <c r="J307" s="425"/>
      <c r="K307" s="186"/>
      <c r="L307" s="359"/>
      <c r="M307" s="401"/>
    </row>
    <row r="308" spans="2:13" ht="16.2" thickBot="1">
      <c r="B308" s="397"/>
      <c r="C308" s="426" t="s">
        <v>21</v>
      </c>
      <c r="D308" s="427"/>
      <c r="E308" s="427"/>
      <c r="F308" s="530">
        <f>F302+F303+F304+F305+F306+F307</f>
        <v>1364.8659999997915</v>
      </c>
      <c r="G308" s="525">
        <f>H308/F308</f>
        <v>6.0334708169153171</v>
      </c>
      <c r="H308" s="428">
        <f>SUM(H302:H307)</f>
        <v>8234.879179998683</v>
      </c>
      <c r="I308" s="424"/>
      <c r="J308" s="425"/>
      <c r="K308" s="186"/>
      <c r="L308" s="359"/>
      <c r="M308" s="401"/>
    </row>
    <row r="309" spans="2:13" ht="16.2" thickBot="1">
      <c r="B309" s="397"/>
      <c r="C309" s="429"/>
      <c r="D309" s="425"/>
      <c r="E309" s="425"/>
      <c r="F309" s="430"/>
      <c r="G309" s="425"/>
      <c r="H309" s="425"/>
      <c r="I309" s="431"/>
      <c r="J309" s="431"/>
      <c r="K309" s="184"/>
      <c r="L309" s="188"/>
      <c r="M309" s="401"/>
    </row>
    <row r="310" spans="2:13" ht="15.6">
      <c r="B310" s="397"/>
      <c r="C310" s="432"/>
      <c r="D310" s="433"/>
      <c r="E310" s="433" t="s">
        <v>254</v>
      </c>
      <c r="F310" s="434" t="s">
        <v>1</v>
      </c>
      <c r="G310" s="554" t="s">
        <v>65</v>
      </c>
      <c r="H310" s="861" t="s">
        <v>243</v>
      </c>
      <c r="I310" s="862"/>
      <c r="J310" s="431"/>
      <c r="K310" s="184"/>
      <c r="L310" s="188"/>
      <c r="M310" s="401"/>
    </row>
    <row r="311" spans="2:13" ht="15.6">
      <c r="B311" s="397"/>
      <c r="C311" s="437" t="s">
        <v>80</v>
      </c>
      <c r="D311" s="438"/>
      <c r="E311" s="438">
        <v>829</v>
      </c>
      <c r="F311" s="438">
        <f>D311+E311</f>
        <v>829</v>
      </c>
      <c r="G311" s="439">
        <f>F311/F316</f>
        <v>0.29753786519273562</v>
      </c>
      <c r="H311" s="590">
        <v>7.0000000000000001E-3</v>
      </c>
      <c r="I311" s="586">
        <f>F311*H311</f>
        <v>5.8029999999999999</v>
      </c>
      <c r="J311" s="431"/>
      <c r="K311" s="184"/>
      <c r="L311" s="188"/>
      <c r="M311" s="401"/>
    </row>
    <row r="312" spans="2:13" ht="15.6">
      <c r="B312" s="397"/>
      <c r="C312" s="437" t="s">
        <v>81</v>
      </c>
      <c r="D312" s="438"/>
      <c r="E312" s="438">
        <v>435</v>
      </c>
      <c r="F312" s="438">
        <f t="shared" ref="F312:F315" si="74">D312+E312</f>
        <v>435</v>
      </c>
      <c r="G312" s="439">
        <f>F312/F316</f>
        <v>0.15612662407580219</v>
      </c>
      <c r="H312" s="590">
        <v>2.5000000000000001E-2</v>
      </c>
      <c r="I312" s="586">
        <f>F312*H312</f>
        <v>10.875</v>
      </c>
      <c r="J312" s="431"/>
      <c r="K312" s="184"/>
      <c r="L312" s="188"/>
      <c r="M312" s="401"/>
    </row>
    <row r="313" spans="2:13" ht="15.6">
      <c r="B313" s="397"/>
      <c r="C313" s="437" t="s">
        <v>58</v>
      </c>
      <c r="D313" s="438"/>
      <c r="E313" s="438">
        <v>1428</v>
      </c>
      <c r="F313" s="438">
        <f t="shared" si="74"/>
        <v>1428</v>
      </c>
      <c r="G313" s="439">
        <f>F313/F316</f>
        <v>0.51252602110401269</v>
      </c>
      <c r="H313" s="590"/>
      <c r="I313" s="586"/>
      <c r="J313" s="431"/>
      <c r="K313" s="184"/>
      <c r="L313" s="188"/>
      <c r="M313" s="401"/>
    </row>
    <row r="314" spans="2:13" ht="15.6">
      <c r="B314" s="397"/>
      <c r="C314" s="437" t="s">
        <v>275</v>
      </c>
      <c r="D314" s="438"/>
      <c r="E314" s="438">
        <v>94.2</v>
      </c>
      <c r="F314" s="438">
        <f t="shared" si="74"/>
        <v>94.2</v>
      </c>
      <c r="G314" s="439">
        <f>F314/F316</f>
        <v>3.3809489627449577E-2</v>
      </c>
      <c r="H314" s="590">
        <v>1.9E-2</v>
      </c>
      <c r="I314" s="586">
        <f>F314*H314</f>
        <v>1.7898000000000001</v>
      </c>
      <c r="J314" s="431"/>
      <c r="K314" s="184"/>
      <c r="L314" s="188"/>
      <c r="M314" s="401"/>
    </row>
    <row r="315" spans="2:13" ht="15.6">
      <c r="B315" s="397"/>
      <c r="C315" s="437" t="s">
        <v>276</v>
      </c>
      <c r="D315" s="438"/>
      <c r="E315" s="438"/>
      <c r="F315" s="438">
        <f t="shared" si="74"/>
        <v>0</v>
      </c>
      <c r="G315" s="439">
        <f>F315/F316</f>
        <v>0</v>
      </c>
      <c r="H315" s="584"/>
      <c r="I315" s="586"/>
      <c r="J315" s="431"/>
      <c r="K315" s="184"/>
      <c r="L315" s="188"/>
      <c r="M315" s="401"/>
    </row>
    <row r="316" spans="2:13" ht="16.2" thickBot="1">
      <c r="B316" s="397"/>
      <c r="C316" s="441" t="s">
        <v>1</v>
      </c>
      <c r="D316" s="442">
        <f>SUM(D311:D315)</f>
        <v>0</v>
      </c>
      <c r="E316" s="442">
        <f>SUM(E311:E315)</f>
        <v>2786.2</v>
      </c>
      <c r="F316" s="443">
        <f>D316+E316</f>
        <v>2786.2</v>
      </c>
      <c r="G316" s="444">
        <f>SUM(G311:G315)</f>
        <v>1.0000000000000002</v>
      </c>
      <c r="H316" s="585" t="s">
        <v>21</v>
      </c>
      <c r="I316" s="591">
        <f>SUM(I311:I315)</f>
        <v>18.4678</v>
      </c>
      <c r="J316" s="431"/>
      <c r="K316" s="184"/>
      <c r="L316" s="188"/>
      <c r="M316" s="401"/>
    </row>
    <row r="317" spans="2:13" ht="15" thickBot="1">
      <c r="B317" s="397"/>
      <c r="C317" s="187"/>
      <c r="D317" s="186"/>
      <c r="E317" s="186"/>
      <c r="G317" s="186"/>
      <c r="H317" s="186"/>
      <c r="I317" s="184"/>
      <c r="J317" s="184"/>
      <c r="K317" s="184"/>
      <c r="L317" s="188"/>
      <c r="M317" s="401"/>
    </row>
    <row r="318" spans="2:13" ht="26.4" thickBot="1">
      <c r="B318" s="397"/>
      <c r="C318" s="876" t="s">
        <v>194</v>
      </c>
      <c r="D318" s="877"/>
      <c r="E318" s="877"/>
      <c r="F318" s="877"/>
      <c r="G318" s="877"/>
      <c r="H318" s="877"/>
      <c r="I318" s="877"/>
      <c r="J318" s="877"/>
      <c r="K318" s="877"/>
      <c r="L318" s="878"/>
      <c r="M318" s="401"/>
    </row>
    <row r="319" spans="2:13" ht="15.6">
      <c r="B319" s="396"/>
      <c r="C319" s="446"/>
      <c r="D319" s="447" t="s">
        <v>260</v>
      </c>
      <c r="E319" s="447" t="s">
        <v>68</v>
      </c>
      <c r="F319" s="447" t="s">
        <v>290</v>
      </c>
      <c r="G319" s="448" t="s">
        <v>256</v>
      </c>
      <c r="H319" s="447" t="s">
        <v>130</v>
      </c>
      <c r="I319" s="448" t="s">
        <v>64</v>
      </c>
      <c r="J319" s="447" t="s">
        <v>269</v>
      </c>
      <c r="K319" s="448" t="s">
        <v>195</v>
      </c>
      <c r="L319" s="449" t="s">
        <v>65</v>
      </c>
      <c r="M319" s="401"/>
    </row>
    <row r="320" spans="2:13" ht="15.6">
      <c r="B320" s="396"/>
      <c r="C320" s="450" t="s">
        <v>58</v>
      </c>
      <c r="D320" s="438"/>
      <c r="E320" s="438">
        <v>306</v>
      </c>
      <c r="F320" s="438">
        <v>375.37</v>
      </c>
      <c r="G320" s="438">
        <v>539</v>
      </c>
      <c r="H320" s="438"/>
      <c r="I320" s="438">
        <v>148</v>
      </c>
      <c r="J320" s="438"/>
      <c r="K320" s="550">
        <f>D320+E320+F320+G320+H320+I320+J320</f>
        <v>1368.37</v>
      </c>
      <c r="L320" s="452">
        <f>K320/K324</f>
        <v>0.16790619428414363</v>
      </c>
      <c r="M320" s="401"/>
    </row>
    <row r="321" spans="2:13" ht="15.6">
      <c r="B321" s="396"/>
      <c r="C321" s="450" t="s">
        <v>148</v>
      </c>
      <c r="D321" s="438"/>
      <c r="E321" s="438">
        <v>438</v>
      </c>
      <c r="F321" s="438">
        <v>151.12</v>
      </c>
      <c r="G321" s="438">
        <v>442</v>
      </c>
      <c r="H321" s="438">
        <v>60</v>
      </c>
      <c r="I321" s="438">
        <v>233</v>
      </c>
      <c r="J321" s="438"/>
      <c r="K321" s="550">
        <f t="shared" ref="K321:K325" si="75">D321+E321+F321+G321+H321+I321+J321</f>
        <v>1324.12</v>
      </c>
      <c r="L321" s="452">
        <f>K321/K324</f>
        <v>0.16247648660488045</v>
      </c>
      <c r="M321" s="401"/>
    </row>
    <row r="322" spans="2:13" ht="15.6">
      <c r="B322" s="396"/>
      <c r="C322" s="450" t="s">
        <v>61</v>
      </c>
      <c r="D322" s="438"/>
      <c r="E322" s="185">
        <v>340.8</v>
      </c>
      <c r="F322" s="438">
        <v>195.12</v>
      </c>
      <c r="G322" s="438">
        <v>1002</v>
      </c>
      <c r="H322" s="438">
        <v>58.32</v>
      </c>
      <c r="I322" s="438">
        <v>360</v>
      </c>
      <c r="J322" s="438"/>
      <c r="K322" s="550">
        <f t="shared" si="75"/>
        <v>1956.24</v>
      </c>
      <c r="L322" s="452">
        <f>K322/K324</f>
        <v>0.240040934474165</v>
      </c>
      <c r="M322" s="401"/>
    </row>
    <row r="323" spans="2:13" ht="15.6">
      <c r="B323" s="396"/>
      <c r="C323" s="450" t="s">
        <v>62</v>
      </c>
      <c r="D323" s="438"/>
      <c r="E323" s="438">
        <v>1068.44</v>
      </c>
      <c r="F323" s="438">
        <v>772.83</v>
      </c>
      <c r="G323" s="438">
        <v>1110.18</v>
      </c>
      <c r="H323" s="438"/>
      <c r="I323" s="438">
        <v>549.42999999999995</v>
      </c>
      <c r="J323" s="438"/>
      <c r="K323" s="550">
        <f t="shared" si="75"/>
        <v>3500.8799999999997</v>
      </c>
      <c r="L323" s="452">
        <f>K323/K324</f>
        <v>0.42957638463681075</v>
      </c>
      <c r="M323" s="401"/>
    </row>
    <row r="324" spans="2:13" ht="15.6">
      <c r="B324" s="397"/>
      <c r="C324" s="450" t="s">
        <v>199</v>
      </c>
      <c r="D324" s="552"/>
      <c r="E324" s="552">
        <f t="shared" ref="E324:F324" si="76">SUM(E320:E323)</f>
        <v>2153.2399999999998</v>
      </c>
      <c r="F324" s="552">
        <f t="shared" si="76"/>
        <v>1494.44</v>
      </c>
      <c r="G324" s="552">
        <f>SUM(G320:G323)</f>
        <v>3093.1800000000003</v>
      </c>
      <c r="H324" s="552">
        <f t="shared" ref="H324:J324" si="77">SUM(H320:H323)</f>
        <v>118.32</v>
      </c>
      <c r="I324" s="552">
        <f t="shared" si="77"/>
        <v>1290.4299999999998</v>
      </c>
      <c r="J324" s="552">
        <f t="shared" si="77"/>
        <v>0</v>
      </c>
      <c r="K324" s="550">
        <f t="shared" si="75"/>
        <v>8149.6100000000006</v>
      </c>
      <c r="L324" s="452">
        <f>SUM(L320:L323)</f>
        <v>0.99999999999999978</v>
      </c>
      <c r="M324" s="401"/>
    </row>
    <row r="325" spans="2:13" ht="15.6">
      <c r="B325" s="397"/>
      <c r="C325" s="547" t="s">
        <v>193</v>
      </c>
      <c r="D325" s="553"/>
      <c r="E325" s="553">
        <v>2153.2399999999998</v>
      </c>
      <c r="F325" s="553">
        <v>1494.44</v>
      </c>
      <c r="G325" s="548">
        <v>3093.18</v>
      </c>
      <c r="H325" s="553">
        <v>118.32</v>
      </c>
      <c r="I325" s="548">
        <v>1290.43</v>
      </c>
      <c r="J325" s="548"/>
      <c r="K325" s="549">
        <f t="shared" si="75"/>
        <v>8149.61</v>
      </c>
      <c r="L325" s="452"/>
      <c r="M325" s="401"/>
    </row>
    <row r="326" spans="2:13" ht="15.6">
      <c r="B326" s="397"/>
      <c r="C326" s="460" t="s">
        <v>147</v>
      </c>
      <c r="D326" s="461">
        <f t="shared" ref="D326:E326" si="78">D325-D324</f>
        <v>0</v>
      </c>
      <c r="E326" s="461">
        <f t="shared" si="78"/>
        <v>0</v>
      </c>
      <c r="F326" s="461">
        <f>F325-F324</f>
        <v>0</v>
      </c>
      <c r="G326" s="461">
        <f>G325-G324</f>
        <v>0</v>
      </c>
      <c r="H326" s="461">
        <f t="shared" ref="H326:I326" si="79">H325-H324</f>
        <v>0</v>
      </c>
      <c r="I326" s="461">
        <f t="shared" si="79"/>
        <v>0</v>
      </c>
      <c r="J326" s="461">
        <f>J325-J324</f>
        <v>0</v>
      </c>
      <c r="K326" s="542">
        <f>D326+E326+F326+G326+H326+I326+J326</f>
        <v>0</v>
      </c>
      <c r="L326" s="452"/>
      <c r="M326" s="401"/>
    </row>
    <row r="327" spans="2:13" ht="15.6">
      <c r="B327" s="396"/>
      <c r="C327" s="402" t="s">
        <v>65</v>
      </c>
      <c r="D327" s="462">
        <f>D325/K325</f>
        <v>0</v>
      </c>
      <c r="E327" s="462">
        <f>E325/K325</f>
        <v>0.2642138703569864</v>
      </c>
      <c r="F327" s="462">
        <f>F325/K325</f>
        <v>0.18337564619656649</v>
      </c>
      <c r="G327" s="462">
        <f>G325/K325</f>
        <v>0.37954945083261654</v>
      </c>
      <c r="H327" s="462">
        <f>H325/K325</f>
        <v>1.4518486160687443E-2</v>
      </c>
      <c r="I327" s="462">
        <f>I325/K325</f>
        <v>0.15834254645314316</v>
      </c>
      <c r="J327" s="462">
        <f>J325/K325</f>
        <v>0</v>
      </c>
      <c r="K327" s="520">
        <f>D327+E327+F327+G327+H327+I327+J327</f>
        <v>1</v>
      </c>
      <c r="L327" s="463"/>
      <c r="M327" s="401"/>
    </row>
    <row r="328" spans="2:13" ht="16.2" thickBot="1">
      <c r="B328" s="396"/>
      <c r="C328" s="394"/>
      <c r="D328" s="395"/>
      <c r="E328" s="464"/>
      <c r="F328" s="879"/>
      <c r="G328" s="879"/>
      <c r="H328" s="879"/>
      <c r="I328" s="879"/>
      <c r="J328" s="880" t="s">
        <v>196</v>
      </c>
      <c r="K328" s="880"/>
      <c r="L328" s="465">
        <f>H308-K325</f>
        <v>85.269179998683285</v>
      </c>
      <c r="M328" s="401"/>
    </row>
    <row r="329" spans="2:13" ht="15" thickBot="1">
      <c r="B329" s="397"/>
      <c r="C329" s="393"/>
      <c r="D329" s="367"/>
      <c r="E329" s="367"/>
      <c r="F329" s="367"/>
      <c r="G329" s="367"/>
      <c r="H329" s="367"/>
      <c r="I329" s="367"/>
      <c r="J329" s="367"/>
      <c r="K329" s="367"/>
      <c r="L329" s="368"/>
      <c r="M329" s="401"/>
    </row>
    <row r="330" spans="2:13" ht="15" thickBot="1">
      <c r="B330" s="398"/>
      <c r="C330" s="399"/>
      <c r="D330" s="399"/>
      <c r="E330" s="399"/>
      <c r="F330" s="399"/>
      <c r="G330" s="399"/>
      <c r="H330" s="399"/>
      <c r="I330" s="399"/>
      <c r="J330" s="399"/>
      <c r="K330" s="399"/>
      <c r="L330" s="399"/>
      <c r="M330" s="400"/>
    </row>
    <row r="331" spans="2:13" ht="15" thickBot="1"/>
    <row r="332" spans="2:13" ht="46.8" thickBot="1">
      <c r="B332" s="853" t="s">
        <v>215</v>
      </c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5"/>
    </row>
    <row r="333" spans="2:13" ht="26.4" thickBot="1">
      <c r="B333" s="396"/>
      <c r="C333" s="856" t="s">
        <v>193</v>
      </c>
      <c r="D333" s="857"/>
      <c r="E333" s="857"/>
      <c r="F333" s="857"/>
      <c r="G333" s="857"/>
      <c r="H333" s="857"/>
      <c r="I333" s="857"/>
      <c r="J333" s="857"/>
      <c r="K333" s="857"/>
      <c r="L333" s="858"/>
      <c r="M333" s="401"/>
    </row>
    <row r="334" spans="2:13" ht="15.6">
      <c r="B334" s="396"/>
      <c r="C334" s="403" t="s">
        <v>7</v>
      </c>
      <c r="D334" s="404" t="s">
        <v>38</v>
      </c>
      <c r="E334" s="405" t="s">
        <v>39</v>
      </c>
      <c r="F334" s="406" t="s">
        <v>40</v>
      </c>
      <c r="G334" s="406" t="s">
        <v>8</v>
      </c>
      <c r="H334" s="407" t="s">
        <v>60</v>
      </c>
      <c r="I334" s="408" t="s">
        <v>40</v>
      </c>
      <c r="J334" s="407" t="s">
        <v>65</v>
      </c>
      <c r="K334" s="184"/>
      <c r="L334" s="188"/>
      <c r="M334" s="401"/>
    </row>
    <row r="335" spans="2:13" ht="15.6">
      <c r="B335" s="396"/>
      <c r="C335" s="409" t="s">
        <v>42</v>
      </c>
      <c r="D335" s="596">
        <v>1676518.6029999999</v>
      </c>
      <c r="E335" s="596">
        <v>1677128.3</v>
      </c>
      <c r="F335" s="526">
        <f t="shared" ref="F335:F340" si="80">E335-D335</f>
        <v>609.69700000016019</v>
      </c>
      <c r="G335" s="521">
        <v>6.28</v>
      </c>
      <c r="H335" s="410">
        <f>F335*G335</f>
        <v>3828.8971600010063</v>
      </c>
      <c r="I335" s="531">
        <f>F335+F339+F340</f>
        <v>708.31800000016051</v>
      </c>
      <c r="J335" s="411">
        <f>I335/I339</f>
        <v>0.76694479393822579</v>
      </c>
      <c r="K335" s="186"/>
      <c r="L335" s="359"/>
      <c r="M335" s="401"/>
    </row>
    <row r="336" spans="2:13" ht="15.6">
      <c r="B336" s="396"/>
      <c r="C336" s="412" t="s">
        <v>43</v>
      </c>
      <c r="D336" s="596">
        <v>645603.22199999995</v>
      </c>
      <c r="E336" s="596">
        <v>645709.46299999999</v>
      </c>
      <c r="F336" s="527">
        <f t="shared" si="80"/>
        <v>106.24100000003818</v>
      </c>
      <c r="G336" s="522">
        <v>6.28</v>
      </c>
      <c r="H336" s="413">
        <f>G336*F336</f>
        <v>667.19348000023979</v>
      </c>
      <c r="I336" s="532">
        <f>F336</f>
        <v>106.24100000003818</v>
      </c>
      <c r="J336" s="414">
        <f>I336/I339</f>
        <v>0.11503446453824676</v>
      </c>
      <c r="K336" s="186"/>
      <c r="L336" s="359"/>
      <c r="M336" s="401"/>
    </row>
    <row r="337" spans="2:13" ht="15.6">
      <c r="B337" s="396"/>
      <c r="C337" s="415" t="s">
        <v>44</v>
      </c>
      <c r="D337" s="597">
        <v>399122.90299999999</v>
      </c>
      <c r="E337" s="597">
        <v>399223.93300000002</v>
      </c>
      <c r="F337" s="528">
        <f t="shared" si="80"/>
        <v>101.03000000002794</v>
      </c>
      <c r="G337" s="523">
        <v>4.58</v>
      </c>
      <c r="H337" s="416">
        <f>G337*F337</f>
        <v>462.71740000012795</v>
      </c>
      <c r="I337" s="533">
        <f>F337</f>
        <v>101.03000000002794</v>
      </c>
      <c r="J337" s="417">
        <f>I337/I339</f>
        <v>0.10939215512182779</v>
      </c>
      <c r="K337" s="186"/>
      <c r="L337" s="359"/>
      <c r="M337" s="401"/>
    </row>
    <row r="338" spans="2:13" ht="15.6">
      <c r="B338" s="397"/>
      <c r="C338" s="183" t="s">
        <v>139</v>
      </c>
      <c r="D338" s="597">
        <v>350272.663</v>
      </c>
      <c r="E338" s="597">
        <v>350280.63199999998</v>
      </c>
      <c r="F338" s="529">
        <f t="shared" si="80"/>
        <v>7.9689999999827705</v>
      </c>
      <c r="G338" s="524">
        <v>6.28</v>
      </c>
      <c r="H338" s="418">
        <f>G338*F338</f>
        <v>50.045319999891802</v>
      </c>
      <c r="I338" s="534">
        <f>F338</f>
        <v>7.9689999999827705</v>
      </c>
      <c r="J338" s="419">
        <f>I338/I339</f>
        <v>8.6285864016996915E-3</v>
      </c>
      <c r="K338" s="186"/>
      <c r="L338" s="359"/>
      <c r="M338" s="401"/>
    </row>
    <row r="339" spans="2:13" ht="16.2" thickBot="1">
      <c r="B339" s="397"/>
      <c r="C339" s="420" t="s">
        <v>45</v>
      </c>
      <c r="D339" s="597">
        <v>2116.4609999999998</v>
      </c>
      <c r="E339" s="597">
        <v>2202.2809999999999</v>
      </c>
      <c r="F339" s="526">
        <f t="shared" si="80"/>
        <v>85.820000000000164</v>
      </c>
      <c r="G339" s="859">
        <v>6.28</v>
      </c>
      <c r="H339" s="421">
        <f>G339*F339</f>
        <v>538.94960000000106</v>
      </c>
      <c r="I339" s="535">
        <f t="shared" ref="I339:J339" si="81">SUM(I335:I338)</f>
        <v>923.5580000002094</v>
      </c>
      <c r="J339" s="422">
        <f t="shared" si="81"/>
        <v>1</v>
      </c>
      <c r="K339" s="186"/>
      <c r="L339" s="359"/>
      <c r="M339" s="401"/>
    </row>
    <row r="340" spans="2:13" ht="15.6">
      <c r="B340" s="397"/>
      <c r="C340" s="420" t="s">
        <v>46</v>
      </c>
      <c r="D340" s="597">
        <v>1271.0609999999999</v>
      </c>
      <c r="E340" s="597">
        <v>1283.8620000000001</v>
      </c>
      <c r="F340" s="526">
        <f t="shared" si="80"/>
        <v>12.801000000000158</v>
      </c>
      <c r="G340" s="860"/>
      <c r="H340" s="423">
        <f>G339*F340</f>
        <v>80.390280000000999</v>
      </c>
      <c r="I340" s="424"/>
      <c r="J340" s="425"/>
      <c r="K340" s="186"/>
      <c r="L340" s="359"/>
      <c r="M340" s="401"/>
    </row>
    <row r="341" spans="2:13" ht="16.2" thickBot="1">
      <c r="B341" s="397"/>
      <c r="C341" s="426" t="s">
        <v>21</v>
      </c>
      <c r="D341" s="427"/>
      <c r="E341" s="427"/>
      <c r="F341" s="530">
        <f>F335+F336+F337+F338+F339+F340</f>
        <v>923.5580000002094</v>
      </c>
      <c r="G341" s="525">
        <f>H341/F341</f>
        <v>6.0940333362928936</v>
      </c>
      <c r="H341" s="428">
        <f>SUM(H335:H340)</f>
        <v>5628.1932400012684</v>
      </c>
      <c r="I341" s="424"/>
      <c r="J341" s="425"/>
      <c r="K341" s="186"/>
      <c r="L341" s="359"/>
      <c r="M341" s="401"/>
    </row>
    <row r="342" spans="2:13" ht="16.2" thickBot="1">
      <c r="B342" s="397"/>
      <c r="C342" s="429"/>
      <c r="D342" s="425"/>
      <c r="E342" s="425"/>
      <c r="F342" s="430"/>
      <c r="G342" s="425"/>
      <c r="H342" s="425"/>
      <c r="I342" s="431"/>
      <c r="J342" s="431"/>
      <c r="K342" s="184"/>
      <c r="L342" s="188"/>
      <c r="M342" s="401"/>
    </row>
    <row r="343" spans="2:13" ht="15.6">
      <c r="B343" s="397"/>
      <c r="C343" s="432"/>
      <c r="D343" s="433"/>
      <c r="E343" s="433" t="s">
        <v>254</v>
      </c>
      <c r="F343" s="434" t="s">
        <v>1</v>
      </c>
      <c r="G343" s="554" t="s">
        <v>65</v>
      </c>
      <c r="H343" s="861" t="s">
        <v>243</v>
      </c>
      <c r="I343" s="862"/>
      <c r="J343" s="431"/>
      <c r="K343" s="184"/>
      <c r="L343" s="188"/>
      <c r="M343" s="401"/>
    </row>
    <row r="344" spans="2:13" ht="15.6">
      <c r="B344" s="397"/>
      <c r="C344" s="437" t="s">
        <v>80</v>
      </c>
      <c r="D344" s="438"/>
      <c r="E344" s="438">
        <v>947</v>
      </c>
      <c r="F344" s="438">
        <f>D344+E344</f>
        <v>947</v>
      </c>
      <c r="G344" s="439">
        <f>F344/F349</f>
        <v>0.31991081683670025</v>
      </c>
      <c r="H344" s="590">
        <v>7.0000000000000001E-3</v>
      </c>
      <c r="I344" s="586">
        <f>F344*H344</f>
        <v>6.6290000000000004</v>
      </c>
      <c r="J344" s="431"/>
      <c r="K344" s="184"/>
      <c r="L344" s="188"/>
      <c r="M344" s="401"/>
    </row>
    <row r="345" spans="2:13" ht="15.6">
      <c r="B345" s="397"/>
      <c r="C345" s="437" t="s">
        <v>81</v>
      </c>
      <c r="D345" s="438"/>
      <c r="E345" s="438">
        <v>898</v>
      </c>
      <c r="F345" s="438">
        <f t="shared" ref="F345:F348" si="82">D345+E345</f>
        <v>898</v>
      </c>
      <c r="G345" s="439">
        <f>F345/F349</f>
        <v>0.30335788122424162</v>
      </c>
      <c r="H345" s="590">
        <v>2.5000000000000001E-2</v>
      </c>
      <c r="I345" s="586">
        <f>F345*H345</f>
        <v>22.450000000000003</v>
      </c>
      <c r="J345" s="431"/>
      <c r="K345" s="184"/>
      <c r="L345" s="188"/>
      <c r="M345" s="401"/>
    </row>
    <row r="346" spans="2:13" ht="15.6">
      <c r="B346" s="397"/>
      <c r="C346" s="437" t="s">
        <v>58</v>
      </c>
      <c r="D346" s="438"/>
      <c r="E346" s="438">
        <v>1021</v>
      </c>
      <c r="F346" s="438">
        <f t="shared" si="82"/>
        <v>1021</v>
      </c>
      <c r="G346" s="439">
        <f>F346/F349</f>
        <v>0.34490912776163773</v>
      </c>
      <c r="H346" s="590"/>
      <c r="I346" s="586"/>
      <c r="J346" s="431"/>
      <c r="K346" s="184"/>
      <c r="L346" s="188"/>
      <c r="M346" s="401"/>
    </row>
    <row r="347" spans="2:13" ht="15.6">
      <c r="B347" s="397"/>
      <c r="C347" s="437" t="s">
        <v>275</v>
      </c>
      <c r="D347" s="438"/>
      <c r="E347" s="438">
        <v>94.2</v>
      </c>
      <c r="F347" s="438">
        <f t="shared" si="82"/>
        <v>94.2</v>
      </c>
      <c r="G347" s="439">
        <f>F347/F349</f>
        <v>3.1822174177420448E-2</v>
      </c>
      <c r="H347" s="590">
        <v>1.9E-2</v>
      </c>
      <c r="I347" s="586">
        <f>F347*H347</f>
        <v>1.7898000000000001</v>
      </c>
      <c r="J347" s="431"/>
      <c r="K347" s="184"/>
      <c r="L347" s="188"/>
      <c r="M347" s="401"/>
    </row>
    <row r="348" spans="2:13" ht="15.6">
      <c r="B348" s="397"/>
      <c r="C348" s="437" t="s">
        <v>276</v>
      </c>
      <c r="D348" s="438"/>
      <c r="E348" s="438"/>
      <c r="F348" s="438">
        <f t="shared" si="82"/>
        <v>0</v>
      </c>
      <c r="G348" s="439">
        <f>F348/F349</f>
        <v>0</v>
      </c>
      <c r="H348" s="584"/>
      <c r="I348" s="586"/>
      <c r="J348" s="431"/>
      <c r="K348" s="184"/>
      <c r="L348" s="188"/>
      <c r="M348" s="401"/>
    </row>
    <row r="349" spans="2:13" ht="16.2" thickBot="1">
      <c r="B349" s="397"/>
      <c r="C349" s="441" t="s">
        <v>1</v>
      </c>
      <c r="D349" s="442">
        <f>SUM(D344:D348)</f>
        <v>0</v>
      </c>
      <c r="E349" s="442">
        <f>SUM(E344:E348)</f>
        <v>2960.2</v>
      </c>
      <c r="F349" s="443">
        <f>D349+E349</f>
        <v>2960.2</v>
      </c>
      <c r="G349" s="444">
        <f>SUM(G344:G348)</f>
        <v>1</v>
      </c>
      <c r="H349" s="585" t="s">
        <v>21</v>
      </c>
      <c r="I349" s="591">
        <f>SUM(I344:I348)</f>
        <v>30.868800000000004</v>
      </c>
      <c r="J349" s="431"/>
      <c r="K349" s="184"/>
      <c r="L349" s="188"/>
      <c r="M349" s="401"/>
    </row>
    <row r="350" spans="2:13" ht="15" thickBot="1">
      <c r="B350" s="397"/>
      <c r="C350" s="187"/>
      <c r="D350" s="186"/>
      <c r="E350" s="186"/>
      <c r="G350" s="186"/>
      <c r="H350" s="186"/>
      <c r="I350" s="184"/>
      <c r="J350" s="184"/>
      <c r="K350" s="184"/>
      <c r="L350" s="188"/>
      <c r="M350" s="401"/>
    </row>
    <row r="351" spans="2:13" ht="26.4" thickBot="1">
      <c r="B351" s="397"/>
      <c r="C351" s="876" t="s">
        <v>194</v>
      </c>
      <c r="D351" s="877"/>
      <c r="E351" s="877"/>
      <c r="F351" s="877"/>
      <c r="G351" s="877"/>
      <c r="H351" s="877"/>
      <c r="I351" s="877"/>
      <c r="J351" s="877"/>
      <c r="K351" s="877"/>
      <c r="L351" s="878"/>
      <c r="M351" s="401"/>
    </row>
    <row r="352" spans="2:13" ht="15.6">
      <c r="B352" s="396"/>
      <c r="C352" s="446"/>
      <c r="D352" s="447" t="s">
        <v>260</v>
      </c>
      <c r="E352" s="447" t="s">
        <v>68</v>
      </c>
      <c r="F352" s="447" t="s">
        <v>290</v>
      </c>
      <c r="G352" s="448" t="s">
        <v>256</v>
      </c>
      <c r="H352" s="447" t="s">
        <v>130</v>
      </c>
      <c r="I352" s="448" t="s">
        <v>64</v>
      </c>
      <c r="J352" s="447" t="s">
        <v>269</v>
      </c>
      <c r="K352" s="448" t="s">
        <v>195</v>
      </c>
      <c r="L352" s="449" t="s">
        <v>65</v>
      </c>
      <c r="M352" s="401"/>
    </row>
    <row r="353" spans="2:13" ht="15.6">
      <c r="B353" s="396"/>
      <c r="C353" s="450" t="s">
        <v>58</v>
      </c>
      <c r="D353" s="438">
        <v>309</v>
      </c>
      <c r="E353" s="438">
        <v>202</v>
      </c>
      <c r="F353" s="438">
        <v>181.1</v>
      </c>
      <c r="G353" s="438">
        <v>329.67</v>
      </c>
      <c r="H353" s="438"/>
      <c r="I353" s="438"/>
      <c r="J353" s="438"/>
      <c r="K353" s="550">
        <f>D353+E353+F353+G353+H353+I353+J353</f>
        <v>1021.77</v>
      </c>
      <c r="L353" s="452">
        <f>K353/K357</f>
        <v>0.18166156406345008</v>
      </c>
      <c r="M353" s="401"/>
    </row>
    <row r="354" spans="2:13" ht="15.6">
      <c r="B354" s="396"/>
      <c r="C354" s="450" t="s">
        <v>148</v>
      </c>
      <c r="D354" s="438">
        <v>887.08</v>
      </c>
      <c r="E354" s="438">
        <v>482</v>
      </c>
      <c r="F354" s="438">
        <v>280.64999999999998</v>
      </c>
      <c r="G354" s="438">
        <v>196</v>
      </c>
      <c r="H354" s="438"/>
      <c r="I354" s="438"/>
      <c r="J354" s="438"/>
      <c r="K354" s="550">
        <f t="shared" ref="K354:K358" si="83">D354+E354+F354+G354+H354+I354+J354</f>
        <v>1845.73</v>
      </c>
      <c r="L354" s="452">
        <f>K354/K357</f>
        <v>0.32815427996401508</v>
      </c>
      <c r="M354" s="401"/>
    </row>
    <row r="355" spans="2:13" ht="15.6">
      <c r="B355" s="396"/>
      <c r="C355" s="450" t="s">
        <v>61</v>
      </c>
      <c r="D355" s="438">
        <v>50</v>
      </c>
      <c r="E355" s="185">
        <v>304</v>
      </c>
      <c r="F355" s="438">
        <v>114.2</v>
      </c>
      <c r="G355" s="438">
        <v>176</v>
      </c>
      <c r="H355" s="438"/>
      <c r="I355" s="438"/>
      <c r="J355" s="438"/>
      <c r="K355" s="550">
        <f t="shared" si="83"/>
        <v>644.20000000000005</v>
      </c>
      <c r="L355" s="452">
        <f>K355/K357</f>
        <v>0.11453299624149715</v>
      </c>
      <c r="M355" s="401"/>
    </row>
    <row r="356" spans="2:13" ht="15.6">
      <c r="B356" s="396"/>
      <c r="C356" s="450" t="s">
        <v>62</v>
      </c>
      <c r="D356" s="438">
        <v>286.02999999999997</v>
      </c>
      <c r="E356" s="438">
        <v>833.57</v>
      </c>
      <c r="F356" s="438">
        <v>453.28</v>
      </c>
      <c r="G356" s="438">
        <v>429.85</v>
      </c>
      <c r="H356" s="438">
        <v>110.15</v>
      </c>
      <c r="I356" s="438"/>
      <c r="J356" s="438"/>
      <c r="K356" s="550">
        <f t="shared" si="83"/>
        <v>2112.88</v>
      </c>
      <c r="L356" s="452">
        <f>K356/K357</f>
        <v>0.37565115973103774</v>
      </c>
      <c r="M356" s="401"/>
    </row>
    <row r="357" spans="2:13" ht="15.6">
      <c r="B357" s="397"/>
      <c r="C357" s="450" t="s">
        <v>199</v>
      </c>
      <c r="D357" s="552">
        <f t="shared" ref="D357" si="84">SUM(D353:D356)</f>
        <v>1532.11</v>
      </c>
      <c r="E357" s="552">
        <f t="shared" ref="E357:F357" si="85">SUM(E353:E356)</f>
        <v>1821.5700000000002</v>
      </c>
      <c r="F357" s="552">
        <f t="shared" si="85"/>
        <v>1029.23</v>
      </c>
      <c r="G357" s="552">
        <f>SUM(G353:G356)</f>
        <v>1131.52</v>
      </c>
      <c r="H357" s="552">
        <f t="shared" ref="H357:J357" si="86">SUM(H353:H356)</f>
        <v>110.15</v>
      </c>
      <c r="I357" s="552">
        <f t="shared" si="86"/>
        <v>0</v>
      </c>
      <c r="J357" s="552">
        <f t="shared" si="86"/>
        <v>0</v>
      </c>
      <c r="K357" s="550">
        <f t="shared" si="83"/>
        <v>5624.58</v>
      </c>
      <c r="L357" s="452">
        <f>SUM(L353:L356)</f>
        <v>1</v>
      </c>
      <c r="M357" s="401"/>
    </row>
    <row r="358" spans="2:13" ht="15.6">
      <c r="B358" s="397"/>
      <c r="C358" s="547" t="s">
        <v>193</v>
      </c>
      <c r="D358" s="553">
        <v>1532.11</v>
      </c>
      <c r="E358" s="553">
        <v>1821.57</v>
      </c>
      <c r="F358" s="553">
        <v>1029.23</v>
      </c>
      <c r="G358" s="548">
        <v>1131.52</v>
      </c>
      <c r="H358" s="553">
        <v>110.15</v>
      </c>
      <c r="I358" s="548"/>
      <c r="J358" s="548"/>
      <c r="K358" s="549">
        <f t="shared" si="83"/>
        <v>5624.58</v>
      </c>
      <c r="L358" s="452"/>
      <c r="M358" s="401"/>
    </row>
    <row r="359" spans="2:13" ht="15.6">
      <c r="B359" s="397"/>
      <c r="C359" s="460" t="s">
        <v>147</v>
      </c>
      <c r="D359" s="461">
        <f t="shared" ref="D359:E359" si="87">D358-D357</f>
        <v>0</v>
      </c>
      <c r="E359" s="461">
        <f t="shared" si="87"/>
        <v>0</v>
      </c>
      <c r="F359" s="461">
        <f>F358-F357</f>
        <v>0</v>
      </c>
      <c r="G359" s="461">
        <f>G358-G357</f>
        <v>0</v>
      </c>
      <c r="H359" s="461">
        <f t="shared" ref="H359:I359" si="88">H358-H357</f>
        <v>0</v>
      </c>
      <c r="I359" s="461">
        <f t="shared" si="88"/>
        <v>0</v>
      </c>
      <c r="J359" s="461">
        <f>J358-J357</f>
        <v>0</v>
      </c>
      <c r="K359" s="542">
        <f>D359+E359+F359+G359+H359+I359+J359</f>
        <v>0</v>
      </c>
      <c r="L359" s="452"/>
      <c r="M359" s="401"/>
    </row>
    <row r="360" spans="2:13" ht="15.6">
      <c r="B360" s="396"/>
      <c r="C360" s="402" t="s">
        <v>65</v>
      </c>
      <c r="D360" s="462">
        <f>D358/K358</f>
        <v>0.2723954499713756</v>
      </c>
      <c r="E360" s="462">
        <f>E358/K358</f>
        <v>0.32385884812732685</v>
      </c>
      <c r="F360" s="462">
        <f>F358/K358</f>
        <v>0.18298788531765928</v>
      </c>
      <c r="G360" s="462">
        <f>G358/K358</f>
        <v>0.20117413211297555</v>
      </c>
      <c r="H360" s="462">
        <f>H358/K358</f>
        <v>1.95836844706627E-2</v>
      </c>
      <c r="I360" s="462">
        <f>I358/K358</f>
        <v>0</v>
      </c>
      <c r="J360" s="462">
        <f>J358/K358</f>
        <v>0</v>
      </c>
      <c r="K360" s="520">
        <f>D360+E360+F360+G360+H360+I360+J360</f>
        <v>1</v>
      </c>
      <c r="L360" s="463"/>
      <c r="M360" s="401"/>
    </row>
    <row r="361" spans="2:13" ht="16.2" thickBot="1">
      <c r="B361" s="396"/>
      <c r="C361" s="394"/>
      <c r="D361" s="395"/>
      <c r="E361" s="464"/>
      <c r="F361" s="879"/>
      <c r="G361" s="879"/>
      <c r="H361" s="879"/>
      <c r="I361" s="879"/>
      <c r="J361" s="880" t="s">
        <v>196</v>
      </c>
      <c r="K361" s="880"/>
      <c r="L361" s="465">
        <f>H341-K358</f>
        <v>3.6132400012684229</v>
      </c>
      <c r="M361" s="401"/>
    </row>
    <row r="362" spans="2:13" ht="15" thickBot="1">
      <c r="B362" s="397"/>
      <c r="C362" s="393"/>
      <c r="D362" s="367"/>
      <c r="E362" s="367"/>
      <c r="F362" s="367"/>
      <c r="G362" s="367"/>
      <c r="H362" s="367"/>
      <c r="I362" s="367"/>
      <c r="J362" s="367"/>
      <c r="K362" s="367"/>
      <c r="L362" s="368"/>
      <c r="M362" s="401"/>
    </row>
    <row r="363" spans="2:13" ht="15" thickBot="1">
      <c r="B363" s="398"/>
      <c r="C363" s="399"/>
      <c r="D363" s="399"/>
      <c r="E363" s="399"/>
      <c r="F363" s="399"/>
      <c r="G363" s="399"/>
      <c r="H363" s="399"/>
      <c r="I363" s="399"/>
      <c r="J363" s="399"/>
      <c r="K363" s="399"/>
      <c r="L363" s="399"/>
      <c r="M363" s="400"/>
    </row>
    <row r="364" spans="2:13" ht="15" thickBot="1"/>
    <row r="365" spans="2:13" ht="46.8" thickBot="1">
      <c r="B365" s="853" t="s">
        <v>216</v>
      </c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5"/>
    </row>
    <row r="366" spans="2:13" ht="26.4" thickBot="1">
      <c r="B366" s="396"/>
      <c r="C366" s="856" t="s">
        <v>193</v>
      </c>
      <c r="D366" s="857"/>
      <c r="E366" s="857"/>
      <c r="F366" s="857"/>
      <c r="G366" s="857"/>
      <c r="H366" s="857"/>
      <c r="I366" s="857"/>
      <c r="J366" s="857"/>
      <c r="K366" s="857"/>
      <c r="L366" s="858"/>
      <c r="M366" s="401"/>
    </row>
    <row r="367" spans="2:13" ht="15.6">
      <c r="B367" s="396"/>
      <c r="C367" s="403" t="s">
        <v>7</v>
      </c>
      <c r="D367" s="404" t="s">
        <v>38</v>
      </c>
      <c r="E367" s="405" t="s">
        <v>39</v>
      </c>
      <c r="F367" s="406" t="s">
        <v>40</v>
      </c>
      <c r="G367" s="406" t="s">
        <v>8</v>
      </c>
      <c r="H367" s="407" t="s">
        <v>60</v>
      </c>
      <c r="I367" s="408" t="s">
        <v>40</v>
      </c>
      <c r="J367" s="407" t="s">
        <v>65</v>
      </c>
      <c r="K367" s="184"/>
      <c r="L367" s="188"/>
      <c r="M367" s="401"/>
    </row>
    <row r="368" spans="2:13" ht="15.6">
      <c r="B368" s="396"/>
      <c r="C368" s="409" t="s">
        <v>42</v>
      </c>
      <c r="D368" s="596">
        <v>1677128.3</v>
      </c>
      <c r="E368" s="596">
        <v>1678178.3130000001</v>
      </c>
      <c r="F368" s="526">
        <f t="shared" ref="F368:F373" si="89">E368-D368</f>
        <v>1050.0130000000354</v>
      </c>
      <c r="G368" s="521">
        <v>6.28</v>
      </c>
      <c r="H368" s="410">
        <f>F368*G368</f>
        <v>6594.0816400002223</v>
      </c>
      <c r="I368" s="531">
        <f>F368+F372+F373</f>
        <v>1302.2420000000352</v>
      </c>
      <c r="J368" s="411">
        <f>I368/I372</f>
        <v>0.81536227728060462</v>
      </c>
      <c r="K368" s="186"/>
      <c r="L368" s="359"/>
      <c r="M368" s="401"/>
    </row>
    <row r="369" spans="2:13" ht="15.6">
      <c r="B369" s="396"/>
      <c r="C369" s="412" t="s">
        <v>43</v>
      </c>
      <c r="D369" s="596">
        <v>645709.46299999999</v>
      </c>
      <c r="E369" s="596">
        <v>645709.46299999999</v>
      </c>
      <c r="F369" s="527">
        <f t="shared" si="89"/>
        <v>0</v>
      </c>
      <c r="G369" s="522">
        <v>6.28</v>
      </c>
      <c r="H369" s="413">
        <f>G369*F369</f>
        <v>0</v>
      </c>
      <c r="I369" s="532">
        <f>F369</f>
        <v>0</v>
      </c>
      <c r="J369" s="414">
        <f>I369/I372</f>
        <v>0</v>
      </c>
      <c r="K369" s="186"/>
      <c r="L369" s="359"/>
      <c r="M369" s="401"/>
    </row>
    <row r="370" spans="2:13" ht="15.6">
      <c r="B370" s="396"/>
      <c r="C370" s="415" t="s">
        <v>44</v>
      </c>
      <c r="D370" s="597">
        <v>399223.93300000002</v>
      </c>
      <c r="E370" s="597">
        <v>399394.93400000001</v>
      </c>
      <c r="F370" s="528">
        <f t="shared" si="89"/>
        <v>171.00099999998929</v>
      </c>
      <c r="G370" s="523">
        <v>4.58</v>
      </c>
      <c r="H370" s="416">
        <f>G370*F370</f>
        <v>783.18457999995098</v>
      </c>
      <c r="I370" s="533">
        <f>F370</f>
        <v>171.00099999998929</v>
      </c>
      <c r="J370" s="417">
        <f>I370/I372</f>
        <v>0.107067476534506</v>
      </c>
      <c r="K370" s="186"/>
      <c r="L370" s="359"/>
      <c r="M370" s="401"/>
    </row>
    <row r="371" spans="2:13" ht="15.6">
      <c r="B371" s="397"/>
      <c r="C371" s="183" t="s">
        <v>139</v>
      </c>
      <c r="D371" s="597">
        <v>350280.63199999998</v>
      </c>
      <c r="E371" s="597">
        <v>350404.522</v>
      </c>
      <c r="F371" s="529">
        <f t="shared" si="89"/>
        <v>123.89000000001397</v>
      </c>
      <c r="G371" s="524">
        <v>6.28</v>
      </c>
      <c r="H371" s="418">
        <f>G371*F371</f>
        <v>778.02920000008771</v>
      </c>
      <c r="I371" s="534">
        <f>F371</f>
        <v>123.89000000001397</v>
      </c>
      <c r="J371" s="419">
        <f>I371/I372</f>
        <v>7.7570246184889419E-2</v>
      </c>
      <c r="K371" s="186"/>
      <c r="L371" s="359"/>
      <c r="M371" s="401"/>
    </row>
    <row r="372" spans="2:13" ht="16.2" thickBot="1">
      <c r="B372" s="397"/>
      <c r="C372" s="420" t="s">
        <v>45</v>
      </c>
      <c r="D372" s="597">
        <v>2202.2809999999999</v>
      </c>
      <c r="E372" s="597">
        <v>2337.6109999999999</v>
      </c>
      <c r="F372" s="526">
        <f t="shared" si="89"/>
        <v>135.32999999999993</v>
      </c>
      <c r="G372" s="859">
        <v>6.28</v>
      </c>
      <c r="H372" s="421">
        <f>G372*F372</f>
        <v>849.87239999999963</v>
      </c>
      <c r="I372" s="535">
        <f t="shared" ref="I372:J372" si="90">SUM(I368:I371)</f>
        <v>1597.1330000000385</v>
      </c>
      <c r="J372" s="422">
        <f t="shared" si="90"/>
        <v>1</v>
      </c>
      <c r="K372" s="186"/>
      <c r="L372" s="359"/>
      <c r="M372" s="401"/>
    </row>
    <row r="373" spans="2:13" ht="15.6">
      <c r="B373" s="397"/>
      <c r="C373" s="420" t="s">
        <v>46</v>
      </c>
      <c r="D373" s="597">
        <v>1283.8620000000001</v>
      </c>
      <c r="E373" s="597">
        <v>1400.761</v>
      </c>
      <c r="F373" s="526">
        <f t="shared" si="89"/>
        <v>116.89899999999989</v>
      </c>
      <c r="G373" s="860"/>
      <c r="H373" s="423">
        <f>G372*F373</f>
        <v>734.12571999999932</v>
      </c>
      <c r="I373" s="424"/>
      <c r="J373" s="425"/>
      <c r="K373" s="186"/>
      <c r="L373" s="359"/>
      <c r="M373" s="401"/>
    </row>
    <row r="374" spans="2:13" ht="16.2" thickBot="1">
      <c r="B374" s="397"/>
      <c r="C374" s="426" t="s">
        <v>21</v>
      </c>
      <c r="D374" s="427"/>
      <c r="E374" s="427"/>
      <c r="F374" s="530">
        <f>F368+F369+F370+F371+F372+F373</f>
        <v>1597.1330000000385</v>
      </c>
      <c r="G374" s="525">
        <f>H374/F374</f>
        <v>6.0979852898913407</v>
      </c>
      <c r="H374" s="428">
        <f>SUM(H368:H373)</f>
        <v>9739.2935400002607</v>
      </c>
      <c r="I374" s="424"/>
      <c r="J374" s="425"/>
      <c r="K374" s="186"/>
      <c r="L374" s="359"/>
      <c r="M374" s="401"/>
    </row>
    <row r="375" spans="2:13" ht="16.2" thickBot="1">
      <c r="B375" s="397"/>
      <c r="C375" s="429"/>
      <c r="D375" s="425"/>
      <c r="E375" s="425"/>
      <c r="F375" s="430"/>
      <c r="G375" s="425"/>
      <c r="H375" s="425"/>
      <c r="I375" s="431"/>
      <c r="J375" s="431"/>
      <c r="K375" s="184"/>
      <c r="L375" s="188"/>
      <c r="M375" s="401"/>
    </row>
    <row r="376" spans="2:13" ht="15.6">
      <c r="B376" s="397"/>
      <c r="C376" s="432"/>
      <c r="D376" s="433"/>
      <c r="E376" s="433" t="s">
        <v>254</v>
      </c>
      <c r="F376" s="434" t="s">
        <v>1</v>
      </c>
      <c r="G376" s="554" t="s">
        <v>65</v>
      </c>
      <c r="H376" s="861" t="s">
        <v>243</v>
      </c>
      <c r="I376" s="862"/>
      <c r="J376" s="431"/>
      <c r="K376" s="184"/>
      <c r="L376" s="188"/>
      <c r="M376" s="401"/>
    </row>
    <row r="377" spans="2:13" ht="15.6">
      <c r="B377" s="397"/>
      <c r="C377" s="437" t="s">
        <v>80</v>
      </c>
      <c r="D377" s="438"/>
      <c r="E377" s="438">
        <v>462</v>
      </c>
      <c r="F377" s="438">
        <f>D377+E377</f>
        <v>462</v>
      </c>
      <c r="G377" s="439">
        <f>F377/F382</f>
        <v>0.24025460748013477</v>
      </c>
      <c r="H377" s="590">
        <v>7.0000000000000001E-3</v>
      </c>
      <c r="I377" s="586">
        <f>F377*H377</f>
        <v>3.234</v>
      </c>
      <c r="J377" s="431"/>
      <c r="K377" s="184"/>
      <c r="L377" s="188"/>
      <c r="M377" s="401"/>
    </row>
    <row r="378" spans="2:13" ht="15.6">
      <c r="B378" s="397"/>
      <c r="C378" s="437" t="s">
        <v>81</v>
      </c>
      <c r="D378" s="438"/>
      <c r="E378" s="438">
        <v>268</v>
      </c>
      <c r="F378" s="438">
        <f t="shared" ref="F378:F381" si="91">D378+E378</f>
        <v>268</v>
      </c>
      <c r="G378" s="439">
        <f>F378/F382</f>
        <v>0.13936847360319507</v>
      </c>
      <c r="H378" s="590">
        <v>2.5000000000000001E-2</v>
      </c>
      <c r="I378" s="586">
        <f>F378*H378</f>
        <v>6.7</v>
      </c>
      <c r="J378" s="431"/>
      <c r="K378" s="184"/>
      <c r="L378" s="188"/>
      <c r="M378" s="401"/>
    </row>
    <row r="379" spans="2:13" ht="15.6">
      <c r="B379" s="397"/>
      <c r="C379" s="437" t="s">
        <v>58</v>
      </c>
      <c r="D379" s="438"/>
      <c r="E379" s="438">
        <v>576</v>
      </c>
      <c r="F379" s="438">
        <f t="shared" si="91"/>
        <v>576</v>
      </c>
      <c r="G379" s="439">
        <f>F379/F382</f>
        <v>0.29953821192328495</v>
      </c>
      <c r="H379" s="590"/>
      <c r="I379" s="586"/>
      <c r="J379" s="431"/>
      <c r="K379" s="184"/>
      <c r="L379" s="188"/>
      <c r="M379" s="401"/>
    </row>
    <row r="380" spans="2:13" ht="15.6">
      <c r="B380" s="397"/>
      <c r="C380" s="437" t="s">
        <v>275</v>
      </c>
      <c r="D380" s="438"/>
      <c r="E380" s="438">
        <v>616.96</v>
      </c>
      <c r="F380" s="438">
        <f t="shared" si="91"/>
        <v>616.96</v>
      </c>
      <c r="G380" s="439">
        <f>F380/F382</f>
        <v>0.32083870699338524</v>
      </c>
      <c r="H380" s="590">
        <v>1.9E-2</v>
      </c>
      <c r="I380" s="586">
        <f>F380*H380</f>
        <v>11.722240000000001</v>
      </c>
      <c r="J380" s="431"/>
      <c r="K380" s="184"/>
      <c r="L380" s="188"/>
      <c r="M380" s="401"/>
    </row>
    <row r="381" spans="2:13" ht="15.6">
      <c r="B381" s="397"/>
      <c r="C381" s="437" t="s">
        <v>276</v>
      </c>
      <c r="D381" s="438"/>
      <c r="E381" s="438"/>
      <c r="F381" s="438">
        <f t="shared" si="91"/>
        <v>0</v>
      </c>
      <c r="G381" s="439">
        <f>F381/F382</f>
        <v>0</v>
      </c>
      <c r="H381" s="584"/>
      <c r="I381" s="586"/>
      <c r="J381" s="431"/>
      <c r="K381" s="184"/>
      <c r="L381" s="188"/>
      <c r="M381" s="401"/>
    </row>
    <row r="382" spans="2:13" ht="16.2" thickBot="1">
      <c r="B382" s="397"/>
      <c r="C382" s="441" t="s">
        <v>1</v>
      </c>
      <c r="D382" s="442">
        <f>SUM(D377:D381)</f>
        <v>0</v>
      </c>
      <c r="E382" s="442">
        <f>SUM(E377:E381)</f>
        <v>1922.96</v>
      </c>
      <c r="F382" s="443">
        <f>D382+E382</f>
        <v>1922.96</v>
      </c>
      <c r="G382" s="444">
        <f>SUM(G377:G381)</f>
        <v>1</v>
      </c>
      <c r="H382" s="585" t="s">
        <v>21</v>
      </c>
      <c r="I382" s="591">
        <f>SUM(I377:I381)</f>
        <v>21.656240000000004</v>
      </c>
      <c r="J382" s="431"/>
      <c r="K382" s="184"/>
      <c r="L382" s="188"/>
      <c r="M382" s="401"/>
    </row>
    <row r="383" spans="2:13" ht="15" thickBot="1">
      <c r="B383" s="397"/>
      <c r="C383" s="187"/>
      <c r="D383" s="186"/>
      <c r="E383" s="186"/>
      <c r="G383" s="186"/>
      <c r="H383" s="186"/>
      <c r="I383" s="184"/>
      <c r="J383" s="184"/>
      <c r="K383" s="184"/>
      <c r="L383" s="188"/>
      <c r="M383" s="401"/>
    </row>
    <row r="384" spans="2:13" ht="26.4" thickBot="1">
      <c r="B384" s="397"/>
      <c r="C384" s="876" t="s">
        <v>194</v>
      </c>
      <c r="D384" s="877"/>
      <c r="E384" s="877"/>
      <c r="F384" s="877"/>
      <c r="G384" s="877"/>
      <c r="H384" s="877"/>
      <c r="I384" s="877"/>
      <c r="J384" s="877"/>
      <c r="K384" s="877"/>
      <c r="L384" s="878"/>
      <c r="M384" s="401"/>
    </row>
    <row r="385" spans="2:13" ht="15.6">
      <c r="B385" s="396"/>
      <c r="C385" s="446"/>
      <c r="D385" s="447" t="s">
        <v>260</v>
      </c>
      <c r="E385" s="447" t="s">
        <v>68</v>
      </c>
      <c r="F385" s="447" t="s">
        <v>290</v>
      </c>
      <c r="G385" s="448" t="s">
        <v>256</v>
      </c>
      <c r="H385" s="447" t="s">
        <v>130</v>
      </c>
      <c r="I385" s="448" t="s">
        <v>64</v>
      </c>
      <c r="J385" s="447" t="s">
        <v>269</v>
      </c>
      <c r="K385" s="448" t="s">
        <v>195</v>
      </c>
      <c r="L385" s="449" t="s">
        <v>65</v>
      </c>
      <c r="M385" s="401"/>
    </row>
    <row r="386" spans="2:13" ht="15.6">
      <c r="B386" s="396"/>
      <c r="C386" s="450" t="s">
        <v>58</v>
      </c>
      <c r="D386" s="438">
        <v>876.4</v>
      </c>
      <c r="E386" s="438">
        <v>462.95</v>
      </c>
      <c r="F386" s="438">
        <v>292.25</v>
      </c>
      <c r="G386" s="438"/>
      <c r="H386" s="438"/>
      <c r="I386" s="438">
        <v>208</v>
      </c>
      <c r="J386" s="438"/>
      <c r="K386" s="550">
        <f>D386+E386+F386+G386+H386+I386+J386</f>
        <v>1839.6</v>
      </c>
      <c r="L386" s="452">
        <f>K386/K390</f>
        <v>0.18885027794744916</v>
      </c>
      <c r="M386" s="401"/>
    </row>
    <row r="387" spans="2:13" ht="15.6">
      <c r="B387" s="396"/>
      <c r="C387" s="450" t="s">
        <v>148</v>
      </c>
      <c r="D387" s="438">
        <v>820.04</v>
      </c>
      <c r="E387" s="438">
        <v>425</v>
      </c>
      <c r="F387" s="438">
        <v>491.85</v>
      </c>
      <c r="G387" s="438"/>
      <c r="H387" s="438"/>
      <c r="I387" s="438">
        <v>109</v>
      </c>
      <c r="J387" s="438"/>
      <c r="K387" s="550">
        <f t="shared" ref="K387:K391" si="92">D387+E387+F387+G387+H387+I387+J387</f>
        <v>1845.8899999999999</v>
      </c>
      <c r="L387" s="452">
        <f>K387/K390</f>
        <v>0.18949599889128993</v>
      </c>
      <c r="M387" s="401"/>
    </row>
    <row r="388" spans="2:13" ht="15.6">
      <c r="B388" s="396"/>
      <c r="C388" s="450" t="s">
        <v>61</v>
      </c>
      <c r="D388" s="438">
        <v>1387.74</v>
      </c>
      <c r="E388" s="185">
        <v>1041.5999999999999</v>
      </c>
      <c r="F388" s="438">
        <v>258</v>
      </c>
      <c r="G388" s="438"/>
      <c r="H388" s="438"/>
      <c r="I388" s="438">
        <v>822</v>
      </c>
      <c r="J388" s="438"/>
      <c r="K388" s="550">
        <f t="shared" si="92"/>
        <v>3509.34</v>
      </c>
      <c r="L388" s="452">
        <f>K388/K390</f>
        <v>0.36026301066106836</v>
      </c>
      <c r="M388" s="401"/>
    </row>
    <row r="389" spans="2:13" ht="15.6">
      <c r="B389" s="396"/>
      <c r="C389" s="450" t="s">
        <v>62</v>
      </c>
      <c r="D389" s="438">
        <v>491.14</v>
      </c>
      <c r="E389" s="438">
        <v>943.24</v>
      </c>
      <c r="F389" s="438">
        <v>670.06</v>
      </c>
      <c r="G389" s="438"/>
      <c r="H389" s="438">
        <v>257.26</v>
      </c>
      <c r="I389" s="438">
        <v>184.52</v>
      </c>
      <c r="J389" s="438"/>
      <c r="K389" s="550">
        <f t="shared" si="92"/>
        <v>2546.2199999999998</v>
      </c>
      <c r="L389" s="452">
        <f>K389/K390</f>
        <v>0.26139071250019241</v>
      </c>
      <c r="M389" s="401"/>
    </row>
    <row r="390" spans="2:13" ht="15.6">
      <c r="B390" s="397"/>
      <c r="C390" s="450" t="s">
        <v>199</v>
      </c>
      <c r="D390" s="552">
        <f t="shared" ref="D390:F390" si="93">SUM(D386:D389)</f>
        <v>3575.32</v>
      </c>
      <c r="E390" s="552">
        <f t="shared" si="93"/>
        <v>2872.79</v>
      </c>
      <c r="F390" s="552">
        <f t="shared" si="93"/>
        <v>1712.1599999999999</v>
      </c>
      <c r="G390" s="552">
        <f>SUM(G386:G389)</f>
        <v>0</v>
      </c>
      <c r="H390" s="552">
        <f t="shared" ref="H390:J390" si="94">SUM(H386:H389)</f>
        <v>257.26</v>
      </c>
      <c r="I390" s="552">
        <f t="shared" si="94"/>
        <v>1323.52</v>
      </c>
      <c r="J390" s="552">
        <f t="shared" si="94"/>
        <v>0</v>
      </c>
      <c r="K390" s="550">
        <f t="shared" si="92"/>
        <v>9741.0500000000011</v>
      </c>
      <c r="L390" s="452">
        <f>SUM(L386:L389)</f>
        <v>0.99999999999999989</v>
      </c>
      <c r="M390" s="401"/>
    </row>
    <row r="391" spans="2:13" ht="15.6">
      <c r="B391" s="397"/>
      <c r="C391" s="547" t="s">
        <v>193</v>
      </c>
      <c r="D391" s="553">
        <v>3575.32</v>
      </c>
      <c r="E391" s="553">
        <v>2872.79</v>
      </c>
      <c r="F391" s="553">
        <v>1712.16</v>
      </c>
      <c r="G391" s="548"/>
      <c r="H391" s="553">
        <v>257.26</v>
      </c>
      <c r="I391" s="548">
        <v>1323.52</v>
      </c>
      <c r="J391" s="548"/>
      <c r="K391" s="549">
        <f t="shared" si="92"/>
        <v>9741.0500000000011</v>
      </c>
      <c r="L391" s="452"/>
      <c r="M391" s="401"/>
    </row>
    <row r="392" spans="2:13" ht="15.6">
      <c r="B392" s="397"/>
      <c r="C392" s="460" t="s">
        <v>147</v>
      </c>
      <c r="D392" s="461">
        <f t="shared" ref="D392:E392" si="95">D391-D390</f>
        <v>0</v>
      </c>
      <c r="E392" s="461">
        <f t="shared" si="95"/>
        <v>0</v>
      </c>
      <c r="F392" s="461">
        <f>F391-F390</f>
        <v>0</v>
      </c>
      <c r="G392" s="461">
        <f>G391-G390</f>
        <v>0</v>
      </c>
      <c r="H392" s="461">
        <f t="shared" ref="H392:I392" si="96">H391-H390</f>
        <v>0</v>
      </c>
      <c r="I392" s="461">
        <f t="shared" si="96"/>
        <v>0</v>
      </c>
      <c r="J392" s="461">
        <f>J391-J390</f>
        <v>0</v>
      </c>
      <c r="K392" s="542">
        <f>D392+E392+F392+G392+H392+I392+J392</f>
        <v>0</v>
      </c>
      <c r="L392" s="452"/>
      <c r="M392" s="401"/>
    </row>
    <row r="393" spans="2:13" ht="15.6">
      <c r="B393" s="396"/>
      <c r="C393" s="402" t="s">
        <v>65</v>
      </c>
      <c r="D393" s="462">
        <f>D391/K391</f>
        <v>0.36703640777944879</v>
      </c>
      <c r="E393" s="462">
        <f>E391/K391</f>
        <v>0.29491584582770847</v>
      </c>
      <c r="F393" s="462">
        <f>F391/K391</f>
        <v>0.17576749939688224</v>
      </c>
      <c r="G393" s="462">
        <f>G391/K391</f>
        <v>0</v>
      </c>
      <c r="H393" s="462">
        <f>H391/K391</f>
        <v>2.6409883944749277E-2</v>
      </c>
      <c r="I393" s="462">
        <f>I391/K391</f>
        <v>0.13587036305121108</v>
      </c>
      <c r="J393" s="462">
        <f>J391/K391</f>
        <v>0</v>
      </c>
      <c r="K393" s="520">
        <f>D393+E393+F393+G393+H393+I393+J393</f>
        <v>0.99999999999999978</v>
      </c>
      <c r="L393" s="463"/>
      <c r="M393" s="401"/>
    </row>
    <row r="394" spans="2:13" ht="16.2" thickBot="1">
      <c r="B394" s="396"/>
      <c r="C394" s="394"/>
      <c r="D394" s="395"/>
      <c r="E394" s="464"/>
      <c r="F394" s="879"/>
      <c r="G394" s="879"/>
      <c r="H394" s="879"/>
      <c r="I394" s="879"/>
      <c r="J394" s="880" t="s">
        <v>196</v>
      </c>
      <c r="K394" s="880"/>
      <c r="L394" s="465">
        <f>H374-K391</f>
        <v>-1.7564599997404002</v>
      </c>
      <c r="M394" s="401"/>
    </row>
    <row r="395" spans="2:13" ht="15" thickBot="1">
      <c r="B395" s="397"/>
      <c r="C395" s="393"/>
      <c r="D395" s="367"/>
      <c r="E395" s="367"/>
      <c r="F395" s="367"/>
      <c r="G395" s="367"/>
      <c r="H395" s="367"/>
      <c r="I395" s="367"/>
      <c r="J395" s="367"/>
      <c r="K395" s="367"/>
      <c r="L395" s="368"/>
      <c r="M395" s="401"/>
    </row>
    <row r="396" spans="2:13" ht="15" thickBot="1">
      <c r="B396" s="398"/>
      <c r="C396" s="399"/>
      <c r="D396" s="399"/>
      <c r="E396" s="399"/>
      <c r="F396" s="399"/>
      <c r="G396" s="399"/>
      <c r="H396" s="399"/>
      <c r="I396" s="399"/>
      <c r="J396" s="399"/>
      <c r="K396" s="399"/>
      <c r="L396" s="399"/>
      <c r="M396" s="400"/>
    </row>
    <row r="397" spans="2:13" ht="15" thickBot="1"/>
    <row r="398" spans="2:13" ht="46.8" thickBot="1">
      <c r="B398" s="853" t="s">
        <v>217</v>
      </c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5"/>
    </row>
    <row r="399" spans="2:13" ht="26.4" thickBot="1">
      <c r="B399" s="396"/>
      <c r="C399" s="856" t="s">
        <v>193</v>
      </c>
      <c r="D399" s="857"/>
      <c r="E399" s="857"/>
      <c r="F399" s="857"/>
      <c r="G399" s="857"/>
      <c r="H399" s="857"/>
      <c r="I399" s="857"/>
      <c r="J399" s="857"/>
      <c r="K399" s="857"/>
      <c r="L399" s="858"/>
      <c r="M399" s="401"/>
    </row>
    <row r="400" spans="2:13" ht="15.6">
      <c r="B400" s="396"/>
      <c r="C400" s="403" t="s">
        <v>7</v>
      </c>
      <c r="D400" s="404" t="s">
        <v>38</v>
      </c>
      <c r="E400" s="405" t="s">
        <v>39</v>
      </c>
      <c r="F400" s="406" t="s">
        <v>40</v>
      </c>
      <c r="G400" s="406" t="s">
        <v>8</v>
      </c>
      <c r="H400" s="407" t="s">
        <v>60</v>
      </c>
      <c r="I400" s="408" t="s">
        <v>40</v>
      </c>
      <c r="J400" s="407" t="s">
        <v>65</v>
      </c>
      <c r="K400" s="184"/>
      <c r="L400" s="188"/>
      <c r="M400" s="401"/>
    </row>
    <row r="401" spans="2:13" ht="15.6">
      <c r="B401" s="396"/>
      <c r="C401" s="409" t="s">
        <v>42</v>
      </c>
      <c r="D401" s="596">
        <v>1678178.3130000001</v>
      </c>
      <c r="E401" s="596">
        <v>1678918.7830000001</v>
      </c>
      <c r="F401" s="526">
        <f t="shared" ref="F401:F406" si="97">E401-D401</f>
        <v>740.46999999997206</v>
      </c>
      <c r="G401" s="521">
        <v>6.28</v>
      </c>
      <c r="H401" s="410">
        <f>F401*G401</f>
        <v>4650.1515999998246</v>
      </c>
      <c r="I401" s="531">
        <f>F401+F405+F406</f>
        <v>966.52199999997197</v>
      </c>
      <c r="J401" s="411">
        <f>I401/I405</f>
        <v>0.8306008205272748</v>
      </c>
      <c r="K401" s="186"/>
      <c r="L401" s="359"/>
      <c r="M401" s="401"/>
    </row>
    <row r="402" spans="2:13" ht="15.6">
      <c r="B402" s="396"/>
      <c r="C402" s="412" t="s">
        <v>43</v>
      </c>
      <c r="D402" s="596">
        <v>645709.46299999999</v>
      </c>
      <c r="E402" s="596">
        <v>645709.46299999999</v>
      </c>
      <c r="F402" s="527">
        <f t="shared" si="97"/>
        <v>0</v>
      </c>
      <c r="G402" s="522">
        <v>6.28</v>
      </c>
      <c r="H402" s="413">
        <f>G402*F402</f>
        <v>0</v>
      </c>
      <c r="I402" s="532">
        <f>F402</f>
        <v>0</v>
      </c>
      <c r="J402" s="414">
        <f>I402/I405</f>
        <v>0</v>
      </c>
      <c r="K402" s="186"/>
      <c r="L402" s="359"/>
      <c r="M402" s="401"/>
    </row>
    <row r="403" spans="2:13" ht="15.6">
      <c r="B403" s="396"/>
      <c r="C403" s="415" t="s">
        <v>44</v>
      </c>
      <c r="D403" s="597">
        <v>399394.93400000001</v>
      </c>
      <c r="E403" s="597">
        <v>399527.36300000001</v>
      </c>
      <c r="F403" s="528">
        <f t="shared" si="97"/>
        <v>132.42900000000373</v>
      </c>
      <c r="G403" s="523">
        <v>4.58</v>
      </c>
      <c r="H403" s="416">
        <f>G403*F403</f>
        <v>606.52482000001703</v>
      </c>
      <c r="I403" s="533">
        <f>F403</f>
        <v>132.42900000000373</v>
      </c>
      <c r="J403" s="417">
        <f>I403/I405</f>
        <v>0.11380562062903148</v>
      </c>
      <c r="K403" s="186"/>
      <c r="L403" s="359"/>
      <c r="M403" s="401"/>
    </row>
    <row r="404" spans="2:13" ht="15.6">
      <c r="B404" s="397"/>
      <c r="C404" s="183" t="s">
        <v>139</v>
      </c>
      <c r="D404" s="597">
        <v>350404.522</v>
      </c>
      <c r="E404" s="597">
        <v>350469.21299999999</v>
      </c>
      <c r="F404" s="529">
        <f t="shared" si="97"/>
        <v>64.690999999991618</v>
      </c>
      <c r="G404" s="524">
        <v>6.28</v>
      </c>
      <c r="H404" s="418">
        <f>G404*F404</f>
        <v>406.25947999994736</v>
      </c>
      <c r="I404" s="534">
        <f>F404</f>
        <v>64.690999999991618</v>
      </c>
      <c r="J404" s="419">
        <f>I404/I405</f>
        <v>5.5593558843693706E-2</v>
      </c>
      <c r="K404" s="186"/>
      <c r="L404" s="359"/>
      <c r="M404" s="401"/>
    </row>
    <row r="405" spans="2:13" ht="16.2" thickBot="1">
      <c r="B405" s="397"/>
      <c r="C405" s="420" t="s">
        <v>45</v>
      </c>
      <c r="D405" s="597">
        <v>2337.6109999999999</v>
      </c>
      <c r="E405" s="597">
        <v>2487.9319999999998</v>
      </c>
      <c r="F405" s="526">
        <f t="shared" si="97"/>
        <v>150.32099999999991</v>
      </c>
      <c r="G405" s="859">
        <v>6.28</v>
      </c>
      <c r="H405" s="421">
        <f>G405*F405</f>
        <v>944.01587999999947</v>
      </c>
      <c r="I405" s="535">
        <f t="shared" ref="I405:J405" si="98">SUM(I401:I404)</f>
        <v>1163.6419999999673</v>
      </c>
      <c r="J405" s="422">
        <f t="shared" si="98"/>
        <v>0.99999999999999989</v>
      </c>
      <c r="K405" s="186"/>
      <c r="L405" s="359"/>
      <c r="M405" s="401"/>
    </row>
    <row r="406" spans="2:13" ht="15.6">
      <c r="B406" s="397"/>
      <c r="C406" s="420" t="s">
        <v>46</v>
      </c>
      <c r="D406" s="597">
        <v>1400.761</v>
      </c>
      <c r="E406" s="597">
        <v>1476.492</v>
      </c>
      <c r="F406" s="526">
        <f t="shared" si="97"/>
        <v>75.730999999999995</v>
      </c>
      <c r="G406" s="860"/>
      <c r="H406" s="423">
        <f>G405*F406</f>
        <v>475.59067999999996</v>
      </c>
      <c r="I406" s="424"/>
      <c r="J406" s="425"/>
      <c r="K406" s="186"/>
      <c r="L406" s="359"/>
      <c r="M406" s="401"/>
    </row>
    <row r="407" spans="2:13" ht="16.2" thickBot="1">
      <c r="B407" s="397"/>
      <c r="C407" s="426" t="s">
        <v>21</v>
      </c>
      <c r="D407" s="427"/>
      <c r="E407" s="427"/>
      <c r="F407" s="530">
        <f>F401+F402+F403+F404+F405+F406</f>
        <v>1163.6419999999673</v>
      </c>
      <c r="G407" s="525">
        <f>H407/F407</f>
        <v>6.0865304449306468</v>
      </c>
      <c r="H407" s="428">
        <f>SUM(H401:H406)</f>
        <v>7082.5424599997887</v>
      </c>
      <c r="I407" s="424"/>
      <c r="J407" s="425"/>
      <c r="K407" s="186"/>
      <c r="L407" s="359"/>
      <c r="M407" s="401"/>
    </row>
    <row r="408" spans="2:13" ht="16.2" thickBot="1">
      <c r="B408" s="397"/>
      <c r="C408" s="429"/>
      <c r="D408" s="425"/>
      <c r="E408" s="425"/>
      <c r="F408" s="430"/>
      <c r="G408" s="425"/>
      <c r="H408" s="425"/>
      <c r="I408" s="431"/>
      <c r="J408" s="431"/>
      <c r="K408" s="184"/>
      <c r="L408" s="188"/>
      <c r="M408" s="401"/>
    </row>
    <row r="409" spans="2:13" ht="15.6">
      <c r="B409" s="397"/>
      <c r="C409" s="432"/>
      <c r="D409" s="433"/>
      <c r="E409" s="433" t="s">
        <v>254</v>
      </c>
      <c r="F409" s="434" t="s">
        <v>1</v>
      </c>
      <c r="G409" s="554" t="s">
        <v>65</v>
      </c>
      <c r="H409" s="861" t="s">
        <v>243</v>
      </c>
      <c r="I409" s="862"/>
      <c r="J409" s="431"/>
      <c r="K409" s="184"/>
      <c r="L409" s="188"/>
      <c r="M409" s="401"/>
    </row>
    <row r="410" spans="2:13" ht="15.6">
      <c r="B410" s="397"/>
      <c r="C410" s="437" t="s">
        <v>80</v>
      </c>
      <c r="D410" s="438"/>
      <c r="E410" s="438">
        <v>1104</v>
      </c>
      <c r="F410" s="438">
        <f>D410+E410</f>
        <v>1104</v>
      </c>
      <c r="G410" s="439">
        <f>F410/F415</f>
        <v>0.33792056418042021</v>
      </c>
      <c r="H410" s="590">
        <v>7.0000000000000001E-3</v>
      </c>
      <c r="I410" s="586">
        <f>F410*H410</f>
        <v>7.7279999999999998</v>
      </c>
      <c r="J410" s="431"/>
      <c r="K410" s="184"/>
      <c r="L410" s="188"/>
      <c r="M410" s="401"/>
    </row>
    <row r="411" spans="2:13" ht="15.6">
      <c r="B411" s="397"/>
      <c r="C411" s="437" t="s">
        <v>81</v>
      </c>
      <c r="D411" s="438"/>
      <c r="E411" s="438">
        <v>531</v>
      </c>
      <c r="F411" s="438">
        <f t="shared" ref="F411:F414" si="99">D411+E411</f>
        <v>531</v>
      </c>
      <c r="G411" s="439">
        <f>F411/F415</f>
        <v>0.1625324452715608</v>
      </c>
      <c r="H411" s="590">
        <v>2.5000000000000001E-2</v>
      </c>
      <c r="I411" s="586">
        <f>F411*H411</f>
        <v>13.275</v>
      </c>
      <c r="J411" s="431"/>
      <c r="K411" s="184"/>
      <c r="L411" s="188"/>
      <c r="M411" s="401"/>
    </row>
    <row r="412" spans="2:13" ht="15.6">
      <c r="B412" s="397"/>
      <c r="C412" s="437" t="s">
        <v>58</v>
      </c>
      <c r="D412" s="438"/>
      <c r="E412" s="438">
        <v>1361</v>
      </c>
      <c r="F412" s="438">
        <f t="shared" si="99"/>
        <v>1361</v>
      </c>
      <c r="G412" s="439">
        <f>F412/F415</f>
        <v>0.41658504334198543</v>
      </c>
      <c r="H412" s="590"/>
      <c r="I412" s="586"/>
      <c r="J412" s="431"/>
      <c r="K412" s="184"/>
      <c r="L412" s="188"/>
      <c r="M412" s="401"/>
    </row>
    <row r="413" spans="2:13" ht="15.6">
      <c r="B413" s="397"/>
      <c r="C413" s="437" t="s">
        <v>275</v>
      </c>
      <c r="D413" s="438"/>
      <c r="E413" s="438">
        <v>271.04000000000002</v>
      </c>
      <c r="F413" s="438">
        <f t="shared" si="99"/>
        <v>271.04000000000002</v>
      </c>
      <c r="G413" s="439">
        <f>F413/F415</f>
        <v>8.2961947206033601E-2</v>
      </c>
      <c r="H413" s="590">
        <v>1.9E-2</v>
      </c>
      <c r="I413" s="586">
        <f>F413*H413</f>
        <v>5.1497600000000006</v>
      </c>
      <c r="J413" s="431"/>
      <c r="K413" s="184"/>
      <c r="L413" s="188"/>
      <c r="M413" s="401"/>
    </row>
    <row r="414" spans="2:13" ht="15.6">
      <c r="B414" s="397"/>
      <c r="C414" s="437" t="s">
        <v>276</v>
      </c>
      <c r="D414" s="438"/>
      <c r="E414" s="438"/>
      <c r="F414" s="438">
        <f t="shared" si="99"/>
        <v>0</v>
      </c>
      <c r="G414" s="439">
        <f>F414/F415</f>
        <v>0</v>
      </c>
      <c r="H414" s="584"/>
      <c r="I414" s="586"/>
      <c r="J414" s="431"/>
      <c r="K414" s="184"/>
      <c r="L414" s="188"/>
      <c r="M414" s="401"/>
    </row>
    <row r="415" spans="2:13" ht="16.2" thickBot="1">
      <c r="B415" s="397"/>
      <c r="C415" s="441" t="s">
        <v>1</v>
      </c>
      <c r="D415" s="442">
        <f>SUM(D410:D414)</f>
        <v>0</v>
      </c>
      <c r="E415" s="442">
        <f>SUM(E410:E414)</f>
        <v>3267.04</v>
      </c>
      <c r="F415" s="443">
        <f>D415+E415</f>
        <v>3267.04</v>
      </c>
      <c r="G415" s="444">
        <f>SUM(G410:G414)</f>
        <v>1</v>
      </c>
      <c r="H415" s="585" t="s">
        <v>21</v>
      </c>
      <c r="I415" s="591">
        <f>SUM(I410:I414)</f>
        <v>26.152760000000001</v>
      </c>
      <c r="J415" s="431"/>
      <c r="K415" s="184"/>
      <c r="L415" s="188"/>
      <c r="M415" s="401"/>
    </row>
    <row r="416" spans="2:13" ht="15" thickBot="1">
      <c r="B416" s="397"/>
      <c r="C416" s="187"/>
      <c r="D416" s="186"/>
      <c r="E416" s="186"/>
      <c r="G416" s="186"/>
      <c r="H416" s="186"/>
      <c r="I416" s="184"/>
      <c r="J416" s="184"/>
      <c r="K416" s="184"/>
      <c r="L416" s="188"/>
      <c r="M416" s="401"/>
    </row>
    <row r="417" spans="2:13" ht="26.4" thickBot="1">
      <c r="B417" s="397"/>
      <c r="C417" s="876" t="s">
        <v>194</v>
      </c>
      <c r="D417" s="877"/>
      <c r="E417" s="877"/>
      <c r="F417" s="877"/>
      <c r="G417" s="877"/>
      <c r="H417" s="877"/>
      <c r="I417" s="877"/>
      <c r="J417" s="877"/>
      <c r="K417" s="877"/>
      <c r="L417" s="878"/>
      <c r="M417" s="401"/>
    </row>
    <row r="418" spans="2:13" ht="15.6">
      <c r="B418" s="396"/>
      <c r="C418" s="446"/>
      <c r="D418" s="447" t="s">
        <v>260</v>
      </c>
      <c r="E418" s="447" t="s">
        <v>68</v>
      </c>
      <c r="F418" s="447" t="s">
        <v>290</v>
      </c>
      <c r="G418" s="448" t="s">
        <v>256</v>
      </c>
      <c r="H418" s="447" t="s">
        <v>130</v>
      </c>
      <c r="I418" s="448" t="s">
        <v>64</v>
      </c>
      <c r="J418" s="447" t="s">
        <v>269</v>
      </c>
      <c r="K418" s="448" t="s">
        <v>195</v>
      </c>
      <c r="L418" s="449" t="s">
        <v>65</v>
      </c>
      <c r="M418" s="401"/>
    </row>
    <row r="419" spans="2:13" ht="15.6">
      <c r="B419" s="396"/>
      <c r="C419" s="450" t="s">
        <v>58</v>
      </c>
      <c r="D419" s="438">
        <v>518.04</v>
      </c>
      <c r="E419" s="438">
        <v>269</v>
      </c>
      <c r="F419" s="438"/>
      <c r="G419" s="438">
        <v>386</v>
      </c>
      <c r="H419" s="438"/>
      <c r="I419" s="438">
        <v>70</v>
      </c>
      <c r="J419" s="438"/>
      <c r="K419" s="550">
        <f>D419+E419+F419+G419+H419+I419+J419</f>
        <v>1243.04</v>
      </c>
      <c r="L419" s="452">
        <f>K419/K423</f>
        <v>0.17577072203666888</v>
      </c>
      <c r="M419" s="401"/>
    </row>
    <row r="420" spans="2:13" ht="15.6">
      <c r="B420" s="396"/>
      <c r="C420" s="450" t="s">
        <v>148</v>
      </c>
      <c r="D420" s="438">
        <v>351.07</v>
      </c>
      <c r="E420" s="438">
        <v>730</v>
      </c>
      <c r="F420" s="438"/>
      <c r="G420" s="438">
        <v>310</v>
      </c>
      <c r="H420" s="438">
        <v>218</v>
      </c>
      <c r="I420" s="438">
        <v>144</v>
      </c>
      <c r="J420" s="438"/>
      <c r="K420" s="550">
        <f t="shared" ref="K420:K424" si="100">D420+E420+F420+G420+H420+I420+J420</f>
        <v>1753.07</v>
      </c>
      <c r="L420" s="452">
        <f>K420/K423</f>
        <v>0.24789096061335361</v>
      </c>
      <c r="M420" s="401"/>
    </row>
    <row r="421" spans="2:13" ht="15.6">
      <c r="B421" s="396"/>
      <c r="C421" s="450" t="s">
        <v>61</v>
      </c>
      <c r="D421" s="438">
        <v>455.15</v>
      </c>
      <c r="E421" s="185">
        <v>124.64</v>
      </c>
      <c r="F421" s="438"/>
      <c r="G421" s="438">
        <v>19</v>
      </c>
      <c r="H421" s="438"/>
      <c r="I421" s="438">
        <v>335</v>
      </c>
      <c r="J421" s="438"/>
      <c r="K421" s="550">
        <f t="shared" si="100"/>
        <v>933.79</v>
      </c>
      <c r="L421" s="452">
        <f>K421/K423</f>
        <v>0.13204156143858686</v>
      </c>
      <c r="M421" s="401"/>
    </row>
    <row r="422" spans="2:13" ht="15.6">
      <c r="B422" s="396"/>
      <c r="C422" s="450" t="s">
        <v>62</v>
      </c>
      <c r="D422" s="438">
        <v>918.54</v>
      </c>
      <c r="E422" s="438">
        <v>608.34</v>
      </c>
      <c r="F422" s="438"/>
      <c r="G422" s="438">
        <v>695.58</v>
      </c>
      <c r="H422" s="438">
        <v>128.77000000000001</v>
      </c>
      <c r="I422" s="438">
        <v>690.77</v>
      </c>
      <c r="J422" s="438">
        <v>100.04</v>
      </c>
      <c r="K422" s="550">
        <f t="shared" si="100"/>
        <v>3142.04</v>
      </c>
      <c r="L422" s="452">
        <f>K422/K423</f>
        <v>0.44429675591139067</v>
      </c>
      <c r="M422" s="401"/>
    </row>
    <row r="423" spans="2:13" ht="15.6">
      <c r="B423" s="397"/>
      <c r="C423" s="450" t="s">
        <v>199</v>
      </c>
      <c r="D423" s="552">
        <f t="shared" ref="D423:F423" si="101">SUM(D419:D422)</f>
        <v>2242.7999999999997</v>
      </c>
      <c r="E423" s="552">
        <f t="shared" si="101"/>
        <v>1731.98</v>
      </c>
      <c r="F423" s="552">
        <f t="shared" si="101"/>
        <v>0</v>
      </c>
      <c r="G423" s="552">
        <f>SUM(G419:G422)</f>
        <v>1410.58</v>
      </c>
      <c r="H423" s="552">
        <f t="shared" ref="H423:J423" si="102">SUM(H419:H422)</f>
        <v>346.77</v>
      </c>
      <c r="I423" s="552">
        <f t="shared" si="102"/>
        <v>1239.77</v>
      </c>
      <c r="J423" s="552">
        <f t="shared" si="102"/>
        <v>100.04</v>
      </c>
      <c r="K423" s="550">
        <f t="shared" si="100"/>
        <v>7071.94</v>
      </c>
      <c r="L423" s="452">
        <f>SUM(L419:L422)</f>
        <v>1</v>
      </c>
      <c r="M423" s="401"/>
    </row>
    <row r="424" spans="2:13" ht="15.6">
      <c r="B424" s="397"/>
      <c r="C424" s="547" t="s">
        <v>193</v>
      </c>
      <c r="D424" s="553">
        <v>2242.8000000000002</v>
      </c>
      <c r="E424" s="553">
        <v>1731.98</v>
      </c>
      <c r="F424" s="553"/>
      <c r="G424" s="548">
        <v>1410.58</v>
      </c>
      <c r="H424" s="553">
        <v>346.77</v>
      </c>
      <c r="I424" s="548">
        <v>1239.77</v>
      </c>
      <c r="J424" s="548">
        <v>100.04</v>
      </c>
      <c r="K424" s="549">
        <f t="shared" si="100"/>
        <v>7071.9400000000014</v>
      </c>
      <c r="L424" s="452"/>
      <c r="M424" s="401"/>
    </row>
    <row r="425" spans="2:13" ht="15.6">
      <c r="B425" s="397"/>
      <c r="C425" s="460" t="s">
        <v>147</v>
      </c>
      <c r="D425" s="461">
        <f t="shared" ref="D425:E425" si="103">D424-D423</f>
        <v>0</v>
      </c>
      <c r="E425" s="461">
        <f t="shared" si="103"/>
        <v>0</v>
      </c>
      <c r="F425" s="461">
        <f>F424-F423</f>
        <v>0</v>
      </c>
      <c r="G425" s="461">
        <f>G424-G423</f>
        <v>0</v>
      </c>
      <c r="H425" s="461">
        <f t="shared" ref="H425:I425" si="104">H424-H423</f>
        <v>0</v>
      </c>
      <c r="I425" s="461">
        <f t="shared" si="104"/>
        <v>0</v>
      </c>
      <c r="J425" s="461">
        <f>J424-J423</f>
        <v>0</v>
      </c>
      <c r="K425" s="542">
        <f>D425+E425+F425+G425+H425+I425+J425</f>
        <v>0</v>
      </c>
      <c r="L425" s="452"/>
      <c r="M425" s="401"/>
    </row>
    <row r="426" spans="2:13" ht="15.6">
      <c r="B426" s="396"/>
      <c r="C426" s="402" t="s">
        <v>65</v>
      </c>
      <c r="D426" s="462">
        <f>D424/K424</f>
        <v>0.31714069972313108</v>
      </c>
      <c r="E426" s="462">
        <f>E424/K424</f>
        <v>0.24490875205389182</v>
      </c>
      <c r="F426" s="462">
        <f>F424/K424</f>
        <v>0</v>
      </c>
      <c r="G426" s="462">
        <f>G424/K424</f>
        <v>0.19946153389310425</v>
      </c>
      <c r="H426" s="462">
        <f>H424/K424</f>
        <v>4.9034635474848473E-2</v>
      </c>
      <c r="I426" s="462">
        <f>I424/K424</f>
        <v>0.17530833123584189</v>
      </c>
      <c r="J426" s="462">
        <f>J424/K424</f>
        <v>1.4146047619182287E-2</v>
      </c>
      <c r="K426" s="520">
        <f>D426+E426+F426+G426+H426+I426+J426</f>
        <v>0.99999999999999978</v>
      </c>
      <c r="L426" s="463"/>
      <c r="M426" s="401"/>
    </row>
    <row r="427" spans="2:13" ht="16.2" thickBot="1">
      <c r="B427" s="396"/>
      <c r="C427" s="394"/>
      <c r="D427" s="395"/>
      <c r="E427" s="464"/>
      <c r="F427" s="879"/>
      <c r="G427" s="879"/>
      <c r="H427" s="879"/>
      <c r="I427" s="879"/>
      <c r="J427" s="880" t="s">
        <v>196</v>
      </c>
      <c r="K427" s="880"/>
      <c r="L427" s="465">
        <f>H407-K424</f>
        <v>10.602459999787243</v>
      </c>
      <c r="M427" s="401"/>
    </row>
    <row r="428" spans="2:13" ht="15" thickBot="1">
      <c r="B428" s="397"/>
      <c r="C428" s="393"/>
      <c r="D428" s="367"/>
      <c r="E428" s="367"/>
      <c r="F428" s="367"/>
      <c r="G428" s="367"/>
      <c r="H428" s="367"/>
      <c r="I428" s="367"/>
      <c r="J428" s="367"/>
      <c r="K428" s="367"/>
      <c r="L428" s="368"/>
      <c r="M428" s="401"/>
    </row>
    <row r="429" spans="2:13" ht="15" thickBot="1">
      <c r="B429" s="398"/>
      <c r="C429" s="399"/>
      <c r="D429" s="399"/>
      <c r="E429" s="399"/>
      <c r="F429" s="399"/>
      <c r="G429" s="399"/>
      <c r="H429" s="399"/>
      <c r="I429" s="399"/>
      <c r="J429" s="399"/>
      <c r="K429" s="399"/>
      <c r="L429" s="399"/>
      <c r="M429" s="400"/>
    </row>
    <row r="430" spans="2:13" ht="15" thickBot="1"/>
    <row r="431" spans="2:13" ht="46.8" thickBot="1">
      <c r="B431" s="853" t="s">
        <v>218</v>
      </c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5"/>
    </row>
    <row r="432" spans="2:13" ht="26.4" thickBot="1">
      <c r="B432" s="396"/>
      <c r="C432" s="856" t="s">
        <v>193</v>
      </c>
      <c r="D432" s="857"/>
      <c r="E432" s="857"/>
      <c r="F432" s="857"/>
      <c r="G432" s="857"/>
      <c r="H432" s="857"/>
      <c r="I432" s="857"/>
      <c r="J432" s="857"/>
      <c r="K432" s="857"/>
      <c r="L432" s="858"/>
      <c r="M432" s="401"/>
    </row>
    <row r="433" spans="2:13" ht="15.6">
      <c r="B433" s="396"/>
      <c r="C433" s="403" t="s">
        <v>7</v>
      </c>
      <c r="D433" s="404" t="s">
        <v>38</v>
      </c>
      <c r="E433" s="405" t="s">
        <v>39</v>
      </c>
      <c r="F433" s="406" t="s">
        <v>40</v>
      </c>
      <c r="G433" s="406" t="s">
        <v>8</v>
      </c>
      <c r="H433" s="407" t="s">
        <v>60</v>
      </c>
      <c r="I433" s="408" t="s">
        <v>40</v>
      </c>
      <c r="J433" s="407" t="s">
        <v>65</v>
      </c>
      <c r="K433" s="184"/>
      <c r="L433" s="188"/>
      <c r="M433" s="401"/>
    </row>
    <row r="434" spans="2:13" ht="15.6">
      <c r="B434" s="396"/>
      <c r="C434" s="409" t="s">
        <v>42</v>
      </c>
      <c r="D434" s="596">
        <v>1678918.7830000001</v>
      </c>
      <c r="E434" s="596">
        <v>1679830.0020000001</v>
      </c>
      <c r="F434" s="526">
        <f t="shared" ref="F434:F439" si="105">E434-D434</f>
        <v>911.21900000004098</v>
      </c>
      <c r="G434" s="521">
        <v>6.28</v>
      </c>
      <c r="H434" s="410">
        <f>F434*G434</f>
        <v>5722.4553200002574</v>
      </c>
      <c r="I434" s="531">
        <f>F434+F438+F439</f>
        <v>1185.1180000000411</v>
      </c>
      <c r="J434" s="411">
        <f>I434/I438</f>
        <v>0.69752705664652392</v>
      </c>
      <c r="K434" s="186"/>
      <c r="L434" s="359"/>
      <c r="M434" s="401"/>
    </row>
    <row r="435" spans="2:13" ht="15.6">
      <c r="B435" s="396"/>
      <c r="C435" s="412" t="s">
        <v>43</v>
      </c>
      <c r="D435" s="596">
        <v>645709.46299999999</v>
      </c>
      <c r="E435" s="596">
        <v>645709.46299999999</v>
      </c>
      <c r="F435" s="527">
        <f t="shared" si="105"/>
        <v>0</v>
      </c>
      <c r="G435" s="522">
        <v>6.28</v>
      </c>
      <c r="H435" s="413">
        <f>G435*F435</f>
        <v>0</v>
      </c>
      <c r="I435" s="532">
        <f>F435</f>
        <v>0</v>
      </c>
      <c r="J435" s="414">
        <f>I435/I438</f>
        <v>0</v>
      </c>
      <c r="K435" s="186"/>
      <c r="L435" s="359"/>
      <c r="M435" s="401"/>
    </row>
    <row r="436" spans="2:13" ht="15.6">
      <c r="B436" s="396"/>
      <c r="C436" s="415" t="s">
        <v>44</v>
      </c>
      <c r="D436" s="597">
        <v>399527.36300000001</v>
      </c>
      <c r="E436" s="597">
        <v>399720.65299999999</v>
      </c>
      <c r="F436" s="528">
        <f t="shared" si="105"/>
        <v>193.28999999997905</v>
      </c>
      <c r="G436" s="523">
        <v>4.58</v>
      </c>
      <c r="H436" s="416">
        <f>G436*F436</f>
        <v>885.26819999990403</v>
      </c>
      <c r="I436" s="533">
        <f>F436</f>
        <v>193.28999999997905</v>
      </c>
      <c r="J436" s="417">
        <f>I436/I438</f>
        <v>0.11376504683853196</v>
      </c>
      <c r="K436" s="186"/>
      <c r="L436" s="359"/>
      <c r="M436" s="401"/>
    </row>
    <row r="437" spans="2:13" ht="15.6">
      <c r="B437" s="397"/>
      <c r="C437" s="183" t="s">
        <v>139</v>
      </c>
      <c r="D437" s="597">
        <v>350469.21299999999</v>
      </c>
      <c r="E437" s="597">
        <v>350789.83299999998</v>
      </c>
      <c r="F437" s="529">
        <f t="shared" si="105"/>
        <v>320.61999999999534</v>
      </c>
      <c r="G437" s="524">
        <v>6.28</v>
      </c>
      <c r="H437" s="418">
        <f>G437*F437</f>
        <v>2013.4935999999709</v>
      </c>
      <c r="I437" s="534">
        <f>F437</f>
        <v>320.61999999999534</v>
      </c>
      <c r="J437" s="419">
        <f>I437/I438</f>
        <v>0.18870789651494407</v>
      </c>
      <c r="K437" s="186"/>
      <c r="L437" s="359"/>
      <c r="M437" s="401"/>
    </row>
    <row r="438" spans="2:13" ht="16.2" thickBot="1">
      <c r="B438" s="397"/>
      <c r="C438" s="420" t="s">
        <v>45</v>
      </c>
      <c r="D438" s="597">
        <v>2487.9319999999998</v>
      </c>
      <c r="E438" s="597">
        <v>2679.3119999999999</v>
      </c>
      <c r="F438" s="526">
        <f t="shared" si="105"/>
        <v>191.38000000000011</v>
      </c>
      <c r="G438" s="859">
        <v>6.28</v>
      </c>
      <c r="H438" s="421">
        <f>G438*F438</f>
        <v>1201.8664000000008</v>
      </c>
      <c r="I438" s="535">
        <f t="shared" ref="I438:J438" si="106">SUM(I434:I437)</f>
        <v>1699.0280000000155</v>
      </c>
      <c r="J438" s="422">
        <f t="shared" si="106"/>
        <v>1</v>
      </c>
      <c r="K438" s="186"/>
      <c r="L438" s="359"/>
      <c r="M438" s="401"/>
    </row>
    <row r="439" spans="2:13" ht="15.6">
      <c r="B439" s="397"/>
      <c r="C439" s="420" t="s">
        <v>46</v>
      </c>
      <c r="D439" s="597">
        <v>1476.492</v>
      </c>
      <c r="E439" s="597">
        <v>1559.011</v>
      </c>
      <c r="F439" s="526">
        <f t="shared" si="105"/>
        <v>82.519000000000005</v>
      </c>
      <c r="G439" s="860"/>
      <c r="H439" s="423">
        <f>G438*F439</f>
        <v>518.21932000000004</v>
      </c>
      <c r="I439" s="424"/>
      <c r="J439" s="425"/>
      <c r="K439" s="186"/>
      <c r="L439" s="359"/>
      <c r="M439" s="401"/>
    </row>
    <row r="440" spans="2:13" ht="16.2" thickBot="1">
      <c r="B440" s="397"/>
      <c r="C440" s="426" t="s">
        <v>21</v>
      </c>
      <c r="D440" s="427"/>
      <c r="E440" s="427"/>
      <c r="F440" s="530">
        <f>F434+F435+F436+F437+F438+F439</f>
        <v>1699.0280000000155</v>
      </c>
      <c r="G440" s="525">
        <f>H440/F440</f>
        <v>6.0865994203744958</v>
      </c>
      <c r="H440" s="428">
        <f>SUM(H434:H439)</f>
        <v>10341.302840000133</v>
      </c>
      <c r="I440" s="424"/>
      <c r="J440" s="425"/>
      <c r="K440" s="186"/>
      <c r="L440" s="359"/>
      <c r="M440" s="401"/>
    </row>
    <row r="441" spans="2:13" ht="16.2" thickBot="1">
      <c r="B441" s="397"/>
      <c r="C441" s="429"/>
      <c r="D441" s="425"/>
      <c r="E441" s="425"/>
      <c r="F441" s="430"/>
      <c r="G441" s="425"/>
      <c r="H441" s="425"/>
      <c r="I441" s="431"/>
      <c r="J441" s="431"/>
      <c r="K441" s="184"/>
      <c r="L441" s="188"/>
      <c r="M441" s="401"/>
    </row>
    <row r="442" spans="2:13" ht="15.6">
      <c r="B442" s="397"/>
      <c r="C442" s="432"/>
      <c r="D442" s="433"/>
      <c r="E442" s="433" t="s">
        <v>254</v>
      </c>
      <c r="F442" s="434" t="s">
        <v>1</v>
      </c>
      <c r="G442" s="554" t="s">
        <v>65</v>
      </c>
      <c r="H442" s="861" t="s">
        <v>243</v>
      </c>
      <c r="I442" s="862"/>
      <c r="J442" s="431"/>
      <c r="K442" s="184"/>
      <c r="L442" s="188"/>
      <c r="M442" s="401"/>
    </row>
    <row r="443" spans="2:13" ht="15.6">
      <c r="B443" s="397"/>
      <c r="C443" s="437" t="s">
        <v>80</v>
      </c>
      <c r="D443" s="438"/>
      <c r="E443" s="438">
        <v>1656</v>
      </c>
      <c r="F443" s="438">
        <f>D443+E443</f>
        <v>1656</v>
      </c>
      <c r="G443" s="439">
        <f>F443/F448</f>
        <v>0.13634118228223283</v>
      </c>
      <c r="H443" s="590">
        <v>7.0000000000000001E-3</v>
      </c>
      <c r="I443" s="586">
        <f>F443*H443</f>
        <v>11.592000000000001</v>
      </c>
      <c r="J443" s="431"/>
      <c r="K443" s="184"/>
      <c r="L443" s="188"/>
      <c r="M443" s="401"/>
    </row>
    <row r="444" spans="2:13" ht="15.6">
      <c r="B444" s="397"/>
      <c r="C444" s="437" t="s">
        <v>81</v>
      </c>
      <c r="D444" s="438"/>
      <c r="E444" s="438">
        <v>1307</v>
      </c>
      <c r="F444" s="438">
        <f t="shared" ref="F444:F447" si="107">D444+E444</f>
        <v>1307</v>
      </c>
      <c r="G444" s="439">
        <f>F444/F448</f>
        <v>0.10760744277951589</v>
      </c>
      <c r="H444" s="590">
        <v>2.5000000000000001E-2</v>
      </c>
      <c r="I444" s="586">
        <f>F444*H444</f>
        <v>32.675000000000004</v>
      </c>
      <c r="J444" s="431"/>
      <c r="K444" s="184"/>
      <c r="L444" s="188"/>
      <c r="M444" s="401"/>
    </row>
    <row r="445" spans="2:13" ht="15.6">
      <c r="B445" s="397"/>
      <c r="C445" s="437" t="s">
        <v>58</v>
      </c>
      <c r="D445" s="438"/>
      <c r="E445" s="438">
        <v>2249</v>
      </c>
      <c r="F445" s="438">
        <f t="shared" si="107"/>
        <v>2249</v>
      </c>
      <c r="G445" s="439">
        <f>F445/F448</f>
        <v>0.18516383994730776</v>
      </c>
      <c r="H445" s="590"/>
      <c r="I445" s="586"/>
      <c r="J445" s="431"/>
      <c r="K445" s="184"/>
      <c r="L445" s="188"/>
      <c r="M445" s="401"/>
    </row>
    <row r="446" spans="2:13" ht="15.6">
      <c r="B446" s="397"/>
      <c r="C446" s="437" t="s">
        <v>275</v>
      </c>
      <c r="D446" s="438"/>
      <c r="E446" s="438">
        <v>6934</v>
      </c>
      <c r="F446" s="438">
        <f t="shared" si="107"/>
        <v>6934</v>
      </c>
      <c r="G446" s="439">
        <f>F446/F448</f>
        <v>0.57088753499094347</v>
      </c>
      <c r="H446" s="590">
        <v>1.9E-2</v>
      </c>
      <c r="I446" s="586">
        <f>F446*H446</f>
        <v>131.74600000000001</v>
      </c>
      <c r="J446" s="431"/>
      <c r="K446" s="184"/>
      <c r="L446" s="188"/>
      <c r="M446" s="401"/>
    </row>
    <row r="447" spans="2:13" ht="15.6">
      <c r="B447" s="397"/>
      <c r="C447" s="437" t="s">
        <v>276</v>
      </c>
      <c r="D447" s="438"/>
      <c r="E447" s="438"/>
      <c r="F447" s="438">
        <f t="shared" si="107"/>
        <v>0</v>
      </c>
      <c r="G447" s="439">
        <f>F447/F448</f>
        <v>0</v>
      </c>
      <c r="H447" s="584"/>
      <c r="I447" s="586"/>
      <c r="J447" s="431"/>
      <c r="K447" s="184"/>
      <c r="L447" s="188"/>
      <c r="M447" s="401"/>
    </row>
    <row r="448" spans="2:13" ht="16.2" thickBot="1">
      <c r="B448" s="397"/>
      <c r="C448" s="441" t="s">
        <v>1</v>
      </c>
      <c r="D448" s="442">
        <f>SUM(D443:D447)</f>
        <v>0</v>
      </c>
      <c r="E448" s="442">
        <f>SUM(E443:E447)</f>
        <v>12146</v>
      </c>
      <c r="F448" s="443">
        <f>D448+E448</f>
        <v>12146</v>
      </c>
      <c r="G448" s="444">
        <f>SUM(G443:G447)</f>
        <v>1</v>
      </c>
      <c r="H448" s="585" t="s">
        <v>21</v>
      </c>
      <c r="I448" s="591">
        <f>SUM(I443:I447)</f>
        <v>176.01300000000001</v>
      </c>
      <c r="J448" s="431"/>
      <c r="K448" s="184"/>
      <c r="L448" s="188"/>
      <c r="M448" s="401"/>
    </row>
    <row r="449" spans="2:13" ht="15" thickBot="1">
      <c r="B449" s="397"/>
      <c r="C449" s="187"/>
      <c r="D449" s="186"/>
      <c r="E449" s="186"/>
      <c r="G449" s="186"/>
      <c r="H449" s="186"/>
      <c r="I449" s="184"/>
      <c r="J449" s="184"/>
      <c r="K449" s="184"/>
      <c r="L449" s="188"/>
      <c r="M449" s="401"/>
    </row>
    <row r="450" spans="2:13" ht="26.4" thickBot="1">
      <c r="B450" s="397"/>
      <c r="C450" s="876" t="s">
        <v>194</v>
      </c>
      <c r="D450" s="877"/>
      <c r="E450" s="877"/>
      <c r="F450" s="877"/>
      <c r="G450" s="877"/>
      <c r="H450" s="877"/>
      <c r="I450" s="877"/>
      <c r="J450" s="877"/>
      <c r="K450" s="877"/>
      <c r="L450" s="878"/>
      <c r="M450" s="401"/>
    </row>
    <row r="451" spans="2:13" ht="15.6">
      <c r="B451" s="396"/>
      <c r="C451" s="446"/>
      <c r="D451" s="447" t="s">
        <v>260</v>
      </c>
      <c r="E451" s="447" t="s">
        <v>68</v>
      </c>
      <c r="F451" s="447" t="s">
        <v>290</v>
      </c>
      <c r="G451" s="448" t="s">
        <v>256</v>
      </c>
      <c r="H451" s="447" t="s">
        <v>130</v>
      </c>
      <c r="I451" s="448" t="s">
        <v>64</v>
      </c>
      <c r="J451" s="447" t="s">
        <v>269</v>
      </c>
      <c r="K451" s="448" t="s">
        <v>195</v>
      </c>
      <c r="L451" s="449" t="s">
        <v>65</v>
      </c>
      <c r="M451" s="401"/>
    </row>
    <row r="452" spans="2:13" ht="15.6">
      <c r="B452" s="396"/>
      <c r="C452" s="450" t="s">
        <v>58</v>
      </c>
      <c r="D452" s="438">
        <v>1006.08</v>
      </c>
      <c r="E452" s="438">
        <v>531</v>
      </c>
      <c r="F452" s="438">
        <v>280.35000000000002</v>
      </c>
      <c r="G452" s="438">
        <v>322.45999999999998</v>
      </c>
      <c r="H452" s="438"/>
      <c r="I452" s="438"/>
      <c r="J452" s="438"/>
      <c r="K452" s="550">
        <f>D452+E452+F452+G452+H452+I452+J452</f>
        <v>2139.89</v>
      </c>
      <c r="L452" s="452">
        <f>K452/K456</f>
        <v>0.20702729321118737</v>
      </c>
      <c r="M452" s="401"/>
    </row>
    <row r="453" spans="2:13" ht="15.6">
      <c r="B453" s="396"/>
      <c r="C453" s="450" t="s">
        <v>148</v>
      </c>
      <c r="D453" s="438">
        <v>728.02</v>
      </c>
      <c r="E453" s="438">
        <v>841</v>
      </c>
      <c r="F453" s="438">
        <v>445.09</v>
      </c>
      <c r="G453" s="438">
        <v>97.46</v>
      </c>
      <c r="H453" s="438">
        <v>370</v>
      </c>
      <c r="I453" s="438"/>
      <c r="J453" s="438"/>
      <c r="K453" s="550">
        <f t="shared" ref="K453:K457" si="108">D453+E453+F453+G453+H453+I453+J453</f>
        <v>2481.5699999999997</v>
      </c>
      <c r="L453" s="452">
        <f>K453/K456</f>
        <v>0.24008370524376779</v>
      </c>
      <c r="M453" s="401"/>
    </row>
    <row r="454" spans="2:13" ht="15.6">
      <c r="B454" s="396"/>
      <c r="C454" s="450" t="s">
        <v>61</v>
      </c>
      <c r="D454" s="438">
        <v>737.09</v>
      </c>
      <c r="E454" s="185">
        <v>1353.25</v>
      </c>
      <c r="F454" s="438">
        <v>417.46</v>
      </c>
      <c r="G454" s="438">
        <v>257.10000000000002</v>
      </c>
      <c r="H454" s="438">
        <v>18.84</v>
      </c>
      <c r="I454" s="438"/>
      <c r="J454" s="438"/>
      <c r="K454" s="550">
        <f t="shared" si="108"/>
        <v>2783.7400000000002</v>
      </c>
      <c r="L454" s="452">
        <f>K454/K456</f>
        <v>0.26931765520831019</v>
      </c>
      <c r="M454" s="401"/>
    </row>
    <row r="455" spans="2:13" ht="15.6">
      <c r="B455" s="396"/>
      <c r="C455" s="450" t="s">
        <v>62</v>
      </c>
      <c r="D455" s="438">
        <v>1095.0899999999999</v>
      </c>
      <c r="E455" s="438">
        <v>939.77</v>
      </c>
      <c r="F455" s="438">
        <v>409.54</v>
      </c>
      <c r="G455" s="438">
        <v>352.14</v>
      </c>
      <c r="H455" s="438">
        <v>134.53</v>
      </c>
      <c r="I455" s="438"/>
      <c r="J455" s="438"/>
      <c r="K455" s="550">
        <f t="shared" si="108"/>
        <v>2931.07</v>
      </c>
      <c r="L455" s="452">
        <f>K455/K456</f>
        <v>0.28357134633673464</v>
      </c>
      <c r="M455" s="401"/>
    </row>
    <row r="456" spans="2:13" ht="15.6">
      <c r="B456" s="397"/>
      <c r="C456" s="450" t="s">
        <v>199</v>
      </c>
      <c r="D456" s="552">
        <f t="shared" ref="D456:F456" si="109">SUM(D452:D455)</f>
        <v>3566.2799999999997</v>
      </c>
      <c r="E456" s="552">
        <f t="shared" si="109"/>
        <v>3665.02</v>
      </c>
      <c r="F456" s="552">
        <f t="shared" si="109"/>
        <v>1552.44</v>
      </c>
      <c r="G456" s="552">
        <f>SUM(G452:G455)</f>
        <v>1029.1599999999999</v>
      </c>
      <c r="H456" s="552">
        <f t="shared" ref="H456:J456" si="110">SUM(H452:H455)</f>
        <v>523.37</v>
      </c>
      <c r="I456" s="552">
        <f t="shared" si="110"/>
        <v>0</v>
      </c>
      <c r="J456" s="552">
        <f t="shared" si="110"/>
        <v>0</v>
      </c>
      <c r="K456" s="550">
        <f t="shared" si="108"/>
        <v>10336.27</v>
      </c>
      <c r="L456" s="452">
        <f>SUM(L452:L455)</f>
        <v>1</v>
      </c>
      <c r="M456" s="401"/>
    </row>
    <row r="457" spans="2:13" ht="15.6">
      <c r="B457" s="397"/>
      <c r="C457" s="547" t="s">
        <v>193</v>
      </c>
      <c r="D457" s="553">
        <v>3566.28</v>
      </c>
      <c r="E457" s="553">
        <v>3665.02</v>
      </c>
      <c r="F457" s="553">
        <v>1552.44</v>
      </c>
      <c r="G457" s="548">
        <v>1029.1600000000001</v>
      </c>
      <c r="H457" s="553">
        <v>523.37</v>
      </c>
      <c r="I457" s="548"/>
      <c r="J457" s="548"/>
      <c r="K457" s="549">
        <f t="shared" si="108"/>
        <v>10336.27</v>
      </c>
      <c r="L457" s="452"/>
      <c r="M457" s="401"/>
    </row>
    <row r="458" spans="2:13" ht="15.6">
      <c r="B458" s="397"/>
      <c r="C458" s="460" t="s">
        <v>147</v>
      </c>
      <c r="D458" s="461">
        <f t="shared" ref="D458:E458" si="111">D457-D456</f>
        <v>0</v>
      </c>
      <c r="E458" s="461">
        <f t="shared" si="111"/>
        <v>0</v>
      </c>
      <c r="F458" s="461">
        <f>F457-F456</f>
        <v>0</v>
      </c>
      <c r="G458" s="461">
        <f>G457-G456</f>
        <v>0</v>
      </c>
      <c r="H458" s="461">
        <f t="shared" ref="H458:I458" si="112">H457-H456</f>
        <v>0</v>
      </c>
      <c r="I458" s="461">
        <f t="shared" si="112"/>
        <v>0</v>
      </c>
      <c r="J458" s="461">
        <f>J457-J456</f>
        <v>0</v>
      </c>
      <c r="K458" s="542">
        <f>D458+E458+F458+G458+H458+I458+J458</f>
        <v>0</v>
      </c>
      <c r="L458" s="452"/>
      <c r="M458" s="401"/>
    </row>
    <row r="459" spans="2:13" ht="15.6">
      <c r="B459" s="396"/>
      <c r="C459" s="402" t="s">
        <v>65</v>
      </c>
      <c r="D459" s="462">
        <f>D457/K457</f>
        <v>0.3450258168565643</v>
      </c>
      <c r="E459" s="462">
        <f>E457/K457</f>
        <v>0.35457858589220287</v>
      </c>
      <c r="F459" s="462">
        <f>F457/K457</f>
        <v>0.15019344502417217</v>
      </c>
      <c r="G459" s="462">
        <f>G457/K457</f>
        <v>9.956783249663563E-2</v>
      </c>
      <c r="H459" s="462">
        <f>H457/K457</f>
        <v>5.0634319730424995E-2</v>
      </c>
      <c r="I459" s="462">
        <f>I457/K457</f>
        <v>0</v>
      </c>
      <c r="J459" s="462">
        <f>J457/K457</f>
        <v>0</v>
      </c>
      <c r="K459" s="520">
        <f>D459+E459+F459+G459+H459+I459+J459</f>
        <v>0.99999999999999989</v>
      </c>
      <c r="L459" s="463"/>
      <c r="M459" s="401"/>
    </row>
    <row r="460" spans="2:13" ht="16.2" thickBot="1">
      <c r="B460" s="396"/>
      <c r="C460" s="394"/>
      <c r="D460" s="395"/>
      <c r="E460" s="464"/>
      <c r="F460" s="879"/>
      <c r="G460" s="879"/>
      <c r="H460" s="879"/>
      <c r="I460" s="879"/>
      <c r="J460" s="880" t="s">
        <v>196</v>
      </c>
      <c r="K460" s="880"/>
      <c r="L460" s="465">
        <f>H440-K457</f>
        <v>5.0328400001326372</v>
      </c>
      <c r="M460" s="401"/>
    </row>
    <row r="461" spans="2:13" ht="15" thickBot="1">
      <c r="B461" s="397"/>
      <c r="C461" s="393"/>
      <c r="D461" s="367"/>
      <c r="E461" s="367"/>
      <c r="F461" s="367"/>
      <c r="G461" s="367"/>
      <c r="H461" s="367"/>
      <c r="I461" s="367"/>
      <c r="J461" s="367"/>
      <c r="K461" s="367"/>
      <c r="L461" s="368"/>
      <c r="M461" s="401"/>
    </row>
    <row r="462" spans="2:13" ht="15" thickBot="1">
      <c r="B462" s="398"/>
      <c r="C462" s="399"/>
      <c r="D462" s="399"/>
      <c r="E462" s="399"/>
      <c r="F462" s="399"/>
      <c r="G462" s="399"/>
      <c r="H462" s="399"/>
      <c r="I462" s="399"/>
      <c r="J462" s="399"/>
      <c r="K462" s="399"/>
      <c r="L462" s="399"/>
      <c r="M462" s="400"/>
    </row>
    <row r="463" spans="2:13" ht="15" thickBot="1"/>
    <row r="464" spans="2:13" ht="46.8" thickBot="1">
      <c r="B464" s="853" t="s">
        <v>219</v>
      </c>
      <c r="C464" s="854"/>
      <c r="D464" s="854"/>
      <c r="E464" s="854"/>
      <c r="F464" s="854"/>
      <c r="G464" s="854"/>
      <c r="H464" s="854"/>
      <c r="I464" s="854"/>
      <c r="J464" s="854"/>
      <c r="K464" s="854"/>
      <c r="L464" s="854"/>
      <c r="M464" s="855"/>
    </row>
    <row r="465" spans="2:13" ht="26.4" thickBot="1">
      <c r="B465" s="396"/>
      <c r="C465" s="856" t="s">
        <v>193</v>
      </c>
      <c r="D465" s="857"/>
      <c r="E465" s="857"/>
      <c r="F465" s="857"/>
      <c r="G465" s="857"/>
      <c r="H465" s="857"/>
      <c r="I465" s="857"/>
      <c r="J465" s="857"/>
      <c r="K465" s="857"/>
      <c r="L465" s="858"/>
      <c r="M465" s="401"/>
    </row>
    <row r="466" spans="2:13" ht="15.6">
      <c r="B466" s="396"/>
      <c r="C466" s="403" t="s">
        <v>7</v>
      </c>
      <c r="D466" s="404" t="s">
        <v>38</v>
      </c>
      <c r="E466" s="405" t="s">
        <v>39</v>
      </c>
      <c r="F466" s="406" t="s">
        <v>40</v>
      </c>
      <c r="G466" s="406" t="s">
        <v>8</v>
      </c>
      <c r="H466" s="407" t="s">
        <v>60</v>
      </c>
      <c r="I466" s="408" t="s">
        <v>40</v>
      </c>
      <c r="J466" s="407" t="s">
        <v>65</v>
      </c>
      <c r="K466" s="184"/>
      <c r="L466" s="188"/>
      <c r="M466" s="401"/>
    </row>
    <row r="467" spans="2:13" ht="15.6">
      <c r="B467" s="396"/>
      <c r="C467" s="409" t="s">
        <v>42</v>
      </c>
      <c r="D467" s="596">
        <v>1679830.0020000001</v>
      </c>
      <c r="E467" s="596">
        <v>1680706.7120000001</v>
      </c>
      <c r="F467" s="526">
        <f t="shared" ref="F467:F472" si="113">E467-D467</f>
        <v>876.70999999996275</v>
      </c>
      <c r="G467" s="521">
        <v>6.28</v>
      </c>
      <c r="H467" s="410">
        <f>F467*G467</f>
        <v>5505.7387999997663</v>
      </c>
      <c r="I467" s="531">
        <f>F467+F471+F472</f>
        <v>1022.5709999999629</v>
      </c>
      <c r="J467" s="411">
        <f>I467/I471</f>
        <v>0.74580282561241884</v>
      </c>
      <c r="K467" s="186"/>
      <c r="L467" s="359"/>
      <c r="M467" s="401"/>
    </row>
    <row r="468" spans="2:13" ht="15.6">
      <c r="B468" s="396"/>
      <c r="C468" s="412" t="s">
        <v>43</v>
      </c>
      <c r="D468" s="596">
        <v>645709.46299999999</v>
      </c>
      <c r="E468" s="596">
        <v>645709.46299999999</v>
      </c>
      <c r="F468" s="527">
        <f t="shared" si="113"/>
        <v>0</v>
      </c>
      <c r="G468" s="522">
        <v>6.28</v>
      </c>
      <c r="H468" s="413">
        <f>G468*F468</f>
        <v>0</v>
      </c>
      <c r="I468" s="532">
        <f>F468</f>
        <v>0</v>
      </c>
      <c r="J468" s="414">
        <f>I468/I471</f>
        <v>0</v>
      </c>
      <c r="K468" s="186"/>
      <c r="L468" s="359"/>
      <c r="M468" s="401"/>
    </row>
    <row r="469" spans="2:13" ht="15.6">
      <c r="B469" s="396"/>
      <c r="C469" s="415" t="s">
        <v>44</v>
      </c>
      <c r="D469" s="597">
        <v>399720.65299999999</v>
      </c>
      <c r="E469" s="597">
        <v>399935.89399999997</v>
      </c>
      <c r="F469" s="528">
        <f t="shared" si="113"/>
        <v>215.24099999997998</v>
      </c>
      <c r="G469" s="523">
        <v>4.58</v>
      </c>
      <c r="H469" s="416">
        <f>G469*F469</f>
        <v>985.80377999990833</v>
      </c>
      <c r="I469" s="533">
        <f>F469</f>
        <v>215.24099999997998</v>
      </c>
      <c r="J469" s="417">
        <f>I469/I471</f>
        <v>0.1569840587965369</v>
      </c>
      <c r="K469" s="186"/>
      <c r="L469" s="359"/>
      <c r="M469" s="401"/>
    </row>
    <row r="470" spans="2:13" ht="15.6">
      <c r="B470" s="397"/>
      <c r="C470" s="183" t="s">
        <v>139</v>
      </c>
      <c r="D470" s="597">
        <v>350789.83299999998</v>
      </c>
      <c r="E470" s="597">
        <v>350923.12199999997</v>
      </c>
      <c r="F470" s="529">
        <f t="shared" si="113"/>
        <v>133.28899999998976</v>
      </c>
      <c r="G470" s="524">
        <v>6.28</v>
      </c>
      <c r="H470" s="418">
        <f>G470*F470</f>
        <v>837.05491999993569</v>
      </c>
      <c r="I470" s="534">
        <f>F470</f>
        <v>133.28899999998976</v>
      </c>
      <c r="J470" s="419">
        <f>I470/I471</f>
        <v>9.7213115591044216E-2</v>
      </c>
      <c r="K470" s="186"/>
      <c r="L470" s="359"/>
      <c r="M470" s="401"/>
    </row>
    <row r="471" spans="2:13" ht="16.2" thickBot="1">
      <c r="B471" s="397"/>
      <c r="C471" s="420" t="s">
        <v>45</v>
      </c>
      <c r="D471" s="597">
        <v>2679.3119999999999</v>
      </c>
      <c r="E471" s="597">
        <v>2794.3620000000001</v>
      </c>
      <c r="F471" s="526">
        <f t="shared" si="113"/>
        <v>115.05000000000018</v>
      </c>
      <c r="G471" s="859">
        <v>6.28</v>
      </c>
      <c r="H471" s="421">
        <f>G471*F471</f>
        <v>722.51400000000115</v>
      </c>
      <c r="I471" s="535">
        <f t="shared" ref="I471:J471" si="114">SUM(I467:I470)</f>
        <v>1371.1009999999326</v>
      </c>
      <c r="J471" s="422">
        <f t="shared" si="114"/>
        <v>0.99999999999999989</v>
      </c>
      <c r="K471" s="186"/>
      <c r="L471" s="359"/>
      <c r="M471" s="401"/>
    </row>
    <row r="472" spans="2:13" ht="15.6">
      <c r="B472" s="397"/>
      <c r="C472" s="420" t="s">
        <v>46</v>
      </c>
      <c r="D472" s="597">
        <v>1559.011</v>
      </c>
      <c r="E472" s="597">
        <v>1589.8219999999999</v>
      </c>
      <c r="F472" s="526">
        <f t="shared" si="113"/>
        <v>30.810999999999922</v>
      </c>
      <c r="G472" s="860"/>
      <c r="H472" s="423">
        <f>G471*F472</f>
        <v>193.49307999999951</v>
      </c>
      <c r="I472" s="424"/>
      <c r="J472" s="425"/>
      <c r="K472" s="186"/>
      <c r="L472" s="359"/>
      <c r="M472" s="401"/>
    </row>
    <row r="473" spans="2:13" ht="16.2" thickBot="1">
      <c r="B473" s="397"/>
      <c r="C473" s="426" t="s">
        <v>21</v>
      </c>
      <c r="D473" s="427"/>
      <c r="E473" s="427"/>
      <c r="F473" s="530">
        <f>F467+F468+F469+F470+F471+F472</f>
        <v>1371.1009999999326</v>
      </c>
      <c r="G473" s="525">
        <f>H473/F473</f>
        <v>6.0131271000458879</v>
      </c>
      <c r="H473" s="428">
        <f>SUM(H467:H472)</f>
        <v>8244.6045799996118</v>
      </c>
      <c r="I473" s="424"/>
      <c r="J473" s="425"/>
      <c r="K473" s="186"/>
      <c r="L473" s="359"/>
      <c r="M473" s="401"/>
    </row>
    <row r="474" spans="2:13" ht="16.2" thickBot="1">
      <c r="B474" s="397"/>
      <c r="C474" s="429"/>
      <c r="D474" s="425"/>
      <c r="E474" s="425"/>
      <c r="F474" s="430"/>
      <c r="G474" s="425"/>
      <c r="H474" s="425"/>
      <c r="I474" s="431"/>
      <c r="J474" s="431"/>
      <c r="K474" s="184"/>
      <c r="L474" s="188"/>
      <c r="M474" s="401"/>
    </row>
    <row r="475" spans="2:13" ht="15.6">
      <c r="B475" s="397"/>
      <c r="C475" s="432"/>
      <c r="D475" s="433"/>
      <c r="E475" s="433" t="s">
        <v>254</v>
      </c>
      <c r="F475" s="434" t="s">
        <v>1</v>
      </c>
      <c r="G475" s="554" t="s">
        <v>65</v>
      </c>
      <c r="H475" s="861" t="s">
        <v>243</v>
      </c>
      <c r="I475" s="862"/>
      <c r="J475" s="431"/>
      <c r="K475" s="184"/>
      <c r="L475" s="188"/>
      <c r="M475" s="401"/>
    </row>
    <row r="476" spans="2:13" ht="15.6">
      <c r="B476" s="397"/>
      <c r="C476" s="437" t="s">
        <v>80</v>
      </c>
      <c r="D476" s="438"/>
      <c r="E476" s="438">
        <v>955</v>
      </c>
      <c r="F476" s="438">
        <f>D476+E476</f>
        <v>955</v>
      </c>
      <c r="G476" s="439">
        <f>F476/F481</f>
        <v>0.16708803177297021</v>
      </c>
      <c r="H476" s="590">
        <v>7.0000000000000001E-3</v>
      </c>
      <c r="I476" s="586">
        <f>F476*H476</f>
        <v>6.6850000000000005</v>
      </c>
      <c r="J476" s="431"/>
      <c r="K476" s="184"/>
      <c r="L476" s="188"/>
      <c r="M476" s="401"/>
    </row>
    <row r="477" spans="2:13" ht="15.6">
      <c r="B477" s="397"/>
      <c r="C477" s="437" t="s">
        <v>81</v>
      </c>
      <c r="D477" s="438"/>
      <c r="E477" s="438">
        <v>1306</v>
      </c>
      <c r="F477" s="438">
        <f t="shared" ref="F477:F480" si="115">D477+E477</f>
        <v>1306</v>
      </c>
      <c r="G477" s="439">
        <f>F477/F481</f>
        <v>0.22849944449790482</v>
      </c>
      <c r="H477" s="590">
        <v>2.5000000000000001E-2</v>
      </c>
      <c r="I477" s="586">
        <f>F477*H477</f>
        <v>32.65</v>
      </c>
      <c r="J477" s="431"/>
      <c r="K477" s="184"/>
      <c r="L477" s="188"/>
      <c r="M477" s="401"/>
    </row>
    <row r="478" spans="2:13" ht="15.6">
      <c r="B478" s="397"/>
      <c r="C478" s="437" t="s">
        <v>58</v>
      </c>
      <c r="D478" s="438"/>
      <c r="E478" s="438">
        <v>1011</v>
      </c>
      <c r="F478" s="438">
        <f t="shared" si="115"/>
        <v>1011</v>
      </c>
      <c r="G478" s="439">
        <f>F478/F481</f>
        <v>0.17688586400258943</v>
      </c>
      <c r="H478" s="590"/>
      <c r="I478" s="586"/>
      <c r="J478" s="431"/>
      <c r="K478" s="184"/>
      <c r="L478" s="188"/>
      <c r="M478" s="401"/>
    </row>
    <row r="479" spans="2:13" ht="15.6">
      <c r="B479" s="397"/>
      <c r="C479" s="437" t="s">
        <v>275</v>
      </c>
      <c r="D479" s="438"/>
      <c r="E479" s="438">
        <v>2443.5500000000002</v>
      </c>
      <c r="F479" s="438">
        <f t="shared" si="115"/>
        <v>2443.5500000000002</v>
      </c>
      <c r="G479" s="439">
        <f>F479/F481</f>
        <v>0.42752665972653553</v>
      </c>
      <c r="H479" s="590">
        <v>1.9E-2</v>
      </c>
      <c r="I479" s="586">
        <f>F479*H479</f>
        <v>46.42745</v>
      </c>
      <c r="J479" s="431"/>
      <c r="K479" s="184"/>
      <c r="L479" s="188"/>
      <c r="M479" s="401"/>
    </row>
    <row r="480" spans="2:13" ht="15.6">
      <c r="B480" s="397"/>
      <c r="C480" s="437" t="s">
        <v>276</v>
      </c>
      <c r="D480" s="438"/>
      <c r="E480" s="438"/>
      <c r="F480" s="438">
        <f t="shared" si="115"/>
        <v>0</v>
      </c>
      <c r="G480" s="439">
        <f>F480/F481</f>
        <v>0</v>
      </c>
      <c r="H480" s="584"/>
      <c r="I480" s="586"/>
      <c r="J480" s="431"/>
      <c r="K480" s="184"/>
      <c r="L480" s="188"/>
      <c r="M480" s="401"/>
    </row>
    <row r="481" spans="2:13" ht="16.2" thickBot="1">
      <c r="B481" s="397"/>
      <c r="C481" s="441" t="s">
        <v>1</v>
      </c>
      <c r="D481" s="442">
        <f>SUM(D476:D480)</f>
        <v>0</v>
      </c>
      <c r="E481" s="442">
        <f>SUM(E476:E480)</f>
        <v>5715.55</v>
      </c>
      <c r="F481" s="443">
        <f>D481+E481</f>
        <v>5715.55</v>
      </c>
      <c r="G481" s="444">
        <f>SUM(G476:G480)</f>
        <v>1</v>
      </c>
      <c r="H481" s="585" t="s">
        <v>21</v>
      </c>
      <c r="I481" s="591">
        <f>SUM(I476:I480)</f>
        <v>85.762450000000001</v>
      </c>
      <c r="J481" s="431"/>
      <c r="K481" s="184"/>
      <c r="L481" s="188"/>
      <c r="M481" s="401"/>
    </row>
    <row r="482" spans="2:13" ht="15" thickBot="1">
      <c r="B482" s="397"/>
      <c r="C482" s="187"/>
      <c r="D482" s="186"/>
      <c r="E482" s="186"/>
      <c r="G482" s="186"/>
      <c r="H482" s="186"/>
      <c r="I482" s="184"/>
      <c r="J482" s="184"/>
      <c r="K482" s="184"/>
      <c r="L482" s="188"/>
      <c r="M482" s="401"/>
    </row>
    <row r="483" spans="2:13" ht="26.4" thickBot="1">
      <c r="B483" s="397"/>
      <c r="C483" s="876" t="s">
        <v>194</v>
      </c>
      <c r="D483" s="877"/>
      <c r="E483" s="877"/>
      <c r="F483" s="877"/>
      <c r="G483" s="877"/>
      <c r="H483" s="877"/>
      <c r="I483" s="877"/>
      <c r="J483" s="877"/>
      <c r="K483" s="877"/>
      <c r="L483" s="878"/>
      <c r="M483" s="401"/>
    </row>
    <row r="484" spans="2:13" ht="15.6">
      <c r="B484" s="396"/>
      <c r="C484" s="446"/>
      <c r="D484" s="447" t="s">
        <v>260</v>
      </c>
      <c r="E484" s="447" t="s">
        <v>68</v>
      </c>
      <c r="F484" s="447" t="s">
        <v>290</v>
      </c>
      <c r="G484" s="448" t="s">
        <v>256</v>
      </c>
      <c r="H484" s="447" t="s">
        <v>130</v>
      </c>
      <c r="I484" s="448" t="s">
        <v>64</v>
      </c>
      <c r="J484" s="447" t="s">
        <v>269</v>
      </c>
      <c r="K484" s="448" t="s">
        <v>195</v>
      </c>
      <c r="L484" s="449" t="s">
        <v>65</v>
      </c>
      <c r="M484" s="401"/>
    </row>
    <row r="485" spans="2:13" ht="15.6">
      <c r="B485" s="397"/>
      <c r="C485" s="450" t="s">
        <v>58</v>
      </c>
      <c r="D485" s="438">
        <v>256.01</v>
      </c>
      <c r="E485" s="438">
        <v>304</v>
      </c>
      <c r="F485" s="438">
        <v>267.17</v>
      </c>
      <c r="G485" s="438">
        <v>73</v>
      </c>
      <c r="H485" s="438"/>
      <c r="I485" s="438">
        <v>111</v>
      </c>
      <c r="J485" s="438"/>
      <c r="K485" s="550">
        <f>D485+E485+F485+G485+H485+I485+J485</f>
        <v>1011.1800000000001</v>
      </c>
      <c r="L485" s="452">
        <f>K485/K489</f>
        <v>0.12272495570065783</v>
      </c>
      <c r="M485" s="401"/>
    </row>
    <row r="486" spans="2:13" ht="15.6">
      <c r="B486" s="397"/>
      <c r="C486" s="450" t="s">
        <v>148</v>
      </c>
      <c r="D486" s="438">
        <v>497</v>
      </c>
      <c r="E486" s="438">
        <v>776</v>
      </c>
      <c r="F486" s="438">
        <v>416.6</v>
      </c>
      <c r="G486" s="438">
        <v>80</v>
      </c>
      <c r="H486" s="438"/>
      <c r="I486" s="438">
        <v>491.81</v>
      </c>
      <c r="J486" s="438"/>
      <c r="K486" s="550">
        <f t="shared" ref="K486:K490" si="116">D486+E486+F486+G486+H486+I486+J486</f>
        <v>2261.41</v>
      </c>
      <c r="L486" s="452">
        <f>K486/K489</f>
        <v>0.27446294633104351</v>
      </c>
      <c r="M486" s="401"/>
    </row>
    <row r="487" spans="2:13" ht="15.6">
      <c r="B487" s="397"/>
      <c r="C487" s="450" t="s">
        <v>61</v>
      </c>
      <c r="D487" s="438">
        <v>1443.01</v>
      </c>
      <c r="E487" s="185">
        <v>170</v>
      </c>
      <c r="F487" s="438">
        <v>112.8</v>
      </c>
      <c r="G487" s="438"/>
      <c r="H487" s="438"/>
      <c r="I487" s="438">
        <v>286</v>
      </c>
      <c r="J487" s="438"/>
      <c r="K487" s="550">
        <f t="shared" si="116"/>
        <v>2011.81</v>
      </c>
      <c r="L487" s="452">
        <f>K487/K489</f>
        <v>0.24416947836007477</v>
      </c>
      <c r="M487" s="401"/>
    </row>
    <row r="488" spans="2:13" ht="15.6">
      <c r="B488" s="397"/>
      <c r="C488" s="450" t="s">
        <v>62</v>
      </c>
      <c r="D488" s="438">
        <v>1536.51</v>
      </c>
      <c r="E488" s="438">
        <v>635.89</v>
      </c>
      <c r="F488" s="438">
        <v>269.43</v>
      </c>
      <c r="G488" s="438">
        <v>206.69</v>
      </c>
      <c r="H488" s="438"/>
      <c r="I488" s="438">
        <v>306.48</v>
      </c>
      <c r="J488" s="438"/>
      <c r="K488" s="550">
        <f t="shared" si="116"/>
        <v>2955</v>
      </c>
      <c r="L488" s="452">
        <f>K488/K489</f>
        <v>0.35864261960822391</v>
      </c>
      <c r="M488" s="401"/>
    </row>
    <row r="489" spans="2:13" ht="15.6">
      <c r="B489" s="397"/>
      <c r="C489" s="450" t="s">
        <v>199</v>
      </c>
      <c r="D489" s="552">
        <f t="shared" ref="D489:F489" si="117">SUM(D485:D488)</f>
        <v>3732.5299999999997</v>
      </c>
      <c r="E489" s="552">
        <f t="shared" si="117"/>
        <v>1885.8899999999999</v>
      </c>
      <c r="F489" s="552">
        <f t="shared" si="117"/>
        <v>1066</v>
      </c>
      <c r="G489" s="552">
        <f>SUM(G485:G488)</f>
        <v>359.69</v>
      </c>
      <c r="H489" s="552">
        <f t="shared" ref="H489:J489" si="118">SUM(H485:H488)</f>
        <v>0</v>
      </c>
      <c r="I489" s="552">
        <f t="shared" si="118"/>
        <v>1195.29</v>
      </c>
      <c r="J489" s="552">
        <f t="shared" si="118"/>
        <v>0</v>
      </c>
      <c r="K489" s="550">
        <f t="shared" si="116"/>
        <v>8239.4</v>
      </c>
      <c r="L489" s="452">
        <f>SUM(L485:L488)</f>
        <v>1</v>
      </c>
      <c r="M489" s="401"/>
    </row>
    <row r="490" spans="2:13" ht="15.6">
      <c r="B490" s="397"/>
      <c r="C490" s="547" t="s">
        <v>193</v>
      </c>
      <c r="D490" s="553">
        <v>3732.53</v>
      </c>
      <c r="E490" s="553">
        <v>1885.89</v>
      </c>
      <c r="F490" s="553">
        <v>1066</v>
      </c>
      <c r="G490" s="548">
        <v>359.69</v>
      </c>
      <c r="H490" s="553"/>
      <c r="I490" s="548">
        <v>1195.29</v>
      </c>
      <c r="J490" s="548"/>
      <c r="K490" s="549">
        <f t="shared" si="116"/>
        <v>8239.4</v>
      </c>
      <c r="L490" s="452"/>
      <c r="M490" s="401"/>
    </row>
    <row r="491" spans="2:13" ht="15.6">
      <c r="B491" s="397"/>
      <c r="C491" s="460" t="s">
        <v>147</v>
      </c>
      <c r="D491" s="461">
        <f t="shared" ref="D491:E491" si="119">D490-D489</f>
        <v>0</v>
      </c>
      <c r="E491" s="461">
        <f t="shared" si="119"/>
        <v>0</v>
      </c>
      <c r="F491" s="461">
        <f>F490-F489</f>
        <v>0</v>
      </c>
      <c r="G491" s="461">
        <f>G490-G489</f>
        <v>0</v>
      </c>
      <c r="H491" s="461">
        <f t="shared" ref="H491:I491" si="120">H490-H489</f>
        <v>0</v>
      </c>
      <c r="I491" s="461">
        <f t="shared" si="120"/>
        <v>0</v>
      </c>
      <c r="J491" s="461">
        <f>J490-J489</f>
        <v>0</v>
      </c>
      <c r="K491" s="542">
        <f>D491+E491+F491+G491+H491+I491+J491</f>
        <v>0</v>
      </c>
      <c r="L491" s="452"/>
      <c r="M491" s="401"/>
    </row>
    <row r="492" spans="2:13" ht="15.6">
      <c r="B492" s="397"/>
      <c r="C492" s="402" t="s">
        <v>65</v>
      </c>
      <c r="D492" s="462">
        <f>D490/K490</f>
        <v>0.45300992790737193</v>
      </c>
      <c r="E492" s="462">
        <f>E490/K490</f>
        <v>0.22888681214651554</v>
      </c>
      <c r="F492" s="462">
        <f>F490/K490</f>
        <v>0.12937835279267909</v>
      </c>
      <c r="G492" s="462">
        <f>G490/K490</f>
        <v>4.3654877782362794E-2</v>
      </c>
      <c r="H492" s="462">
        <f>H490/K490</f>
        <v>0</v>
      </c>
      <c r="I492" s="462">
        <f>I490/K490</f>
        <v>0.14507002937107072</v>
      </c>
      <c r="J492" s="462">
        <f>J490/K490</f>
        <v>0</v>
      </c>
      <c r="K492" s="520">
        <f>D492+E492+F492+G492+H492+I492+J492</f>
        <v>1</v>
      </c>
      <c r="L492" s="463"/>
      <c r="M492" s="401"/>
    </row>
    <row r="493" spans="2:13" ht="16.2" thickBot="1">
      <c r="B493" s="397"/>
      <c r="C493" s="394"/>
      <c r="D493" s="395"/>
      <c r="E493" s="464"/>
      <c r="F493" s="879"/>
      <c r="G493" s="879"/>
      <c r="H493" s="879"/>
      <c r="I493" s="879"/>
      <c r="J493" s="880" t="s">
        <v>196</v>
      </c>
      <c r="K493" s="880"/>
      <c r="L493" s="465">
        <f>H473-K490</f>
        <v>5.2045799996121787</v>
      </c>
      <c r="M493" s="401"/>
    </row>
    <row r="494" spans="2:13" ht="15" thickBot="1">
      <c r="B494" s="397"/>
      <c r="C494" s="393"/>
      <c r="D494" s="367"/>
      <c r="E494" s="367"/>
      <c r="F494" s="367"/>
      <c r="G494" s="367"/>
      <c r="H494" s="367"/>
      <c r="I494" s="367"/>
      <c r="J494" s="367"/>
      <c r="K494" s="367"/>
      <c r="L494" s="368"/>
      <c r="M494" s="401"/>
    </row>
    <row r="495" spans="2:13" ht="15" thickBot="1">
      <c r="B495" s="398"/>
      <c r="C495" s="399"/>
      <c r="D495" s="399"/>
      <c r="E495" s="399"/>
      <c r="F495" s="399"/>
      <c r="G495" s="399"/>
      <c r="H495" s="399"/>
      <c r="I495" s="399"/>
      <c r="J495" s="399"/>
      <c r="K495" s="399"/>
      <c r="L495" s="399"/>
      <c r="M495" s="400"/>
    </row>
    <row r="497" spans="2:13" ht="15" thickBot="1"/>
    <row r="498" spans="2:13" ht="46.8" thickBot="1">
      <c r="B498" s="853" t="s">
        <v>220</v>
      </c>
      <c r="C498" s="854"/>
      <c r="D498" s="854"/>
      <c r="E498" s="854"/>
      <c r="F498" s="854"/>
      <c r="G498" s="854"/>
      <c r="H498" s="854"/>
      <c r="I498" s="854"/>
      <c r="J498" s="854"/>
      <c r="K498" s="854"/>
      <c r="L498" s="854"/>
      <c r="M498" s="855"/>
    </row>
    <row r="499" spans="2:13" ht="26.4" thickBot="1">
      <c r="B499" s="396"/>
      <c r="C499" s="856" t="s">
        <v>193</v>
      </c>
      <c r="D499" s="857"/>
      <c r="E499" s="857"/>
      <c r="F499" s="857"/>
      <c r="G499" s="857"/>
      <c r="H499" s="857"/>
      <c r="I499" s="857"/>
      <c r="J499" s="857"/>
      <c r="K499" s="857"/>
      <c r="L499" s="858"/>
      <c r="M499" s="401"/>
    </row>
    <row r="500" spans="2:13" ht="15.6">
      <c r="B500" s="396"/>
      <c r="C500" s="403" t="s">
        <v>7</v>
      </c>
      <c r="D500" s="404" t="s">
        <v>38</v>
      </c>
      <c r="E500" s="405" t="s">
        <v>39</v>
      </c>
      <c r="F500" s="406" t="s">
        <v>40</v>
      </c>
      <c r="G500" s="406" t="s">
        <v>8</v>
      </c>
      <c r="H500" s="407" t="s">
        <v>60</v>
      </c>
      <c r="I500" s="408" t="s">
        <v>40</v>
      </c>
      <c r="J500" s="407" t="s">
        <v>65</v>
      </c>
      <c r="K500" s="184"/>
      <c r="L500" s="188"/>
      <c r="M500" s="401"/>
    </row>
    <row r="501" spans="2:13" ht="15.6">
      <c r="B501" s="396"/>
      <c r="C501" s="409" t="s">
        <v>42</v>
      </c>
      <c r="D501" s="596">
        <v>1680706.7120000001</v>
      </c>
      <c r="E501" s="596">
        <v>1681863.9029999999</v>
      </c>
      <c r="F501" s="526">
        <f t="shared" ref="F501:F506" si="121">E501-D501</f>
        <v>1157.1909999998752</v>
      </c>
      <c r="G501" s="521">
        <v>6.28</v>
      </c>
      <c r="H501" s="410">
        <f>F501*G501</f>
        <v>7267.1594799992163</v>
      </c>
      <c r="I501" s="531">
        <f>F501+F505+F506</f>
        <v>1362.929999999875</v>
      </c>
      <c r="J501" s="411">
        <f>I501/I505</f>
        <v>0.82592407652943356</v>
      </c>
      <c r="K501" s="186"/>
      <c r="L501" s="359"/>
      <c r="M501" s="401"/>
    </row>
    <row r="502" spans="2:13" ht="15.6">
      <c r="B502" s="396"/>
      <c r="C502" s="412" t="s">
        <v>43</v>
      </c>
      <c r="D502" s="596">
        <v>645709.46299999999</v>
      </c>
      <c r="E502" s="596">
        <v>645709.46299999999</v>
      </c>
      <c r="F502" s="527">
        <f t="shared" si="121"/>
        <v>0</v>
      </c>
      <c r="G502" s="522">
        <v>6.28</v>
      </c>
      <c r="H502" s="413">
        <f>G502*F502</f>
        <v>0</v>
      </c>
      <c r="I502" s="532">
        <f>F502</f>
        <v>0</v>
      </c>
      <c r="J502" s="414">
        <f>I502/I505</f>
        <v>0</v>
      </c>
      <c r="K502" s="186"/>
      <c r="L502" s="359"/>
      <c r="M502" s="401"/>
    </row>
    <row r="503" spans="2:13" ht="15.6">
      <c r="B503" s="396"/>
      <c r="C503" s="415" t="s">
        <v>44</v>
      </c>
      <c r="D503" s="597">
        <v>399935.89399999997</v>
      </c>
      <c r="E503" s="597">
        <v>400143.462</v>
      </c>
      <c r="F503" s="528">
        <f t="shared" si="121"/>
        <v>207.56800000002841</v>
      </c>
      <c r="G503" s="523">
        <v>4.58</v>
      </c>
      <c r="H503" s="416">
        <f>G503*F503</f>
        <v>950.66144000013014</v>
      </c>
      <c r="I503" s="533">
        <f>F503</f>
        <v>207.56800000002841</v>
      </c>
      <c r="J503" s="417">
        <f>I503/I505</f>
        <v>0.1257844560741202</v>
      </c>
      <c r="K503" s="186"/>
      <c r="L503" s="359"/>
      <c r="M503" s="401"/>
    </row>
    <row r="504" spans="2:13" ht="15.6">
      <c r="B504" s="397"/>
      <c r="C504" s="183" t="s">
        <v>139</v>
      </c>
      <c r="D504" s="597">
        <v>350923.12199999997</v>
      </c>
      <c r="E504" s="597">
        <v>351002.81199999998</v>
      </c>
      <c r="F504" s="529">
        <f t="shared" si="121"/>
        <v>79.690000000002328</v>
      </c>
      <c r="G504" s="524">
        <v>6.28</v>
      </c>
      <c r="H504" s="418">
        <f>G504*F504</f>
        <v>500.45320000001465</v>
      </c>
      <c r="I504" s="534">
        <f>F504</f>
        <v>79.690000000002328</v>
      </c>
      <c r="J504" s="419">
        <f>I504/I505</f>
        <v>4.8291467396446269E-2</v>
      </c>
      <c r="K504" s="186"/>
      <c r="L504" s="359"/>
      <c r="M504" s="401"/>
    </row>
    <row r="505" spans="2:13" ht="16.2" thickBot="1">
      <c r="B505" s="397"/>
      <c r="C505" s="420" t="s">
        <v>45</v>
      </c>
      <c r="D505" s="597">
        <v>2794.3620000000001</v>
      </c>
      <c r="E505" s="597">
        <v>2959.8919999999998</v>
      </c>
      <c r="F505" s="526">
        <f t="shared" si="121"/>
        <v>165.52999999999975</v>
      </c>
      <c r="G505" s="859">
        <v>6.28</v>
      </c>
      <c r="H505" s="421">
        <f>G505*F505</f>
        <v>1039.5283999999986</v>
      </c>
      <c r="I505" s="535">
        <f t="shared" ref="I505:J505" si="122">SUM(I501:I504)</f>
        <v>1650.1879999999057</v>
      </c>
      <c r="J505" s="422">
        <f t="shared" si="122"/>
        <v>1</v>
      </c>
      <c r="K505" s="186"/>
      <c r="L505" s="359"/>
      <c r="M505" s="401"/>
    </row>
    <row r="506" spans="2:13" ht="15.6">
      <c r="B506" s="397"/>
      <c r="C506" s="420" t="s">
        <v>46</v>
      </c>
      <c r="D506" s="597">
        <v>1589.8219999999999</v>
      </c>
      <c r="E506" s="597">
        <v>1630.0309999999999</v>
      </c>
      <c r="F506" s="526">
        <f t="shared" si="121"/>
        <v>40.20900000000006</v>
      </c>
      <c r="G506" s="860"/>
      <c r="H506" s="423">
        <f>G505*F506</f>
        <v>252.51252000000039</v>
      </c>
      <c r="I506" s="424"/>
      <c r="J506" s="425"/>
      <c r="K506" s="186"/>
      <c r="L506" s="359"/>
      <c r="M506" s="401"/>
    </row>
    <row r="507" spans="2:13" ht="16.2" thickBot="1">
      <c r="B507" s="397"/>
      <c r="C507" s="426" t="s">
        <v>21</v>
      </c>
      <c r="D507" s="427"/>
      <c r="E507" s="427"/>
      <c r="F507" s="530">
        <f>F501+F502+F503+F504+F505+F506</f>
        <v>1650.1879999999057</v>
      </c>
      <c r="G507" s="525">
        <f>H507/F507</f>
        <v>6.0661664246739964</v>
      </c>
      <c r="H507" s="428">
        <f>SUM(H501:H506)</f>
        <v>10010.315039999361</v>
      </c>
      <c r="I507" s="424"/>
      <c r="J507" s="425"/>
      <c r="K507" s="186"/>
      <c r="L507" s="359"/>
      <c r="M507" s="401"/>
    </row>
    <row r="508" spans="2:13" ht="16.2" thickBot="1">
      <c r="B508" s="397"/>
      <c r="C508" s="429"/>
      <c r="D508" s="425"/>
      <c r="E508" s="425"/>
      <c r="F508" s="430"/>
      <c r="G508" s="425"/>
      <c r="H508" s="425"/>
      <c r="I508" s="431"/>
      <c r="J508" s="431"/>
      <c r="K508" s="184"/>
      <c r="L508" s="188"/>
      <c r="M508" s="401"/>
    </row>
    <row r="509" spans="2:13" ht="15.6">
      <c r="B509" s="397"/>
      <c r="C509" s="432"/>
      <c r="D509" s="433"/>
      <c r="E509" s="433" t="s">
        <v>254</v>
      </c>
      <c r="F509" s="434" t="s">
        <v>1</v>
      </c>
      <c r="G509" s="554" t="s">
        <v>65</v>
      </c>
      <c r="H509" s="861" t="s">
        <v>243</v>
      </c>
      <c r="I509" s="862"/>
      <c r="J509" s="431"/>
      <c r="K509" s="184"/>
      <c r="L509" s="188"/>
      <c r="M509" s="401"/>
    </row>
    <row r="510" spans="2:13" ht="15.6">
      <c r="B510" s="397"/>
      <c r="C510" s="437" t="s">
        <v>80</v>
      </c>
      <c r="D510" s="438"/>
      <c r="E510" s="438">
        <v>1744</v>
      </c>
      <c r="F510" s="438">
        <f>D510+E510</f>
        <v>1744</v>
      </c>
      <c r="G510" s="439">
        <f>F510/F515</f>
        <v>0.24301810652107875</v>
      </c>
      <c r="H510" s="590">
        <v>7.0000000000000001E-3</v>
      </c>
      <c r="I510" s="586">
        <f>F510*H510</f>
        <v>12.208</v>
      </c>
      <c r="J510" s="431"/>
      <c r="K510" s="184"/>
      <c r="L510" s="188"/>
      <c r="M510" s="401"/>
    </row>
    <row r="511" spans="2:13" ht="15.6">
      <c r="B511" s="397"/>
      <c r="C511" s="437" t="s">
        <v>81</v>
      </c>
      <c r="D511" s="438"/>
      <c r="E511" s="438">
        <v>2169</v>
      </c>
      <c r="F511" s="438">
        <f t="shared" ref="F511:F514" si="123">D511+E511</f>
        <v>2169</v>
      </c>
      <c r="G511" s="439">
        <f>F511/F515</f>
        <v>0.3022398354611352</v>
      </c>
      <c r="H511" s="590">
        <v>2.5000000000000001E-2</v>
      </c>
      <c r="I511" s="586">
        <f>F511*H511</f>
        <v>54.225000000000001</v>
      </c>
      <c r="J511" s="431"/>
      <c r="K511" s="184"/>
      <c r="L511" s="188"/>
      <c r="M511" s="401"/>
    </row>
    <row r="512" spans="2:13" ht="15.6">
      <c r="B512" s="397"/>
      <c r="C512" s="437" t="s">
        <v>58</v>
      </c>
      <c r="D512" s="438"/>
      <c r="E512" s="438">
        <v>3128</v>
      </c>
      <c r="F512" s="438">
        <f t="shared" si="123"/>
        <v>3128</v>
      </c>
      <c r="G512" s="439">
        <f>F512/F515</f>
        <v>0.43587192499881555</v>
      </c>
      <c r="H512" s="590"/>
      <c r="I512" s="586"/>
      <c r="J512" s="431"/>
      <c r="K512" s="184"/>
      <c r="L512" s="188"/>
      <c r="M512" s="401"/>
    </row>
    <row r="513" spans="2:13" ht="15.6">
      <c r="B513" s="397"/>
      <c r="C513" s="437" t="s">
        <v>275</v>
      </c>
      <c r="D513" s="438"/>
      <c r="E513" s="438">
        <v>135.41999999999999</v>
      </c>
      <c r="F513" s="438">
        <f t="shared" si="123"/>
        <v>135.41999999999999</v>
      </c>
      <c r="G513" s="439">
        <f>F513/F515</f>
        <v>1.8870133018970461E-2</v>
      </c>
      <c r="H513" s="590">
        <v>1.9E-2</v>
      </c>
      <c r="I513" s="586">
        <f>F513*H513</f>
        <v>2.5729799999999998</v>
      </c>
      <c r="J513" s="431"/>
      <c r="K513" s="184"/>
      <c r="L513" s="188"/>
      <c r="M513" s="401"/>
    </row>
    <row r="514" spans="2:13" ht="15.6">
      <c r="B514" s="397"/>
      <c r="C514" s="437" t="s">
        <v>276</v>
      </c>
      <c r="D514" s="438"/>
      <c r="E514" s="438"/>
      <c r="F514" s="438">
        <f t="shared" si="123"/>
        <v>0</v>
      </c>
      <c r="G514" s="439">
        <f>F514/F515</f>
        <v>0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SUM(D510:D514)</f>
        <v>0</v>
      </c>
      <c r="E515" s="442">
        <f>SUM(E510:E514)</f>
        <v>7176.42</v>
      </c>
      <c r="F515" s="443">
        <f>D515+E515</f>
        <v>7176.42</v>
      </c>
      <c r="G515" s="444">
        <f>SUM(G510:G514)</f>
        <v>0.99999999999999989</v>
      </c>
      <c r="H515" s="585" t="s">
        <v>21</v>
      </c>
      <c r="I515" s="591">
        <f>SUM(I510:I514)</f>
        <v>69.005980000000008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76" t="s">
        <v>194</v>
      </c>
      <c r="D517" s="877"/>
      <c r="E517" s="877"/>
      <c r="F517" s="877"/>
      <c r="G517" s="877"/>
      <c r="H517" s="877"/>
      <c r="I517" s="877"/>
      <c r="J517" s="877"/>
      <c r="K517" s="877"/>
      <c r="L517" s="878"/>
      <c r="M517" s="401"/>
    </row>
    <row r="518" spans="2:13" ht="15.6">
      <c r="B518" s="396"/>
      <c r="C518" s="446"/>
      <c r="D518" s="447" t="s">
        <v>260</v>
      </c>
      <c r="E518" s="447" t="s">
        <v>68</v>
      </c>
      <c r="F518" s="447" t="s">
        <v>290</v>
      </c>
      <c r="G518" s="448" t="s">
        <v>256</v>
      </c>
      <c r="H518" s="447" t="s">
        <v>130</v>
      </c>
      <c r="I518" s="448" t="s">
        <v>64</v>
      </c>
      <c r="J518" s="447" t="s">
        <v>269</v>
      </c>
      <c r="K518" s="448" t="s">
        <v>195</v>
      </c>
      <c r="L518" s="449" t="s">
        <v>65</v>
      </c>
      <c r="M518" s="401"/>
    </row>
    <row r="519" spans="2:13" ht="15.6">
      <c r="B519" s="396"/>
      <c r="C519" s="450" t="s">
        <v>58</v>
      </c>
      <c r="D519" s="438">
        <v>588</v>
      </c>
      <c r="E519" s="438"/>
      <c r="F519" s="438">
        <v>121.17</v>
      </c>
      <c r="G519" s="438">
        <v>187</v>
      </c>
      <c r="H519" s="438"/>
      <c r="I519" s="438">
        <v>93</v>
      </c>
      <c r="J519" s="438"/>
      <c r="K519" s="550">
        <f>D519+E519+F519+G519+H519+I519+J519</f>
        <v>989.17</v>
      </c>
      <c r="L519" s="452">
        <f>K519/K523</f>
        <v>9.8934313504863342E-2</v>
      </c>
      <c r="M519" s="401"/>
    </row>
    <row r="520" spans="2:13" ht="15.6">
      <c r="B520" s="396"/>
      <c r="C520" s="450" t="s">
        <v>148</v>
      </c>
      <c r="D520" s="438">
        <v>1557.05</v>
      </c>
      <c r="E520" s="438"/>
      <c r="F520" s="438">
        <v>432</v>
      </c>
      <c r="G520" s="438">
        <v>831</v>
      </c>
      <c r="H520" s="438">
        <v>200</v>
      </c>
      <c r="I520" s="438">
        <v>903</v>
      </c>
      <c r="J520" s="438"/>
      <c r="K520" s="550">
        <f t="shared" ref="K520:K524" si="124">D520+E520+F520+G520+H520+I520+J520</f>
        <v>3923.05</v>
      </c>
      <c r="L520" s="452">
        <f>K520/K523</f>
        <v>0.39237366539144353</v>
      </c>
      <c r="M520" s="401"/>
    </row>
    <row r="521" spans="2:13" ht="15.6">
      <c r="B521" s="396"/>
      <c r="C521" s="450" t="s">
        <v>61</v>
      </c>
      <c r="D521" s="438">
        <v>230</v>
      </c>
      <c r="E521" s="185"/>
      <c r="F521" s="438">
        <v>94.8</v>
      </c>
      <c r="G521" s="438">
        <v>159.16</v>
      </c>
      <c r="H521" s="438"/>
      <c r="I521" s="438">
        <v>99</v>
      </c>
      <c r="J521" s="438"/>
      <c r="K521" s="550">
        <f t="shared" si="124"/>
        <v>582.96</v>
      </c>
      <c r="L521" s="452">
        <f>K521/K523</f>
        <v>5.8306203585627492E-2</v>
      </c>
      <c r="M521" s="401"/>
    </row>
    <row r="522" spans="2:13" ht="15.6">
      <c r="B522" s="396"/>
      <c r="C522" s="450" t="s">
        <v>62</v>
      </c>
      <c r="D522" s="438">
        <v>1953.86</v>
      </c>
      <c r="E522" s="438"/>
      <c r="F522" s="438">
        <v>724.51</v>
      </c>
      <c r="G522" s="438">
        <v>897.06</v>
      </c>
      <c r="H522" s="438">
        <v>204.36</v>
      </c>
      <c r="I522" s="438">
        <v>623.24</v>
      </c>
      <c r="J522" s="438">
        <v>100.04</v>
      </c>
      <c r="K522" s="550">
        <f t="shared" si="124"/>
        <v>4503.07</v>
      </c>
      <c r="L522" s="452">
        <f>K522/K523</f>
        <v>0.45038581751806561</v>
      </c>
      <c r="M522" s="401"/>
    </row>
    <row r="523" spans="2:13" ht="15.6">
      <c r="B523" s="397"/>
      <c r="C523" s="450" t="s">
        <v>199</v>
      </c>
      <c r="D523" s="552">
        <f t="shared" ref="D523:F523" si="125">SUM(D519:D522)</f>
        <v>4328.91</v>
      </c>
      <c r="E523" s="552">
        <f t="shared" si="125"/>
        <v>0</v>
      </c>
      <c r="F523" s="552">
        <f t="shared" si="125"/>
        <v>1372.48</v>
      </c>
      <c r="G523" s="552">
        <f>SUM(G519:G522)</f>
        <v>2074.2200000000003</v>
      </c>
      <c r="H523" s="552">
        <f t="shared" ref="H523:J523" si="126">SUM(H519:H522)</f>
        <v>404.36</v>
      </c>
      <c r="I523" s="552">
        <f t="shared" si="126"/>
        <v>1718.24</v>
      </c>
      <c r="J523" s="552">
        <f t="shared" si="126"/>
        <v>100.04</v>
      </c>
      <c r="K523" s="550">
        <f t="shared" si="124"/>
        <v>9998.25</v>
      </c>
      <c r="L523" s="452">
        <f>SUM(L519:L522)</f>
        <v>0.99999999999999989</v>
      </c>
      <c r="M523" s="401"/>
    </row>
    <row r="524" spans="2:13" ht="15.6">
      <c r="B524" s="397"/>
      <c r="C524" s="547" t="s">
        <v>193</v>
      </c>
      <c r="D524" s="553">
        <v>4334.91</v>
      </c>
      <c r="E524" s="553"/>
      <c r="F524" s="553">
        <v>1372.48</v>
      </c>
      <c r="G524" s="548">
        <v>2074.2199999999998</v>
      </c>
      <c r="H524" s="553">
        <v>404.36</v>
      </c>
      <c r="I524" s="548">
        <v>1718.24</v>
      </c>
      <c r="J524" s="548">
        <v>100.04</v>
      </c>
      <c r="K524" s="549">
        <f t="shared" si="124"/>
        <v>10004.25</v>
      </c>
      <c r="L524" s="452"/>
      <c r="M524" s="401"/>
    </row>
    <row r="525" spans="2:13" ht="15.6">
      <c r="B525" s="397"/>
      <c r="C525" s="460" t="s">
        <v>147</v>
      </c>
      <c r="D525" s="461">
        <f t="shared" ref="D525:E525" si="127">D524-D523</f>
        <v>6</v>
      </c>
      <c r="E525" s="461">
        <f t="shared" si="127"/>
        <v>0</v>
      </c>
      <c r="F525" s="461">
        <f>F524-F523</f>
        <v>0</v>
      </c>
      <c r="G525" s="461">
        <f>G524-G523</f>
        <v>0</v>
      </c>
      <c r="H525" s="461">
        <f t="shared" ref="H525:I525" si="128">H524-H523</f>
        <v>0</v>
      </c>
      <c r="I525" s="461">
        <f t="shared" si="128"/>
        <v>0</v>
      </c>
      <c r="J525" s="461">
        <f>J524-J523</f>
        <v>0</v>
      </c>
      <c r="K525" s="542">
        <f>D525+E525+F525+G525+H525+I525+J525</f>
        <v>6</v>
      </c>
      <c r="L525" s="452"/>
      <c r="M525" s="401"/>
    </row>
    <row r="526" spans="2:13" ht="15.6">
      <c r="B526" s="396"/>
      <c r="C526" s="402" t="s">
        <v>65</v>
      </c>
      <c r="D526" s="462">
        <f>D524/K524</f>
        <v>0.43330684459104879</v>
      </c>
      <c r="E526" s="462">
        <f>E524/K524</f>
        <v>0</v>
      </c>
      <c r="F526" s="462">
        <f>F524/K524</f>
        <v>0.13718969437988854</v>
      </c>
      <c r="G526" s="462">
        <f>G524/K524</f>
        <v>0.20733388309968262</v>
      </c>
      <c r="H526" s="462">
        <f>H524/K524</f>
        <v>4.0418822000649723E-2</v>
      </c>
      <c r="I526" s="462">
        <f>I524/K524</f>
        <v>0.17175100582252542</v>
      </c>
      <c r="J526" s="462">
        <f>J524/K524</f>
        <v>9.9997501062048643E-3</v>
      </c>
      <c r="K526" s="520">
        <f>D526+E526+F526+G526+H526+I526+J526</f>
        <v>1</v>
      </c>
      <c r="L526" s="463"/>
      <c r="M526" s="401"/>
    </row>
    <row r="527" spans="2:13" ht="16.2" thickBot="1">
      <c r="B527" s="396"/>
      <c r="C527" s="394"/>
      <c r="D527" s="395"/>
      <c r="E527" s="464"/>
      <c r="F527" s="879"/>
      <c r="G527" s="879"/>
      <c r="H527" s="879"/>
      <c r="I527" s="879"/>
      <c r="J527" s="880" t="s">
        <v>196</v>
      </c>
      <c r="K527" s="880"/>
      <c r="L527" s="465">
        <f>H507-K524</f>
        <v>6.0650399993610336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1681863.9029999999</v>
      </c>
      <c r="E534" s="596">
        <v>1682916.5830000001</v>
      </c>
      <c r="F534" s="526">
        <f t="shared" ref="F534:F539" si="129">E534-D534</f>
        <v>1052.6800000001676</v>
      </c>
      <c r="G534" s="521">
        <v>6.28</v>
      </c>
      <c r="H534" s="410">
        <f>F534*G534</f>
        <v>6610.830400001053</v>
      </c>
      <c r="I534" s="531">
        <f>F534+F538+F539</f>
        <v>1261.8790000001679</v>
      </c>
      <c r="J534" s="411">
        <f>I534/I538</f>
        <v>0.88202577831211093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645709.46299999999</v>
      </c>
      <c r="E535" s="596">
        <v>645709.46299999999</v>
      </c>
      <c r="F535" s="527">
        <f t="shared" si="129"/>
        <v>0</v>
      </c>
      <c r="G535" s="522">
        <v>6.28</v>
      </c>
      <c r="H535" s="413">
        <f>G535*F535</f>
        <v>0</v>
      </c>
      <c r="I535" s="532">
        <f>F535</f>
        <v>0</v>
      </c>
      <c r="J535" s="414">
        <f>I535/I538</f>
        <v>0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400143.462</v>
      </c>
      <c r="E536" s="597">
        <v>400163.462</v>
      </c>
      <c r="F536" s="528">
        <f t="shared" si="129"/>
        <v>20</v>
      </c>
      <c r="G536" s="523">
        <v>4.58</v>
      </c>
      <c r="H536" s="416">
        <f>G536*F536</f>
        <v>91.6</v>
      </c>
      <c r="I536" s="533">
        <f>F536</f>
        <v>20</v>
      </c>
      <c r="J536" s="417">
        <f>I536/I538</f>
        <v>1.3979561880528854E-2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351002.81199999998</v>
      </c>
      <c r="E537" s="597">
        <v>351151.59299999999</v>
      </c>
      <c r="F537" s="529">
        <f t="shared" si="129"/>
        <v>148.78100000001723</v>
      </c>
      <c r="G537" s="524">
        <v>6.28</v>
      </c>
      <c r="H537" s="418">
        <f>G537*F537</f>
        <v>934.34468000010827</v>
      </c>
      <c r="I537" s="534">
        <f>F537</f>
        <v>148.78100000001723</v>
      </c>
      <c r="J537" s="419">
        <f>I537/I538</f>
        <v>0.10399465980736022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2959.8919999999998</v>
      </c>
      <c r="E538" s="597">
        <v>3120.21</v>
      </c>
      <c r="F538" s="526">
        <f t="shared" si="129"/>
        <v>160.31800000000021</v>
      </c>
      <c r="G538" s="859">
        <v>6.28</v>
      </c>
      <c r="H538" s="421">
        <f>G538*F538</f>
        <v>1006.7970400000014</v>
      </c>
      <c r="I538" s="535">
        <f t="shared" ref="I538:J538" si="130">SUM(I534:I537)</f>
        <v>1430.6600000001852</v>
      </c>
      <c r="J538" s="422">
        <f t="shared" si="130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1630.0309999999999</v>
      </c>
      <c r="E539" s="597">
        <v>1678.912</v>
      </c>
      <c r="F539" s="526">
        <f t="shared" si="129"/>
        <v>48.881000000000085</v>
      </c>
      <c r="G539" s="860"/>
      <c r="H539" s="423">
        <f>G538*F539</f>
        <v>306.97268000000054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1430.6600000001852</v>
      </c>
      <c r="G540" s="525">
        <f>H540/F540</f>
        <v>6.2562347448031019</v>
      </c>
      <c r="H540" s="428">
        <f>SUM(H534:H539)</f>
        <v>8950.5448000011638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/>
      <c r="E542" s="433" t="s">
        <v>254</v>
      </c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/>
      <c r="E543" s="438">
        <v>1132</v>
      </c>
      <c r="F543" s="438">
        <f>D543+E543</f>
        <v>1132</v>
      </c>
      <c r="G543" s="439">
        <f>F543/F548</f>
        <v>0.33488746361205124</v>
      </c>
      <c r="H543" s="590">
        <v>7.0000000000000001E-3</v>
      </c>
      <c r="I543" s="586">
        <f>F543*H543</f>
        <v>7.9240000000000004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/>
      <c r="E544" s="438">
        <v>813</v>
      </c>
      <c r="F544" s="438">
        <f t="shared" ref="F544:F547" si="131">D544+E544</f>
        <v>813</v>
      </c>
      <c r="G544" s="439">
        <f>F544/F548</f>
        <v>0.24051546635741841</v>
      </c>
      <c r="H544" s="590">
        <v>2.5000000000000001E-2</v>
      </c>
      <c r="I544" s="586">
        <f>F544*H544</f>
        <v>20.325000000000003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/>
      <c r="E545" s="438">
        <v>914</v>
      </c>
      <c r="F545" s="438">
        <f t="shared" si="131"/>
        <v>914</v>
      </c>
      <c r="G545" s="439">
        <f>F545/F548</f>
        <v>0.27039500153835233</v>
      </c>
      <c r="H545" s="590"/>
      <c r="I545" s="586"/>
      <c r="J545" s="431"/>
      <c r="K545" s="184"/>
      <c r="L545" s="188"/>
      <c r="M545" s="401"/>
    </row>
    <row r="546" spans="2:13" ht="15.6">
      <c r="B546" s="397"/>
      <c r="C546" s="437" t="s">
        <v>275</v>
      </c>
      <c r="D546" s="438"/>
      <c r="E546" s="438">
        <v>521.24</v>
      </c>
      <c r="F546" s="438">
        <f t="shared" si="131"/>
        <v>521.24</v>
      </c>
      <c r="G546" s="439">
        <f>F546/F548</f>
        <v>0.15420206849217807</v>
      </c>
      <c r="H546" s="590">
        <v>1.9E-2</v>
      </c>
      <c r="I546" s="586">
        <f>F546*H546</f>
        <v>9.9035600000000006</v>
      </c>
      <c r="J546" s="431"/>
      <c r="K546" s="184"/>
      <c r="L546" s="188"/>
      <c r="M546" s="401"/>
    </row>
    <row r="547" spans="2:13" ht="15.6">
      <c r="B547" s="397"/>
      <c r="C547" s="437" t="s">
        <v>276</v>
      </c>
      <c r="D547" s="438"/>
      <c r="E547" s="438"/>
      <c r="F547" s="438">
        <f t="shared" si="131"/>
        <v>0</v>
      </c>
      <c r="G547" s="439">
        <f>F547/F548</f>
        <v>0</v>
      </c>
      <c r="H547" s="584"/>
      <c r="I547" s="586"/>
      <c r="J547" s="431"/>
      <c r="K547" s="184"/>
      <c r="L547" s="188"/>
      <c r="M547" s="401"/>
    </row>
    <row r="548" spans="2:13" ht="16.2" thickBot="1">
      <c r="B548" s="397"/>
      <c r="C548" s="441" t="s">
        <v>1</v>
      </c>
      <c r="D548" s="442">
        <f>SUM(D543:D547)</f>
        <v>0</v>
      </c>
      <c r="E548" s="442">
        <f>SUM(E543:E547)</f>
        <v>3380.24</v>
      </c>
      <c r="F548" s="443">
        <f>D548+E548</f>
        <v>3380.24</v>
      </c>
      <c r="G548" s="444">
        <f>SUM(G543:G547)</f>
        <v>1</v>
      </c>
      <c r="H548" s="585" t="s">
        <v>21</v>
      </c>
      <c r="I548" s="591">
        <f>SUM(I543:I547)</f>
        <v>38.152560000000001</v>
      </c>
      <c r="J548" s="431"/>
      <c r="K548" s="184"/>
      <c r="L548" s="188"/>
      <c r="M548" s="401"/>
    </row>
    <row r="549" spans="2:13" ht="15" thickBot="1">
      <c r="B549" s="397"/>
      <c r="C549" s="187"/>
      <c r="D549" s="186"/>
      <c r="E549" s="186"/>
      <c r="G549" s="186"/>
      <c r="H549" s="186"/>
      <c r="I549" s="184"/>
      <c r="J549" s="184"/>
      <c r="K549" s="184"/>
      <c r="L549" s="188"/>
      <c r="M549" s="401"/>
    </row>
    <row r="550" spans="2:13" ht="26.4" thickBot="1">
      <c r="B550" s="397"/>
      <c r="C550" s="876" t="s">
        <v>194</v>
      </c>
      <c r="D550" s="877"/>
      <c r="E550" s="877"/>
      <c r="F550" s="877"/>
      <c r="G550" s="877"/>
      <c r="H550" s="877"/>
      <c r="I550" s="877"/>
      <c r="J550" s="877"/>
      <c r="K550" s="877"/>
      <c r="L550" s="878"/>
      <c r="M550" s="401"/>
    </row>
    <row r="551" spans="2:13" ht="15.6">
      <c r="B551" s="396"/>
      <c r="C551" s="446"/>
      <c r="D551" s="447" t="s">
        <v>260</v>
      </c>
      <c r="E551" s="447" t="s">
        <v>68</v>
      </c>
      <c r="F551" s="447" t="s">
        <v>290</v>
      </c>
      <c r="G551" s="448" t="s">
        <v>256</v>
      </c>
      <c r="H551" s="447" t="s">
        <v>130</v>
      </c>
      <c r="I551" s="448" t="s">
        <v>64</v>
      </c>
      <c r="J551" s="447" t="s">
        <v>269</v>
      </c>
      <c r="K551" s="448" t="s">
        <v>195</v>
      </c>
      <c r="L551" s="449" t="s">
        <v>65</v>
      </c>
      <c r="M551" s="401"/>
    </row>
    <row r="552" spans="2:13" ht="15.6">
      <c r="B552" s="396"/>
      <c r="C552" s="450" t="s">
        <v>58</v>
      </c>
      <c r="D552" s="438"/>
      <c r="E552" s="438">
        <v>203</v>
      </c>
      <c r="F552" s="438">
        <v>85.37</v>
      </c>
      <c r="G552" s="438">
        <v>358</v>
      </c>
      <c r="H552" s="438"/>
      <c r="I552" s="438">
        <v>930.24</v>
      </c>
      <c r="J552" s="438"/>
      <c r="K552" s="550">
        <f>D552+E552+F552+G552+H552+I552+J552</f>
        <v>1576.6100000000001</v>
      </c>
      <c r="L552" s="452">
        <f>K552/K556</f>
        <v>0.17442093303433634</v>
      </c>
      <c r="M552" s="401"/>
    </row>
    <row r="553" spans="2:13" ht="15.6">
      <c r="B553" s="396"/>
      <c r="C553" s="450" t="s">
        <v>148</v>
      </c>
      <c r="D553" s="438"/>
      <c r="E553" s="438">
        <v>585</v>
      </c>
      <c r="F553" s="438">
        <v>257.54000000000002</v>
      </c>
      <c r="G553" s="438">
        <v>338</v>
      </c>
      <c r="H553" s="438">
        <v>70</v>
      </c>
      <c r="I553" s="438">
        <v>765.36</v>
      </c>
      <c r="J553" s="438"/>
      <c r="K553" s="550">
        <f t="shared" ref="K553:K557" si="132">D553+E553+F553+G553+H553+I553+J553</f>
        <v>2015.9</v>
      </c>
      <c r="L553" s="452">
        <f>K553/K556</f>
        <v>0.2230197442004799</v>
      </c>
      <c r="M553" s="401"/>
    </row>
    <row r="554" spans="2:13" ht="15.6">
      <c r="B554" s="396"/>
      <c r="C554" s="450" t="s">
        <v>61</v>
      </c>
      <c r="D554" s="438"/>
      <c r="E554" s="185">
        <v>940.6</v>
      </c>
      <c r="F554" s="438">
        <v>226.64</v>
      </c>
      <c r="G554" s="438">
        <v>844</v>
      </c>
      <c r="H554" s="438"/>
      <c r="I554" s="438">
        <v>463</v>
      </c>
      <c r="J554" s="438"/>
      <c r="K554" s="550">
        <f t="shared" si="132"/>
        <v>2474.2399999999998</v>
      </c>
      <c r="L554" s="452">
        <f>K554/K556</f>
        <v>0.273726063738576</v>
      </c>
      <c r="M554" s="401"/>
    </row>
    <row r="555" spans="2:13" ht="15.6">
      <c r="B555" s="396"/>
      <c r="C555" s="450" t="s">
        <v>62</v>
      </c>
      <c r="D555" s="438"/>
      <c r="E555" s="438">
        <v>934.28</v>
      </c>
      <c r="F555" s="438">
        <v>325.39</v>
      </c>
      <c r="G555" s="438">
        <v>1334.69</v>
      </c>
      <c r="H555" s="438">
        <v>45.84</v>
      </c>
      <c r="I555" s="438">
        <v>332.16</v>
      </c>
      <c r="J555" s="438"/>
      <c r="K555" s="550">
        <f t="shared" si="132"/>
        <v>2972.36</v>
      </c>
      <c r="L555" s="452">
        <f>K555/K556</f>
        <v>0.3288332590266077</v>
      </c>
      <c r="M555" s="401"/>
    </row>
    <row r="556" spans="2:13" ht="15.6">
      <c r="B556" s="397"/>
      <c r="C556" s="450" t="s">
        <v>199</v>
      </c>
      <c r="D556" s="552">
        <f t="shared" ref="D556:F556" si="133">SUM(D552:D555)</f>
        <v>0</v>
      </c>
      <c r="E556" s="552">
        <f t="shared" si="133"/>
        <v>2662.88</v>
      </c>
      <c r="F556" s="552">
        <f t="shared" si="133"/>
        <v>894.93999999999994</v>
      </c>
      <c r="G556" s="552">
        <f>SUM(G552:G555)</f>
        <v>2874.69</v>
      </c>
      <c r="H556" s="552">
        <f t="shared" ref="H556:J556" si="134">SUM(H552:H555)</f>
        <v>115.84</v>
      </c>
      <c r="I556" s="552">
        <f t="shared" si="134"/>
        <v>2490.7599999999998</v>
      </c>
      <c r="J556" s="552">
        <f t="shared" si="134"/>
        <v>0</v>
      </c>
      <c r="K556" s="550">
        <f t="shared" si="132"/>
        <v>9039.11</v>
      </c>
      <c r="L556" s="452">
        <f>SUM(L552:L555)</f>
        <v>1</v>
      </c>
      <c r="M556" s="401"/>
    </row>
    <row r="557" spans="2:13" ht="15.6">
      <c r="B557" s="397"/>
      <c r="C557" s="547" t="s">
        <v>193</v>
      </c>
      <c r="D557" s="553"/>
      <c r="E557" s="553">
        <v>2662.88</v>
      </c>
      <c r="F557" s="553">
        <v>894.94</v>
      </c>
      <c r="G557" s="548">
        <v>2874.69</v>
      </c>
      <c r="H557" s="553">
        <v>115.84</v>
      </c>
      <c r="I557" s="548">
        <v>2490.7600000000002</v>
      </c>
      <c r="J557" s="548"/>
      <c r="K557" s="549">
        <f t="shared" si="132"/>
        <v>9039.11</v>
      </c>
      <c r="L557" s="452"/>
      <c r="M557" s="401"/>
    </row>
    <row r="558" spans="2:13" ht="15.6">
      <c r="B558" s="397"/>
      <c r="C558" s="460" t="s">
        <v>147</v>
      </c>
      <c r="D558" s="461">
        <f t="shared" ref="D558:E558" si="135">D557-D556</f>
        <v>0</v>
      </c>
      <c r="E558" s="461">
        <f t="shared" si="135"/>
        <v>0</v>
      </c>
      <c r="F558" s="461">
        <f>F557-F556</f>
        <v>0</v>
      </c>
      <c r="G558" s="461">
        <f>G557-G556</f>
        <v>0</v>
      </c>
      <c r="H558" s="461">
        <f t="shared" ref="H558:I558" si="136">H557-H556</f>
        <v>0</v>
      </c>
      <c r="I558" s="461">
        <f t="shared" si="136"/>
        <v>0</v>
      </c>
      <c r="J558" s="461">
        <f>J557-J556</f>
        <v>0</v>
      </c>
      <c r="K558" s="542">
        <f>D558+E558+F558+G558+H558+I558+J558</f>
        <v>0</v>
      </c>
      <c r="L558" s="452"/>
      <c r="M558" s="401"/>
    </row>
    <row r="559" spans="2:13" ht="15.6">
      <c r="B559" s="396"/>
      <c r="C559" s="402" t="s">
        <v>65</v>
      </c>
      <c r="D559" s="462">
        <f>D557/K557</f>
        <v>0</v>
      </c>
      <c r="E559" s="462">
        <f>E557/K557</f>
        <v>0.29459537498713922</v>
      </c>
      <c r="F559" s="462">
        <f>F557/K557</f>
        <v>9.9007535033869484E-2</v>
      </c>
      <c r="G559" s="462">
        <f>G557/K557</f>
        <v>0.31802799169387252</v>
      </c>
      <c r="H559" s="462">
        <f>H557/K557</f>
        <v>1.2815420987243214E-2</v>
      </c>
      <c r="I559" s="462">
        <f>I557/K557</f>
        <v>0.27555367729787555</v>
      </c>
      <c r="J559" s="462">
        <f>J557/K557</f>
        <v>0</v>
      </c>
      <c r="K559" s="520">
        <f>D559+E559+F559+G559+H559+I559+J559</f>
        <v>1</v>
      </c>
      <c r="L559" s="463"/>
      <c r="M559" s="401"/>
    </row>
    <row r="560" spans="2:13" ht="16.2" thickBot="1">
      <c r="B560" s="396"/>
      <c r="C560" s="394"/>
      <c r="D560" s="395"/>
      <c r="E560" s="464"/>
      <c r="F560" s="879"/>
      <c r="G560" s="879"/>
      <c r="H560" s="879"/>
      <c r="I560" s="879"/>
      <c r="J560" s="880" t="s">
        <v>196</v>
      </c>
      <c r="K560" s="880"/>
      <c r="L560" s="465">
        <f>H540-K557</f>
        <v>-88.565199998836761</v>
      </c>
      <c r="M560" s="401"/>
    </row>
    <row r="561" spans="2:13" ht="15" thickBot="1">
      <c r="B561" s="397"/>
      <c r="C561" s="393"/>
      <c r="D561" s="367"/>
      <c r="E561" s="367"/>
      <c r="F561" s="367"/>
      <c r="G561" s="367"/>
      <c r="H561" s="367"/>
      <c r="I561" s="367"/>
      <c r="J561" s="367"/>
      <c r="K561" s="367"/>
      <c r="L561" s="368"/>
      <c r="M561" s="401"/>
    </row>
    <row r="562" spans="2:13" ht="15" thickBot="1">
      <c r="B562" s="398"/>
      <c r="C562" s="399"/>
      <c r="D562" s="399"/>
      <c r="E562" s="399"/>
      <c r="F562" s="399"/>
      <c r="G562" s="399"/>
      <c r="H562" s="399"/>
      <c r="I562" s="399"/>
      <c r="J562" s="399"/>
      <c r="K562" s="399"/>
      <c r="L562" s="399"/>
      <c r="M562" s="400"/>
    </row>
    <row r="563" spans="2:13" ht="15" thickBot="1"/>
    <row r="564" spans="2:13" ht="46.8" thickBot="1">
      <c r="B564" s="853" t="s">
        <v>224</v>
      </c>
      <c r="C564" s="854"/>
      <c r="D564" s="854"/>
      <c r="E564" s="854"/>
      <c r="F564" s="854"/>
      <c r="G564" s="854"/>
      <c r="H564" s="854"/>
      <c r="I564" s="854"/>
      <c r="J564" s="854"/>
      <c r="K564" s="854"/>
      <c r="L564" s="854"/>
      <c r="M564" s="855"/>
    </row>
    <row r="565" spans="2:13" ht="26.4" thickBot="1">
      <c r="B565" s="396"/>
      <c r="C565" s="856" t="s">
        <v>193</v>
      </c>
      <c r="D565" s="857"/>
      <c r="E565" s="857"/>
      <c r="F565" s="857"/>
      <c r="G565" s="857"/>
      <c r="H565" s="857"/>
      <c r="I565" s="857"/>
      <c r="J565" s="857"/>
      <c r="K565" s="857"/>
      <c r="L565" s="858"/>
      <c r="M565" s="401"/>
    </row>
    <row r="566" spans="2:13" ht="15.6">
      <c r="B566" s="396"/>
      <c r="C566" s="403" t="s">
        <v>7</v>
      </c>
      <c r="D566" s="404" t="s">
        <v>38</v>
      </c>
      <c r="E566" s="405" t="s">
        <v>39</v>
      </c>
      <c r="F566" s="406" t="s">
        <v>40</v>
      </c>
      <c r="G566" s="406" t="s">
        <v>8</v>
      </c>
      <c r="H566" s="407" t="s">
        <v>60</v>
      </c>
      <c r="I566" s="408" t="s">
        <v>40</v>
      </c>
      <c r="J566" s="407" t="s">
        <v>65</v>
      </c>
      <c r="K566" s="184"/>
      <c r="L566" s="188"/>
      <c r="M566" s="401"/>
    </row>
    <row r="567" spans="2:13" ht="15.6">
      <c r="B567" s="396"/>
      <c r="C567" s="409" t="s">
        <v>42</v>
      </c>
      <c r="D567" s="596">
        <v>1682916.5830000001</v>
      </c>
      <c r="E567" s="596">
        <v>1683513.51</v>
      </c>
      <c r="F567" s="526">
        <f t="shared" ref="F567:F572" si="137">E567-D567</f>
        <v>596.92699999990873</v>
      </c>
      <c r="G567" s="521">
        <v>6.28</v>
      </c>
      <c r="H567" s="410">
        <f>F567*G567</f>
        <v>3748.701559999427</v>
      </c>
      <c r="I567" s="531">
        <f>F567+F571+F572</f>
        <v>684.7549999999087</v>
      </c>
      <c r="J567" s="411">
        <f>I567/I571</f>
        <v>0.92589262293082342</v>
      </c>
      <c r="K567" s="186"/>
      <c r="L567" s="359"/>
      <c r="M567" s="401"/>
    </row>
    <row r="568" spans="2:13" ht="15.6">
      <c r="B568" s="396"/>
      <c r="C568" s="412" t="s">
        <v>43</v>
      </c>
      <c r="D568" s="596">
        <v>645709.46299999999</v>
      </c>
      <c r="E568" s="596">
        <v>645709.46299999999</v>
      </c>
      <c r="F568" s="527">
        <f t="shared" si="137"/>
        <v>0</v>
      </c>
      <c r="G568" s="522">
        <v>6.28</v>
      </c>
      <c r="H568" s="413">
        <f>G568*F568</f>
        <v>0</v>
      </c>
      <c r="I568" s="532">
        <f>F568</f>
        <v>0</v>
      </c>
      <c r="J568" s="414">
        <f>I568/I571</f>
        <v>0</v>
      </c>
      <c r="K568" s="186"/>
      <c r="L568" s="359"/>
      <c r="M568" s="401"/>
    </row>
    <row r="569" spans="2:13" ht="15.6">
      <c r="B569" s="396"/>
      <c r="C569" s="415" t="s">
        <v>44</v>
      </c>
      <c r="D569" s="597">
        <v>400163.462</v>
      </c>
      <c r="E569" s="597">
        <v>400163.462</v>
      </c>
      <c r="F569" s="528">
        <f>E569-D569</f>
        <v>0</v>
      </c>
      <c r="G569" s="523">
        <v>4.58</v>
      </c>
      <c r="H569" s="416">
        <f>G569*F569</f>
        <v>0</v>
      </c>
      <c r="I569" s="533">
        <f>F569</f>
        <v>0</v>
      </c>
      <c r="J569" s="417">
        <f>I569/I571</f>
        <v>0</v>
      </c>
      <c r="K569" s="186"/>
      <c r="L569" s="359"/>
      <c r="M569" s="401"/>
    </row>
    <row r="570" spans="2:13" ht="15.6">
      <c r="B570" s="397"/>
      <c r="C570" s="183" t="s">
        <v>139</v>
      </c>
      <c r="D570" s="597">
        <v>351151.59299999999</v>
      </c>
      <c r="E570" s="597">
        <v>351206.40000000002</v>
      </c>
      <c r="F570" s="529">
        <f t="shared" si="137"/>
        <v>54.807000000029802</v>
      </c>
      <c r="G570" s="524">
        <v>6.28</v>
      </c>
      <c r="H570" s="418">
        <f>G570*F570</f>
        <v>344.18796000018716</v>
      </c>
      <c r="I570" s="534">
        <f>F570</f>
        <v>54.807000000029802</v>
      </c>
      <c r="J570" s="419">
        <f>I570/I571</f>
        <v>7.4107377069176569E-2</v>
      </c>
      <c r="K570" s="186"/>
      <c r="L570" s="359"/>
      <c r="M570" s="401"/>
    </row>
    <row r="571" spans="2:13" ht="16.2" thickBot="1">
      <c r="B571" s="397"/>
      <c r="C571" s="420" t="s">
        <v>45</v>
      </c>
      <c r="D571" s="597">
        <v>3120.21</v>
      </c>
      <c r="E571" s="597">
        <v>3179.44</v>
      </c>
      <c r="F571" s="526">
        <f t="shared" si="137"/>
        <v>59.230000000000018</v>
      </c>
      <c r="G571" s="859">
        <v>6.28</v>
      </c>
      <c r="H571" s="421">
        <f>G571*F571</f>
        <v>371.96440000000013</v>
      </c>
      <c r="I571" s="535">
        <f t="shared" ref="I571:J571" si="138">SUM(I567:I570)</f>
        <v>739.56199999993851</v>
      </c>
      <c r="J571" s="422">
        <f t="shared" si="138"/>
        <v>1</v>
      </c>
      <c r="K571" s="186"/>
      <c r="L571" s="359"/>
      <c r="M571" s="401"/>
    </row>
    <row r="572" spans="2:13" ht="15.6">
      <c r="B572" s="397"/>
      <c r="C572" s="420" t="s">
        <v>46</v>
      </c>
      <c r="D572" s="597">
        <v>1678.912</v>
      </c>
      <c r="E572" s="597">
        <v>1707.51</v>
      </c>
      <c r="F572" s="526">
        <f t="shared" si="137"/>
        <v>28.597999999999956</v>
      </c>
      <c r="G572" s="860"/>
      <c r="H572" s="423">
        <f>G571*F572</f>
        <v>179.59543999999974</v>
      </c>
      <c r="I572" s="424"/>
      <c r="J572" s="425"/>
      <c r="K572" s="186"/>
      <c r="L572" s="359"/>
      <c r="M572" s="401"/>
    </row>
    <row r="573" spans="2:13" ht="16.2" thickBot="1">
      <c r="B573" s="397"/>
      <c r="C573" s="426" t="s">
        <v>21</v>
      </c>
      <c r="D573" s="427"/>
      <c r="E573" s="427"/>
      <c r="F573" s="530">
        <f>F567+F568+F569+F570+F571+F572</f>
        <v>739.56199999993851</v>
      </c>
      <c r="G573" s="525">
        <f>H573/F573</f>
        <v>6.28</v>
      </c>
      <c r="H573" s="428">
        <f>SUM(H567:H572)</f>
        <v>4644.449359999614</v>
      </c>
      <c r="I573" s="424"/>
      <c r="J573" s="425"/>
      <c r="K573" s="186"/>
      <c r="L573" s="359"/>
      <c r="M573" s="401"/>
    </row>
    <row r="574" spans="2:13" ht="16.2" thickBot="1">
      <c r="B574" s="397"/>
      <c r="C574" s="429"/>
      <c r="D574" s="425"/>
      <c r="E574" s="425"/>
      <c r="F574" s="430"/>
      <c r="G574" s="425"/>
      <c r="H574" s="425"/>
      <c r="I574" s="431"/>
      <c r="J574" s="431"/>
      <c r="K574" s="184"/>
      <c r="L574" s="188"/>
      <c r="M574" s="401"/>
    </row>
    <row r="575" spans="2:13" ht="15.6">
      <c r="B575" s="397"/>
      <c r="C575" s="432"/>
      <c r="D575" s="433"/>
      <c r="E575" s="433" t="s">
        <v>254</v>
      </c>
      <c r="F575" s="434" t="s">
        <v>1</v>
      </c>
      <c r="G575" s="554" t="s">
        <v>65</v>
      </c>
      <c r="H575" s="861" t="s">
        <v>243</v>
      </c>
      <c r="I575" s="862"/>
      <c r="J575" s="431"/>
      <c r="K575" s="184"/>
      <c r="L575" s="188"/>
      <c r="M575" s="401"/>
    </row>
    <row r="576" spans="2:13" ht="15.6">
      <c r="B576" s="397"/>
      <c r="C576" s="437" t="s">
        <v>80</v>
      </c>
      <c r="D576" s="438"/>
      <c r="E576" s="438">
        <v>380</v>
      </c>
      <c r="F576" s="438">
        <f>D576+E576</f>
        <v>380</v>
      </c>
      <c r="G576" s="439">
        <f>F576/F581</f>
        <v>0.28278017562137225</v>
      </c>
      <c r="H576" s="590">
        <v>7.0000000000000001E-3</v>
      </c>
      <c r="I576" s="586">
        <f>F576*H576</f>
        <v>2.66</v>
      </c>
      <c r="J576" s="431"/>
      <c r="K576" s="184"/>
      <c r="L576" s="188"/>
      <c r="M576" s="401"/>
    </row>
    <row r="577" spans="2:13" ht="15.6">
      <c r="B577" s="397"/>
      <c r="C577" s="437" t="s">
        <v>81</v>
      </c>
      <c r="D577" s="438"/>
      <c r="E577" s="438">
        <v>278</v>
      </c>
      <c r="F577" s="438">
        <f t="shared" ref="F577:F580" si="139">D577+E577</f>
        <v>278</v>
      </c>
      <c r="G577" s="439">
        <f>F577/F581</f>
        <v>0.20687602321774073</v>
      </c>
      <c r="H577" s="590">
        <v>2.5000000000000001E-2</v>
      </c>
      <c r="I577" s="586">
        <f>F577*H577</f>
        <v>6.95</v>
      </c>
      <c r="J577" s="431"/>
      <c r="K577" s="184"/>
      <c r="L577" s="188"/>
      <c r="M577" s="401"/>
    </row>
    <row r="578" spans="2:13" ht="15.6">
      <c r="B578" s="397"/>
      <c r="C578" s="437" t="s">
        <v>58</v>
      </c>
      <c r="D578" s="438"/>
      <c r="E578" s="438">
        <v>466</v>
      </c>
      <c r="F578" s="438">
        <f t="shared" si="139"/>
        <v>466</v>
      </c>
      <c r="G578" s="439">
        <f>F578/F581</f>
        <v>0.34677779431463018</v>
      </c>
      <c r="H578" s="590"/>
      <c r="I578" s="586"/>
      <c r="J578" s="431"/>
      <c r="K578" s="184"/>
      <c r="L578" s="188"/>
      <c r="M578" s="401"/>
    </row>
    <row r="579" spans="2:13" ht="15.6">
      <c r="B579" s="397"/>
      <c r="C579" s="437" t="s">
        <v>275</v>
      </c>
      <c r="D579" s="438"/>
      <c r="E579" s="438">
        <v>219.8</v>
      </c>
      <c r="F579" s="438">
        <f t="shared" si="139"/>
        <v>219.8</v>
      </c>
      <c r="G579" s="439">
        <f>F579/F581</f>
        <v>0.16356600684625688</v>
      </c>
      <c r="H579" s="590">
        <v>1.9E-2</v>
      </c>
      <c r="I579" s="586">
        <f>F579*H579</f>
        <v>4.1761999999999997</v>
      </c>
      <c r="J579" s="431"/>
      <c r="K579" s="184"/>
      <c r="L579" s="188"/>
      <c r="M579" s="401"/>
    </row>
    <row r="580" spans="2:13" ht="15.6">
      <c r="B580" s="397"/>
      <c r="C580" s="437" t="s">
        <v>276</v>
      </c>
      <c r="D580" s="438"/>
      <c r="E580" s="438"/>
      <c r="F580" s="438">
        <f t="shared" si="139"/>
        <v>0</v>
      </c>
      <c r="G580" s="439">
        <f>F580/F581</f>
        <v>0</v>
      </c>
      <c r="H580" s="584"/>
      <c r="I580" s="586"/>
      <c r="J580" s="431"/>
      <c r="K580" s="184"/>
      <c r="L580" s="188"/>
      <c r="M580" s="401"/>
    </row>
    <row r="581" spans="2:13" ht="16.2" thickBot="1">
      <c r="B581" s="397"/>
      <c r="C581" s="441" t="s">
        <v>1</v>
      </c>
      <c r="D581" s="442">
        <f>SUM(D576:D580)</f>
        <v>0</v>
      </c>
      <c r="E581" s="442">
        <f>SUM(E576:E580)</f>
        <v>1343.8</v>
      </c>
      <c r="F581" s="443">
        <f>D581+E581</f>
        <v>1343.8</v>
      </c>
      <c r="G581" s="444">
        <f>SUM(G576:G580)</f>
        <v>1</v>
      </c>
      <c r="H581" s="585" t="s">
        <v>21</v>
      </c>
      <c r="I581" s="591">
        <f>SUM(I576:I580)</f>
        <v>13.786199999999999</v>
      </c>
      <c r="J581" s="431"/>
      <c r="K581" s="184"/>
      <c r="L581" s="188"/>
      <c r="M581" s="401"/>
    </row>
    <row r="582" spans="2:13" ht="15" thickBot="1">
      <c r="B582" s="397"/>
      <c r="C582" s="187"/>
      <c r="D582" s="186"/>
      <c r="E582" s="186"/>
      <c r="G582" s="186"/>
      <c r="H582" s="186"/>
      <c r="I582" s="184"/>
      <c r="J582" s="184"/>
      <c r="K582" s="184"/>
      <c r="L582" s="188"/>
      <c r="M582" s="401"/>
    </row>
    <row r="583" spans="2:13" ht="26.4" thickBot="1">
      <c r="B583" s="397"/>
      <c r="C583" s="876" t="s">
        <v>194</v>
      </c>
      <c r="D583" s="877"/>
      <c r="E583" s="877"/>
      <c r="F583" s="877"/>
      <c r="G583" s="877"/>
      <c r="H583" s="877"/>
      <c r="I583" s="877"/>
      <c r="J583" s="877"/>
      <c r="K583" s="877"/>
      <c r="L583" s="878"/>
      <c r="M583" s="401"/>
    </row>
    <row r="584" spans="2:13" ht="15.6">
      <c r="B584" s="396"/>
      <c r="C584" s="446"/>
      <c r="D584" s="447" t="s">
        <v>260</v>
      </c>
      <c r="E584" s="447" t="s">
        <v>68</v>
      </c>
      <c r="F584" s="447" t="s">
        <v>290</v>
      </c>
      <c r="G584" s="448" t="s">
        <v>256</v>
      </c>
      <c r="H584" s="447" t="s">
        <v>130</v>
      </c>
      <c r="I584" s="448" t="s">
        <v>64</v>
      </c>
      <c r="J584" s="447" t="s">
        <v>269</v>
      </c>
      <c r="K584" s="448" t="s">
        <v>195</v>
      </c>
      <c r="L584" s="449" t="s">
        <v>65</v>
      </c>
      <c r="M584" s="401"/>
    </row>
    <row r="585" spans="2:13" ht="15.6">
      <c r="B585" s="396"/>
      <c r="C585" s="450" t="s">
        <v>58</v>
      </c>
      <c r="D585" s="438">
        <v>322</v>
      </c>
      <c r="E585" s="438"/>
      <c r="F585" s="438">
        <v>50.3</v>
      </c>
      <c r="G585" s="438">
        <v>416</v>
      </c>
      <c r="H585" s="438"/>
      <c r="I585" s="438">
        <v>230</v>
      </c>
      <c r="J585" s="438"/>
      <c r="K585" s="550">
        <f>D585+E585+F585+G585+H585+I585+J585</f>
        <v>1018.3</v>
      </c>
      <c r="L585" s="452">
        <f>K585/K589</f>
        <v>0.21951987168984818</v>
      </c>
      <c r="M585" s="401"/>
    </row>
    <row r="586" spans="2:13" ht="15.6">
      <c r="B586" s="396"/>
      <c r="C586" s="450" t="s">
        <v>148</v>
      </c>
      <c r="D586" s="438">
        <v>294.99</v>
      </c>
      <c r="E586" s="438"/>
      <c r="F586" s="438">
        <v>170.1</v>
      </c>
      <c r="G586" s="438">
        <v>488.34</v>
      </c>
      <c r="H586" s="438"/>
      <c r="I586" s="438">
        <v>186</v>
      </c>
      <c r="J586" s="438"/>
      <c r="K586" s="550">
        <f t="shared" ref="K586:K590" si="140">D586+E586+F586+G586+H586+I586+J586</f>
        <v>1139.43</v>
      </c>
      <c r="L586" s="452">
        <f>K586/K589</f>
        <v>0.2456324535005045</v>
      </c>
      <c r="M586" s="401"/>
    </row>
    <row r="587" spans="2:13" ht="15.6">
      <c r="B587" s="396"/>
      <c r="C587" s="450" t="s">
        <v>61</v>
      </c>
      <c r="D587" s="438">
        <v>181.84</v>
      </c>
      <c r="E587" s="185"/>
      <c r="F587" s="438"/>
      <c r="G587" s="438">
        <v>152.30000000000001</v>
      </c>
      <c r="H587" s="438"/>
      <c r="I587" s="438">
        <v>95</v>
      </c>
      <c r="J587" s="438"/>
      <c r="K587" s="550">
        <f t="shared" si="140"/>
        <v>429.14</v>
      </c>
      <c r="L587" s="452">
        <f>K587/K589</f>
        <v>9.2511791944398944E-2</v>
      </c>
      <c r="M587" s="401"/>
    </row>
    <row r="588" spans="2:13" ht="15.6">
      <c r="B588" s="396"/>
      <c r="C588" s="450" t="s">
        <v>62</v>
      </c>
      <c r="D588" s="438">
        <v>331.86</v>
      </c>
      <c r="E588" s="438"/>
      <c r="F588" s="438">
        <v>168.26</v>
      </c>
      <c r="G588" s="438">
        <v>1187.47</v>
      </c>
      <c r="H588" s="438"/>
      <c r="I588" s="438">
        <v>364.3</v>
      </c>
      <c r="J588" s="438"/>
      <c r="K588" s="550">
        <f t="shared" si="140"/>
        <v>2051.8900000000003</v>
      </c>
      <c r="L588" s="452">
        <f>K588/K589</f>
        <v>0.44233588286524861</v>
      </c>
      <c r="M588" s="401"/>
    </row>
    <row r="589" spans="2:13" ht="15.6">
      <c r="B589" s="397"/>
      <c r="C589" s="450" t="s">
        <v>199</v>
      </c>
      <c r="D589" s="552">
        <f t="shared" ref="D589:F589" si="141">SUM(D585:D588)</f>
        <v>1130.69</v>
      </c>
      <c r="E589" s="552">
        <f t="shared" si="141"/>
        <v>0</v>
      </c>
      <c r="F589" s="552">
        <f t="shared" si="141"/>
        <v>388.65999999999997</v>
      </c>
      <c r="G589" s="552">
        <f>SUM(G585:G588)</f>
        <v>2244.1099999999997</v>
      </c>
      <c r="H589" s="552">
        <f t="shared" ref="H589:J589" si="142">SUM(H585:H588)</f>
        <v>0</v>
      </c>
      <c r="I589" s="552">
        <f t="shared" si="142"/>
        <v>875.3</v>
      </c>
      <c r="J589" s="552">
        <f t="shared" si="142"/>
        <v>0</v>
      </c>
      <c r="K589" s="550">
        <f t="shared" si="140"/>
        <v>4638.7599999999993</v>
      </c>
      <c r="L589" s="452">
        <f>SUM(L585:L588)</f>
        <v>1.0000000000000002</v>
      </c>
      <c r="M589" s="401"/>
    </row>
    <row r="590" spans="2:13" ht="15.6">
      <c r="B590" s="397"/>
      <c r="C590" s="547" t="s">
        <v>193</v>
      </c>
      <c r="D590" s="553">
        <v>1130.69</v>
      </c>
      <c r="E590" s="553"/>
      <c r="F590" s="553">
        <v>388.66</v>
      </c>
      <c r="G590" s="548">
        <v>2244.11</v>
      </c>
      <c r="H590" s="553"/>
      <c r="I590" s="548">
        <v>875.3</v>
      </c>
      <c r="J590" s="548"/>
      <c r="K590" s="549">
        <f t="shared" si="140"/>
        <v>4638.76</v>
      </c>
      <c r="L590" s="452"/>
      <c r="M590" s="401"/>
    </row>
    <row r="591" spans="2:13" ht="15.6">
      <c r="B591" s="397"/>
      <c r="C591" s="460" t="s">
        <v>147</v>
      </c>
      <c r="D591" s="461">
        <f t="shared" ref="D591:E591" si="143">D590-D589</f>
        <v>0</v>
      </c>
      <c r="E591" s="461">
        <f t="shared" si="143"/>
        <v>0</v>
      </c>
      <c r="F591" s="461">
        <f>F590-F589</f>
        <v>0</v>
      </c>
      <c r="G591" s="461">
        <f>G590-G589</f>
        <v>0</v>
      </c>
      <c r="H591" s="461">
        <f t="shared" ref="H591:I591" si="144">H590-H589</f>
        <v>0</v>
      </c>
      <c r="I591" s="461">
        <f t="shared" si="144"/>
        <v>0</v>
      </c>
      <c r="J591" s="461">
        <f>J590-J589</f>
        <v>0</v>
      </c>
      <c r="K591" s="542">
        <f>D591+E591+F591+G591+H591+I591+J591</f>
        <v>0</v>
      </c>
      <c r="L591" s="452"/>
      <c r="M591" s="401"/>
    </row>
    <row r="592" spans="2:13" ht="15.6">
      <c r="B592" s="396"/>
      <c r="C592" s="402" t="s">
        <v>65</v>
      </c>
      <c r="D592" s="462">
        <f>D590/K590</f>
        <v>0.24374832929489779</v>
      </c>
      <c r="E592" s="462">
        <f>E590/K590</f>
        <v>0</v>
      </c>
      <c r="F592" s="462">
        <f>F590/K590</f>
        <v>8.3785321939483834E-2</v>
      </c>
      <c r="G592" s="462">
        <f>G590/K590</f>
        <v>0.48377368089748124</v>
      </c>
      <c r="H592" s="462">
        <f>H590/K590</f>
        <v>0</v>
      </c>
      <c r="I592" s="462">
        <f>I590/K590</f>
        <v>0.18869266786813715</v>
      </c>
      <c r="J592" s="462">
        <f>J590/K590</f>
        <v>0</v>
      </c>
      <c r="K592" s="520">
        <f>D592+E592+F592+G592+H592+I592+J592</f>
        <v>1</v>
      </c>
      <c r="L592" s="463"/>
      <c r="M592" s="401"/>
    </row>
    <row r="593" spans="2:13" ht="16.2" thickBot="1">
      <c r="B593" s="396"/>
      <c r="C593" s="394"/>
      <c r="D593" s="395"/>
      <c r="E593" s="464"/>
      <c r="F593" s="879"/>
      <c r="G593" s="879"/>
      <c r="H593" s="879"/>
      <c r="I593" s="879"/>
      <c r="J593" s="880" t="s">
        <v>196</v>
      </c>
      <c r="K593" s="880"/>
      <c r="L593" s="465">
        <f>H573-K590</f>
        <v>5.6893599996137709</v>
      </c>
      <c r="M593" s="401"/>
    </row>
    <row r="594" spans="2:13" ht="15" thickBot="1">
      <c r="B594" s="397"/>
      <c r="C594" s="393"/>
      <c r="D594" s="367"/>
      <c r="E594" s="367"/>
      <c r="F594" s="367"/>
      <c r="G594" s="367"/>
      <c r="H594" s="367"/>
      <c r="I594" s="367"/>
      <c r="J594" s="367"/>
      <c r="K594" s="367"/>
      <c r="L594" s="368"/>
      <c r="M594" s="401"/>
    </row>
    <row r="595" spans="2:13" ht="15" thickBot="1">
      <c r="B595" s="398"/>
      <c r="C595" s="399"/>
      <c r="D595" s="399"/>
      <c r="E595" s="399"/>
      <c r="F595" s="399"/>
      <c r="G595" s="399"/>
      <c r="H595" s="399"/>
      <c r="I595" s="399"/>
      <c r="J595" s="399"/>
      <c r="K595" s="399"/>
      <c r="L595" s="399"/>
      <c r="M595" s="400"/>
    </row>
    <row r="596" spans="2:13" ht="15" thickBot="1"/>
    <row r="597" spans="2:13" ht="46.8" thickBot="1">
      <c r="B597" s="853" t="s">
        <v>225</v>
      </c>
      <c r="C597" s="854"/>
      <c r="D597" s="854"/>
      <c r="E597" s="854"/>
      <c r="F597" s="854"/>
      <c r="G597" s="854"/>
      <c r="H597" s="854"/>
      <c r="I597" s="854"/>
      <c r="J597" s="854"/>
      <c r="K597" s="854"/>
      <c r="L597" s="854"/>
      <c r="M597" s="855"/>
    </row>
    <row r="598" spans="2:13" ht="26.4" thickBot="1">
      <c r="B598" s="396"/>
      <c r="C598" s="856" t="s">
        <v>193</v>
      </c>
      <c r="D598" s="857"/>
      <c r="E598" s="857"/>
      <c r="F598" s="857"/>
      <c r="G598" s="857"/>
      <c r="H598" s="857"/>
      <c r="I598" s="857"/>
      <c r="J598" s="857"/>
      <c r="K598" s="857"/>
      <c r="L598" s="858"/>
      <c r="M598" s="401"/>
    </row>
    <row r="599" spans="2:13" ht="15.6">
      <c r="B599" s="396"/>
      <c r="C599" s="403" t="s">
        <v>7</v>
      </c>
      <c r="D599" s="404" t="s">
        <v>38</v>
      </c>
      <c r="E599" s="405" t="s">
        <v>39</v>
      </c>
      <c r="F599" s="406" t="s">
        <v>40</v>
      </c>
      <c r="G599" s="406" t="s">
        <v>8</v>
      </c>
      <c r="H599" s="407" t="s">
        <v>60</v>
      </c>
      <c r="I599" s="408" t="s">
        <v>40</v>
      </c>
      <c r="J599" s="407" t="s">
        <v>65</v>
      </c>
      <c r="K599" s="184"/>
      <c r="L599" s="188"/>
      <c r="M599" s="401"/>
    </row>
    <row r="600" spans="2:13" ht="15.6">
      <c r="B600" s="396"/>
      <c r="C600" s="409" t="s">
        <v>42</v>
      </c>
      <c r="D600" s="596">
        <v>1683513.51</v>
      </c>
      <c r="E600" s="596">
        <v>1684358.2120000001</v>
      </c>
      <c r="F600" s="526">
        <f t="shared" ref="F600:F601" si="145">E600-D600</f>
        <v>844.70200000004843</v>
      </c>
      <c r="G600" s="521">
        <v>6.28</v>
      </c>
      <c r="H600" s="410">
        <f>F600*G600</f>
        <v>5304.7285600003042</v>
      </c>
      <c r="I600" s="531">
        <f>F600+F604+F605</f>
        <v>993.0740000000485</v>
      </c>
      <c r="J600" s="411">
        <f>I600/I604</f>
        <v>0.83767873154695893</v>
      </c>
      <c r="K600" s="186"/>
      <c r="L600" s="359"/>
      <c r="M600" s="401"/>
    </row>
    <row r="601" spans="2:13" ht="15.6">
      <c r="B601" s="396"/>
      <c r="C601" s="412" t="s">
        <v>43</v>
      </c>
      <c r="D601" s="596">
        <v>645709.46299999999</v>
      </c>
      <c r="E601" s="596">
        <v>645709.46299999999</v>
      </c>
      <c r="F601" s="527">
        <f t="shared" si="145"/>
        <v>0</v>
      </c>
      <c r="G601" s="522">
        <v>6.28</v>
      </c>
      <c r="H601" s="413">
        <f>G601*F601</f>
        <v>0</v>
      </c>
      <c r="I601" s="532">
        <f>F601</f>
        <v>0</v>
      </c>
      <c r="J601" s="414">
        <f>I601/I604</f>
        <v>0</v>
      </c>
      <c r="K601" s="186"/>
      <c r="L601" s="359"/>
      <c r="M601" s="401"/>
    </row>
    <row r="602" spans="2:13" ht="15.6">
      <c r="B602" s="396"/>
      <c r="C602" s="415" t="s">
        <v>44</v>
      </c>
      <c r="D602" s="597">
        <v>400163.462</v>
      </c>
      <c r="E602" s="597">
        <v>400163.462</v>
      </c>
      <c r="F602" s="528">
        <f>E602-D602</f>
        <v>0</v>
      </c>
      <c r="G602" s="523">
        <v>4.58</v>
      </c>
      <c r="H602" s="416">
        <f>G602*F602</f>
        <v>0</v>
      </c>
      <c r="I602" s="533">
        <f>F602</f>
        <v>0</v>
      </c>
      <c r="J602" s="417">
        <f>I602/I604</f>
        <v>0</v>
      </c>
      <c r="K602" s="186"/>
      <c r="L602" s="359"/>
      <c r="M602" s="401"/>
    </row>
    <row r="603" spans="2:13" ht="15.6">
      <c r="B603" s="397"/>
      <c r="C603" s="183" t="s">
        <v>139</v>
      </c>
      <c r="D603" s="597">
        <v>351206.40000000002</v>
      </c>
      <c r="E603" s="597">
        <v>351398.83299999998</v>
      </c>
      <c r="F603" s="529">
        <f t="shared" ref="F603:F605" si="146">E603-D603</f>
        <v>192.43299999996088</v>
      </c>
      <c r="G603" s="524">
        <v>6.28</v>
      </c>
      <c r="H603" s="418">
        <f>G603*F603</f>
        <v>1208.4792399997543</v>
      </c>
      <c r="I603" s="534">
        <f>F603</f>
        <v>192.43299999996088</v>
      </c>
      <c r="J603" s="419">
        <f>I603/I604</f>
        <v>0.16232126845304107</v>
      </c>
      <c r="K603" s="186"/>
      <c r="L603" s="359"/>
      <c r="M603" s="401"/>
    </row>
    <row r="604" spans="2:13" ht="16.2" thickBot="1">
      <c r="B604" s="397"/>
      <c r="C604" s="420" t="s">
        <v>45</v>
      </c>
      <c r="D604" s="597">
        <v>3179.44</v>
      </c>
      <c r="E604" s="597">
        <v>3282.1610000000001</v>
      </c>
      <c r="F604" s="526">
        <f t="shared" si="146"/>
        <v>102.721</v>
      </c>
      <c r="G604" s="859">
        <v>6.28</v>
      </c>
      <c r="H604" s="421">
        <f>G604*F604</f>
        <v>645.08788000000004</v>
      </c>
      <c r="I604" s="535">
        <f t="shared" ref="I604:J604" si="147">SUM(I600:I603)</f>
        <v>1185.5070000000094</v>
      </c>
      <c r="J604" s="422">
        <f t="shared" si="147"/>
        <v>1</v>
      </c>
      <c r="K604" s="186"/>
      <c r="L604" s="359"/>
      <c r="M604" s="401"/>
    </row>
    <row r="605" spans="2:13" ht="15.6">
      <c r="B605" s="397"/>
      <c r="C605" s="420" t="s">
        <v>46</v>
      </c>
      <c r="D605" s="597">
        <v>1707.51</v>
      </c>
      <c r="E605" s="597">
        <v>1753.1610000000001</v>
      </c>
      <c r="F605" s="526">
        <f t="shared" si="146"/>
        <v>45.651000000000067</v>
      </c>
      <c r="G605" s="860"/>
      <c r="H605" s="423">
        <f>G604*F605</f>
        <v>286.68828000000042</v>
      </c>
      <c r="I605" s="424"/>
      <c r="J605" s="425"/>
      <c r="K605" s="186"/>
      <c r="L605" s="359"/>
      <c r="M605" s="401"/>
    </row>
    <row r="606" spans="2:13" ht="16.2" thickBot="1">
      <c r="B606" s="397"/>
      <c r="C606" s="426" t="s">
        <v>21</v>
      </c>
      <c r="D606" s="427"/>
      <c r="E606" s="427"/>
      <c r="F606" s="530">
        <f>F600+F601+F602+F603+F604+F605</f>
        <v>1185.5070000000094</v>
      </c>
      <c r="G606" s="525">
        <f>H606/F606</f>
        <v>6.2799999999999994</v>
      </c>
      <c r="H606" s="428">
        <f>SUM(H600:H605)</f>
        <v>7444.9839600000587</v>
      </c>
      <c r="I606" s="424"/>
      <c r="J606" s="425"/>
      <c r="K606" s="186"/>
      <c r="L606" s="359"/>
      <c r="M606" s="401"/>
    </row>
    <row r="607" spans="2:13" ht="16.2" thickBot="1">
      <c r="B607" s="397"/>
      <c r="C607" s="429"/>
      <c r="D607" s="425"/>
      <c r="E607" s="425"/>
      <c r="F607" s="430"/>
      <c r="G607" s="425"/>
      <c r="H607" s="425"/>
      <c r="I607" s="431"/>
      <c r="J607" s="431"/>
      <c r="K607" s="184"/>
      <c r="L607" s="188"/>
      <c r="M607" s="401"/>
    </row>
    <row r="608" spans="2:13" ht="15.6">
      <c r="B608" s="397"/>
      <c r="C608" s="432"/>
      <c r="D608" s="433"/>
      <c r="E608" s="433" t="s">
        <v>254</v>
      </c>
      <c r="F608" s="434" t="s">
        <v>1</v>
      </c>
      <c r="G608" s="554" t="s">
        <v>65</v>
      </c>
      <c r="H608" s="861" t="s">
        <v>243</v>
      </c>
      <c r="I608" s="862"/>
      <c r="J608" s="431"/>
      <c r="K608" s="184"/>
      <c r="L608" s="188"/>
      <c r="M608" s="401"/>
    </row>
    <row r="609" spans="2:13" ht="15.6">
      <c r="B609" s="397"/>
      <c r="C609" s="437" t="s">
        <v>80</v>
      </c>
      <c r="D609" s="438"/>
      <c r="E609" s="438">
        <v>938</v>
      </c>
      <c r="F609" s="438">
        <f>D609+E609</f>
        <v>938</v>
      </c>
      <c r="G609" s="439">
        <f>F609/F614</f>
        <v>0.15402298850574714</v>
      </c>
      <c r="H609" s="590">
        <v>7.0000000000000001E-3</v>
      </c>
      <c r="I609" s="586">
        <f>F609*H609</f>
        <v>6.5659999999999998</v>
      </c>
      <c r="J609" s="431"/>
      <c r="K609" s="184"/>
      <c r="L609" s="188"/>
      <c r="M609" s="401"/>
    </row>
    <row r="610" spans="2:13" ht="15.6">
      <c r="B610" s="397"/>
      <c r="C610" s="437" t="s">
        <v>81</v>
      </c>
      <c r="D610" s="438"/>
      <c r="E610" s="438">
        <v>991</v>
      </c>
      <c r="F610" s="438">
        <f t="shared" ref="F610:F613" si="148">D610+E610</f>
        <v>991</v>
      </c>
      <c r="G610" s="439">
        <f>F610/F614</f>
        <v>0.16272577996715928</v>
      </c>
      <c r="H610" s="590">
        <v>2.5000000000000001E-2</v>
      </c>
      <c r="I610" s="586">
        <f>F610*H610</f>
        <v>24.775000000000002</v>
      </c>
      <c r="J610" s="431"/>
      <c r="K610" s="184"/>
      <c r="L610" s="188"/>
      <c r="M610" s="401"/>
    </row>
    <row r="611" spans="2:13" ht="15.6">
      <c r="B611" s="397"/>
      <c r="C611" s="437" t="s">
        <v>58</v>
      </c>
      <c r="D611" s="438"/>
      <c r="E611" s="438">
        <v>1033</v>
      </c>
      <c r="F611" s="438">
        <f t="shared" si="148"/>
        <v>1033</v>
      </c>
      <c r="G611" s="439">
        <f>F611/F614</f>
        <v>0.1696223316912972</v>
      </c>
      <c r="H611" s="590"/>
      <c r="I611" s="586"/>
      <c r="J611" s="431"/>
      <c r="K611" s="184"/>
      <c r="L611" s="188"/>
      <c r="M611" s="401"/>
    </row>
    <row r="612" spans="2:13" ht="15.6">
      <c r="B612" s="397"/>
      <c r="C612" s="437" t="s">
        <v>275</v>
      </c>
      <c r="D612" s="438"/>
      <c r="E612" s="438">
        <v>3128</v>
      </c>
      <c r="F612" s="438">
        <f t="shared" si="148"/>
        <v>3128</v>
      </c>
      <c r="G612" s="439">
        <f>F612/F614</f>
        <v>0.5136288998357964</v>
      </c>
      <c r="H612" s="590">
        <v>1.9E-2</v>
      </c>
      <c r="I612" s="586">
        <f>F612*H612</f>
        <v>59.431999999999995</v>
      </c>
      <c r="J612" s="431"/>
      <c r="K612" s="184"/>
      <c r="L612" s="188"/>
      <c r="M612" s="401"/>
    </row>
    <row r="613" spans="2:13" ht="15.6">
      <c r="B613" s="397"/>
      <c r="C613" s="437" t="s">
        <v>276</v>
      </c>
      <c r="D613" s="438"/>
      <c r="E613" s="438"/>
      <c r="F613" s="438">
        <f t="shared" si="148"/>
        <v>0</v>
      </c>
      <c r="G613" s="439">
        <f>F613/F614</f>
        <v>0</v>
      </c>
      <c r="H613" s="584"/>
      <c r="I613" s="586"/>
      <c r="J613" s="431"/>
      <c r="K613" s="184"/>
      <c r="L613" s="188"/>
      <c r="M613" s="401"/>
    </row>
    <row r="614" spans="2:13" ht="16.2" thickBot="1">
      <c r="B614" s="397"/>
      <c r="C614" s="441" t="s">
        <v>1</v>
      </c>
      <c r="D614" s="442">
        <f>SUM(D609:D613)</f>
        <v>0</v>
      </c>
      <c r="E614" s="442">
        <f>SUM(E609:E613)</f>
        <v>6090</v>
      </c>
      <c r="F614" s="443">
        <f>D614+E614</f>
        <v>6090</v>
      </c>
      <c r="G614" s="444">
        <f>SUM(G609:G613)</f>
        <v>1</v>
      </c>
      <c r="H614" s="585" t="s">
        <v>21</v>
      </c>
      <c r="I614" s="591">
        <f>SUM(I609:I613)</f>
        <v>90.772999999999996</v>
      </c>
      <c r="J614" s="431"/>
      <c r="K614" s="184"/>
      <c r="L614" s="188"/>
      <c r="M614" s="401"/>
    </row>
    <row r="615" spans="2:13" ht="15" thickBot="1">
      <c r="B615" s="397"/>
      <c r="C615" s="187"/>
      <c r="D615" s="186"/>
      <c r="E615" s="186"/>
      <c r="G615" s="186"/>
      <c r="H615" s="186"/>
      <c r="I615" s="184"/>
      <c r="J615" s="184"/>
      <c r="K615" s="184"/>
      <c r="L615" s="188"/>
      <c r="M615" s="401"/>
    </row>
    <row r="616" spans="2:13" ht="26.4" thickBot="1">
      <c r="B616" s="397"/>
      <c r="C616" s="876" t="s">
        <v>194</v>
      </c>
      <c r="D616" s="877"/>
      <c r="E616" s="877"/>
      <c r="F616" s="877"/>
      <c r="G616" s="877"/>
      <c r="H616" s="877"/>
      <c r="I616" s="877"/>
      <c r="J616" s="877"/>
      <c r="K616" s="877"/>
      <c r="L616" s="878"/>
      <c r="M616" s="401"/>
    </row>
    <row r="617" spans="2:13" ht="15.6">
      <c r="B617" s="396"/>
      <c r="C617" s="446"/>
      <c r="D617" s="447" t="s">
        <v>260</v>
      </c>
      <c r="E617" s="447" t="s">
        <v>68</v>
      </c>
      <c r="F617" s="447" t="s">
        <v>290</v>
      </c>
      <c r="G617" s="448" t="s">
        <v>256</v>
      </c>
      <c r="H617" s="447" t="s">
        <v>130</v>
      </c>
      <c r="I617" s="448" t="s">
        <v>64</v>
      </c>
      <c r="J617" s="447" t="s">
        <v>269</v>
      </c>
      <c r="K617" s="448" t="s">
        <v>195</v>
      </c>
      <c r="L617" s="449" t="s">
        <v>65</v>
      </c>
      <c r="M617" s="401"/>
    </row>
    <row r="618" spans="2:13" ht="15.6">
      <c r="B618" s="396"/>
      <c r="C618" s="450" t="s">
        <v>58</v>
      </c>
      <c r="D618" s="438">
        <v>278.81</v>
      </c>
      <c r="E618" s="438">
        <v>408</v>
      </c>
      <c r="F618" s="438">
        <v>105.67</v>
      </c>
      <c r="G618" s="438"/>
      <c r="H618" s="438"/>
      <c r="I618" s="438">
        <v>185</v>
      </c>
      <c r="J618" s="438"/>
      <c r="K618" s="550">
        <f>D618+E618+F618+G618+H618+I618+J618</f>
        <v>977.4799999999999</v>
      </c>
      <c r="L618" s="452">
        <f>K618/K622</f>
        <v>0.13138172043010751</v>
      </c>
      <c r="M618" s="401"/>
    </row>
    <row r="619" spans="2:13" ht="15.6">
      <c r="B619" s="396"/>
      <c r="C619" s="450" t="s">
        <v>148</v>
      </c>
      <c r="D619" s="438">
        <v>635</v>
      </c>
      <c r="E619" s="438">
        <v>924</v>
      </c>
      <c r="F619" s="438">
        <v>248.84</v>
      </c>
      <c r="G619" s="438"/>
      <c r="H619" s="438">
        <v>57</v>
      </c>
      <c r="I619" s="438">
        <v>413</v>
      </c>
      <c r="J619" s="438"/>
      <c r="K619" s="550">
        <f t="shared" ref="K619:K623" si="149">D619+E619+F619+G619+H619+I619+J619</f>
        <v>2277.84</v>
      </c>
      <c r="L619" s="452">
        <f>K619/K622</f>
        <v>0.30616129032258066</v>
      </c>
      <c r="M619" s="401"/>
    </row>
    <row r="620" spans="2:13" ht="15.6">
      <c r="B620" s="396"/>
      <c r="C620" s="450" t="s">
        <v>61</v>
      </c>
      <c r="D620" s="438">
        <v>496.86</v>
      </c>
      <c r="E620" s="185">
        <v>1384.6</v>
      </c>
      <c r="F620" s="438">
        <v>181.74</v>
      </c>
      <c r="G620" s="438"/>
      <c r="H620" s="438"/>
      <c r="I620" s="438">
        <v>413</v>
      </c>
      <c r="J620" s="438"/>
      <c r="K620" s="550">
        <f t="shared" si="149"/>
        <v>2476.1999999999998</v>
      </c>
      <c r="L620" s="452">
        <f>K620/K622</f>
        <v>0.33282258064516129</v>
      </c>
      <c r="M620" s="401"/>
    </row>
    <row r="621" spans="2:13" ht="15.6">
      <c r="B621" s="396"/>
      <c r="C621" s="450" t="s">
        <v>62</v>
      </c>
      <c r="D621" s="438">
        <v>185.75</v>
      </c>
      <c r="E621" s="438">
        <v>783.2</v>
      </c>
      <c r="F621" s="438">
        <v>448.64</v>
      </c>
      <c r="G621" s="438"/>
      <c r="H621" s="438">
        <v>101.44</v>
      </c>
      <c r="I621" s="438">
        <v>189.45</v>
      </c>
      <c r="J621" s="438"/>
      <c r="K621" s="550">
        <f t="shared" si="149"/>
        <v>1708.4800000000002</v>
      </c>
      <c r="L621" s="452">
        <f>K621/K622</f>
        <v>0.22963440860215056</v>
      </c>
      <c r="M621" s="401"/>
    </row>
    <row r="622" spans="2:13" ht="15.6">
      <c r="B622" s="397"/>
      <c r="C622" s="450" t="s">
        <v>199</v>
      </c>
      <c r="D622" s="552">
        <f t="shared" ref="D622:F622" si="150">SUM(D618:D621)</f>
        <v>1596.42</v>
      </c>
      <c r="E622" s="552">
        <f t="shared" si="150"/>
        <v>3499.8</v>
      </c>
      <c r="F622" s="552">
        <f t="shared" si="150"/>
        <v>984.89</v>
      </c>
      <c r="G622" s="552">
        <f>SUM(G618:G621)</f>
        <v>0</v>
      </c>
      <c r="H622" s="552">
        <f t="shared" ref="H622:J622" si="151">SUM(H618:H621)</f>
        <v>158.44</v>
      </c>
      <c r="I622" s="552">
        <f t="shared" si="151"/>
        <v>1200.45</v>
      </c>
      <c r="J622" s="552">
        <f t="shared" si="151"/>
        <v>0</v>
      </c>
      <c r="K622" s="550">
        <f t="shared" si="149"/>
        <v>7440</v>
      </c>
      <c r="L622" s="452">
        <f>SUM(L618:L621)</f>
        <v>1</v>
      </c>
      <c r="M622" s="401"/>
    </row>
    <row r="623" spans="2:13" ht="15.6">
      <c r="B623" s="397"/>
      <c r="C623" s="547" t="s">
        <v>193</v>
      </c>
      <c r="D623" s="553">
        <v>1596.42</v>
      </c>
      <c r="E623" s="553">
        <v>3499.8</v>
      </c>
      <c r="F623" s="553">
        <v>984.89</v>
      </c>
      <c r="G623" s="548"/>
      <c r="H623" s="553">
        <v>158.44</v>
      </c>
      <c r="I623" s="548">
        <v>1200.45</v>
      </c>
      <c r="J623" s="548"/>
      <c r="K623" s="549">
        <f t="shared" si="149"/>
        <v>7440</v>
      </c>
      <c r="L623" s="452"/>
      <c r="M623" s="401"/>
    </row>
    <row r="624" spans="2:13" ht="15.6">
      <c r="B624" s="397"/>
      <c r="C624" s="460" t="s">
        <v>147</v>
      </c>
      <c r="D624" s="461">
        <f t="shared" ref="D624:E624" si="152">D623-D622</f>
        <v>0</v>
      </c>
      <c r="E624" s="461">
        <f t="shared" si="152"/>
        <v>0</v>
      </c>
      <c r="F624" s="461">
        <f>F623-F622</f>
        <v>0</v>
      </c>
      <c r="G624" s="461">
        <f>G623-G622</f>
        <v>0</v>
      </c>
      <c r="H624" s="461">
        <f t="shared" ref="H624:I624" si="153">H623-H622</f>
        <v>0</v>
      </c>
      <c r="I624" s="461">
        <f t="shared" si="153"/>
        <v>0</v>
      </c>
      <c r="J624" s="461">
        <f>J623-J622</f>
        <v>0</v>
      </c>
      <c r="K624" s="542">
        <f>D624+E624+F624+G624+H624+I624+J624</f>
        <v>0</v>
      </c>
      <c r="L624" s="452"/>
      <c r="M624" s="401"/>
    </row>
    <row r="625" spans="2:13" ht="15.6">
      <c r="B625" s="396"/>
      <c r="C625" s="402" t="s">
        <v>65</v>
      </c>
      <c r="D625" s="462">
        <f>D623/K623</f>
        <v>0.2145725806451613</v>
      </c>
      <c r="E625" s="462">
        <f>E623/K623</f>
        <v>0.47040322580645166</v>
      </c>
      <c r="F625" s="462">
        <f>F623/K623</f>
        <v>0.13237768817204301</v>
      </c>
      <c r="G625" s="462">
        <f>G623/K623</f>
        <v>0</v>
      </c>
      <c r="H625" s="462">
        <f>H623/K623</f>
        <v>2.1295698924731182E-2</v>
      </c>
      <c r="I625" s="462">
        <f>I623/K623</f>
        <v>0.1613508064516129</v>
      </c>
      <c r="J625" s="462">
        <f>J623/K623</f>
        <v>0</v>
      </c>
      <c r="K625" s="520">
        <f>D625+E625+F625+G625+H625+I625+J625</f>
        <v>1</v>
      </c>
      <c r="L625" s="463"/>
      <c r="M625" s="401"/>
    </row>
    <row r="626" spans="2:13" ht="16.2" thickBot="1">
      <c r="B626" s="396"/>
      <c r="C626" s="394"/>
      <c r="D626" s="395"/>
      <c r="E626" s="464"/>
      <c r="F626" s="879"/>
      <c r="G626" s="879"/>
      <c r="H626" s="879"/>
      <c r="I626" s="879"/>
      <c r="J626" s="880" t="s">
        <v>196</v>
      </c>
      <c r="K626" s="880"/>
      <c r="L626" s="465">
        <f>H606-K623</f>
        <v>4.983960000058687</v>
      </c>
      <c r="M626" s="401"/>
    </row>
    <row r="627" spans="2:13" ht="15" thickBot="1">
      <c r="B627" s="397"/>
      <c r="C627" s="393"/>
      <c r="D627" s="367"/>
      <c r="E627" s="367"/>
      <c r="F627" s="367"/>
      <c r="G627" s="367"/>
      <c r="H627" s="367"/>
      <c r="I627" s="367"/>
      <c r="J627" s="367"/>
      <c r="K627" s="367"/>
      <c r="L627" s="368"/>
      <c r="M627" s="401"/>
    </row>
    <row r="628" spans="2:13" ht="15" thickBot="1">
      <c r="B628" s="398"/>
      <c r="C628" s="399"/>
      <c r="D628" s="399"/>
      <c r="E628" s="399"/>
      <c r="F628" s="399"/>
      <c r="G628" s="399"/>
      <c r="H628" s="399"/>
      <c r="I628" s="399"/>
      <c r="J628" s="399"/>
      <c r="K628" s="399"/>
      <c r="L628" s="399"/>
      <c r="M628" s="400"/>
    </row>
    <row r="629" spans="2:13" ht="15" thickBot="1"/>
    <row r="630" spans="2:13" ht="46.8" thickBot="1">
      <c r="B630" s="853" t="s">
        <v>226</v>
      </c>
      <c r="C630" s="854"/>
      <c r="D630" s="854"/>
      <c r="E630" s="854"/>
      <c r="F630" s="854"/>
      <c r="G630" s="854"/>
      <c r="H630" s="854"/>
      <c r="I630" s="854"/>
      <c r="J630" s="854"/>
      <c r="K630" s="854"/>
      <c r="L630" s="854"/>
      <c r="M630" s="855"/>
    </row>
    <row r="631" spans="2:13" ht="26.4" thickBot="1">
      <c r="B631" s="396"/>
      <c r="C631" s="856" t="s">
        <v>193</v>
      </c>
      <c r="D631" s="857"/>
      <c r="E631" s="857"/>
      <c r="F631" s="857"/>
      <c r="G631" s="857"/>
      <c r="H631" s="857"/>
      <c r="I631" s="857"/>
      <c r="J631" s="857"/>
      <c r="K631" s="857"/>
      <c r="L631" s="858"/>
      <c r="M631" s="401"/>
    </row>
    <row r="632" spans="2:13" ht="15.6">
      <c r="B632" s="396"/>
      <c r="C632" s="403" t="s">
        <v>7</v>
      </c>
      <c r="D632" s="404" t="s">
        <v>38</v>
      </c>
      <c r="E632" s="405" t="s">
        <v>39</v>
      </c>
      <c r="F632" s="406" t="s">
        <v>40</v>
      </c>
      <c r="G632" s="406" t="s">
        <v>8</v>
      </c>
      <c r="H632" s="407" t="s">
        <v>60</v>
      </c>
      <c r="I632" s="408" t="s">
        <v>40</v>
      </c>
      <c r="J632" s="407" t="s">
        <v>65</v>
      </c>
      <c r="K632" s="184"/>
      <c r="L632" s="188"/>
      <c r="M632" s="401"/>
    </row>
    <row r="633" spans="2:13" ht="15.6">
      <c r="B633" s="396"/>
      <c r="C633" s="409" t="s">
        <v>42</v>
      </c>
      <c r="D633" s="596">
        <v>1684358.2120000001</v>
      </c>
      <c r="E633" s="596">
        <v>1685143.0619999999</v>
      </c>
      <c r="F633" s="526">
        <f t="shared" ref="F633:F634" si="154">E633-D633</f>
        <v>784.8499999998603</v>
      </c>
      <c r="G633" s="521">
        <v>6.28</v>
      </c>
      <c r="H633" s="410">
        <f>F633*G633</f>
        <v>4928.8579999991225</v>
      </c>
      <c r="I633" s="531">
        <f>F633+F637+F638</f>
        <v>907.58199999986027</v>
      </c>
      <c r="J633" s="411">
        <f>I633/I637</f>
        <v>0.9477851505145175</v>
      </c>
      <c r="K633" s="186"/>
      <c r="L633" s="359"/>
      <c r="M633" s="401"/>
    </row>
    <row r="634" spans="2:13" ht="15.6">
      <c r="B634" s="396"/>
      <c r="C634" s="412" t="s">
        <v>43</v>
      </c>
      <c r="D634" s="596">
        <v>645709.46299999999</v>
      </c>
      <c r="E634" s="596">
        <v>645709.46299999999</v>
      </c>
      <c r="F634" s="527">
        <f t="shared" si="154"/>
        <v>0</v>
      </c>
      <c r="G634" s="522">
        <v>6.28</v>
      </c>
      <c r="H634" s="413">
        <f>G634*F634</f>
        <v>0</v>
      </c>
      <c r="I634" s="532">
        <f>F634</f>
        <v>0</v>
      </c>
      <c r="J634" s="414">
        <f>I634/I637</f>
        <v>0</v>
      </c>
      <c r="K634" s="186"/>
      <c r="L634" s="359"/>
      <c r="M634" s="401"/>
    </row>
    <row r="635" spans="2:13" ht="15.6">
      <c r="B635" s="396"/>
      <c r="C635" s="415" t="s">
        <v>44</v>
      </c>
      <c r="D635" s="597">
        <v>400163.462</v>
      </c>
      <c r="E635" s="597">
        <v>400163.462</v>
      </c>
      <c r="F635" s="528">
        <f>E635-D635</f>
        <v>0</v>
      </c>
      <c r="G635" s="523">
        <v>4.58</v>
      </c>
      <c r="H635" s="416">
        <f>G635*F635</f>
        <v>0</v>
      </c>
      <c r="I635" s="533">
        <f>F635</f>
        <v>0</v>
      </c>
      <c r="J635" s="417">
        <f>I635/I637</f>
        <v>0</v>
      </c>
      <c r="K635" s="186"/>
      <c r="L635" s="359"/>
      <c r="M635" s="401"/>
    </row>
    <row r="636" spans="2:13" ht="15.6">
      <c r="B636" s="397"/>
      <c r="C636" s="183" t="s">
        <v>139</v>
      </c>
      <c r="D636" s="597">
        <v>351398.83299999998</v>
      </c>
      <c r="E636" s="597">
        <v>351448.83299999998</v>
      </c>
      <c r="F636" s="529">
        <f t="shared" ref="F636:F638" si="155">E636-D636</f>
        <v>50</v>
      </c>
      <c r="G636" s="524">
        <v>6.28</v>
      </c>
      <c r="H636" s="418">
        <f>G636*F636</f>
        <v>314</v>
      </c>
      <c r="I636" s="534">
        <f>F636</f>
        <v>50</v>
      </c>
      <c r="J636" s="419">
        <f>I636/I637</f>
        <v>5.2214849485482495E-2</v>
      </c>
      <c r="K636" s="186"/>
      <c r="L636" s="359"/>
      <c r="M636" s="401"/>
    </row>
    <row r="637" spans="2:13" ht="16.2" thickBot="1">
      <c r="B637" s="397"/>
      <c r="C637" s="420" t="s">
        <v>45</v>
      </c>
      <c r="D637" s="597">
        <v>3282.1610000000001</v>
      </c>
      <c r="E637" s="597">
        <v>3379.3420000000001</v>
      </c>
      <c r="F637" s="526">
        <f t="shared" si="155"/>
        <v>97.18100000000004</v>
      </c>
      <c r="G637" s="859">
        <v>6.28</v>
      </c>
      <c r="H637" s="651">
        <f>G637*F637</f>
        <v>610.29668000000026</v>
      </c>
      <c r="I637" s="535">
        <f t="shared" ref="I637:J637" si="156">SUM(I633:I636)</f>
        <v>957.58199999986027</v>
      </c>
      <c r="J637" s="422">
        <f t="shared" si="156"/>
        <v>1</v>
      </c>
      <c r="K637" s="186"/>
      <c r="L637" s="359"/>
      <c r="M637" s="401"/>
    </row>
    <row r="638" spans="2:13" ht="15.6">
      <c r="B638" s="397"/>
      <c r="C638" s="420" t="s">
        <v>46</v>
      </c>
      <c r="D638" s="597">
        <v>1753.1610000000001</v>
      </c>
      <c r="E638" s="597">
        <v>1778.712</v>
      </c>
      <c r="F638" s="526">
        <f t="shared" si="155"/>
        <v>25.550999999999931</v>
      </c>
      <c r="G638" s="860"/>
      <c r="H638" s="652">
        <f>G637*F638</f>
        <v>160.46027999999959</v>
      </c>
      <c r="I638" s="424"/>
      <c r="J638" s="425"/>
      <c r="K638" s="186"/>
      <c r="L638" s="359"/>
      <c r="M638" s="401"/>
    </row>
    <row r="639" spans="2:13" ht="16.2" thickBot="1">
      <c r="B639" s="397"/>
      <c r="C639" s="426" t="s">
        <v>21</v>
      </c>
      <c r="D639" s="427"/>
      <c r="E639" s="427"/>
      <c r="F639" s="530">
        <f>F633+F634+F635+F636+F637+F638</f>
        <v>957.58199999986027</v>
      </c>
      <c r="G639" s="525">
        <f>H639/F639</f>
        <v>6.2799999999999994</v>
      </c>
      <c r="H639" s="428">
        <f>SUM(H633:H638)</f>
        <v>6013.6149599991222</v>
      </c>
      <c r="I639" s="424"/>
      <c r="J639" s="425"/>
      <c r="K639" s="186"/>
      <c r="L639" s="359"/>
      <c r="M639" s="401"/>
    </row>
    <row r="640" spans="2:13" ht="16.2" thickBot="1">
      <c r="B640" s="397"/>
      <c r="C640" s="429"/>
      <c r="D640" s="425"/>
      <c r="E640" s="425"/>
      <c r="F640" s="430"/>
      <c r="G640" s="425"/>
      <c r="H640" s="425"/>
      <c r="I640" s="431"/>
      <c r="J640" s="431"/>
      <c r="K640" s="184"/>
      <c r="L640" s="188"/>
      <c r="M640" s="401"/>
    </row>
    <row r="641" spans="2:13" ht="15.6">
      <c r="B641" s="397"/>
      <c r="C641" s="432"/>
      <c r="D641" s="433"/>
      <c r="E641" s="433" t="s">
        <v>254</v>
      </c>
      <c r="F641" s="434" t="s">
        <v>1</v>
      </c>
      <c r="G641" s="554" t="s">
        <v>65</v>
      </c>
      <c r="H641" s="861" t="s">
        <v>243</v>
      </c>
      <c r="I641" s="862"/>
      <c r="J641" s="431"/>
      <c r="K641" s="184"/>
      <c r="L641" s="188"/>
      <c r="M641" s="401"/>
    </row>
    <row r="642" spans="2:13" ht="15.6">
      <c r="B642" s="397"/>
      <c r="C642" s="437" t="s">
        <v>80</v>
      </c>
      <c r="D642" s="438"/>
      <c r="E642" s="438">
        <v>1092</v>
      </c>
      <c r="F642" s="438">
        <f>D642+E642</f>
        <v>1092</v>
      </c>
      <c r="G642" s="439">
        <f>F642/F647</f>
        <v>0.35486806187443132</v>
      </c>
      <c r="H642" s="590">
        <v>7.0000000000000001E-3</v>
      </c>
      <c r="I642" s="586">
        <f>F642*H642</f>
        <v>7.6440000000000001</v>
      </c>
      <c r="J642" s="431"/>
      <c r="K642" s="184"/>
      <c r="L642" s="188"/>
      <c r="M642" s="401"/>
    </row>
    <row r="643" spans="2:13" ht="15.6">
      <c r="B643" s="397"/>
      <c r="C643" s="437" t="s">
        <v>81</v>
      </c>
      <c r="D643" s="438"/>
      <c r="E643" s="438">
        <v>952</v>
      </c>
      <c r="F643" s="438">
        <f t="shared" ref="F643:F646" si="157">D643+E643</f>
        <v>952</v>
      </c>
      <c r="G643" s="439">
        <f>F643/F647</f>
        <v>0.30937215650591449</v>
      </c>
      <c r="H643" s="590">
        <v>2.5000000000000001E-2</v>
      </c>
      <c r="I643" s="586">
        <f>F643*H643</f>
        <v>23.8</v>
      </c>
      <c r="J643" s="431"/>
      <c r="K643" s="184"/>
      <c r="L643" s="188"/>
      <c r="M643" s="401"/>
    </row>
    <row r="644" spans="2:13" ht="15.6">
      <c r="B644" s="397"/>
      <c r="C644" s="437" t="s">
        <v>58</v>
      </c>
      <c r="D644" s="438"/>
      <c r="E644" s="438">
        <v>625</v>
      </c>
      <c r="F644" s="438">
        <f t="shared" si="157"/>
        <v>625</v>
      </c>
      <c r="G644" s="439">
        <f>F644/F647</f>
        <v>0.20310672039516445</v>
      </c>
      <c r="H644" s="590"/>
      <c r="I644" s="586"/>
      <c r="J644" s="431"/>
      <c r="K644" s="184"/>
      <c r="L644" s="188"/>
      <c r="M644" s="401"/>
    </row>
    <row r="645" spans="2:13" ht="15.6">
      <c r="B645" s="397"/>
      <c r="C645" s="437" t="s">
        <v>275</v>
      </c>
      <c r="D645" s="438"/>
      <c r="E645" s="438">
        <v>408.2</v>
      </c>
      <c r="F645" s="438">
        <f t="shared" si="157"/>
        <v>408.2</v>
      </c>
      <c r="G645" s="439">
        <f>F645/F647</f>
        <v>0.1326530612244898</v>
      </c>
      <c r="H645" s="590">
        <v>1.9E-2</v>
      </c>
      <c r="I645" s="586">
        <f>F645*H645</f>
        <v>7.7557999999999998</v>
      </c>
      <c r="J645" s="431"/>
      <c r="K645" s="184"/>
      <c r="L645" s="188"/>
      <c r="M645" s="401"/>
    </row>
    <row r="646" spans="2:13" ht="15.6">
      <c r="B646" s="397"/>
      <c r="C646" s="437" t="s">
        <v>276</v>
      </c>
      <c r="D646" s="438"/>
      <c r="E646" s="438"/>
      <c r="F646" s="438">
        <f t="shared" si="157"/>
        <v>0</v>
      </c>
      <c r="G646" s="439">
        <f>F646/F647</f>
        <v>0</v>
      </c>
      <c r="H646" s="584"/>
      <c r="I646" s="586"/>
      <c r="J646" s="431"/>
      <c r="K646" s="184"/>
      <c r="L646" s="188"/>
      <c r="M646" s="401"/>
    </row>
    <row r="647" spans="2:13" ht="16.2" thickBot="1">
      <c r="B647" s="397"/>
      <c r="C647" s="441" t="s">
        <v>1</v>
      </c>
      <c r="D647" s="442">
        <f>SUM(D642:D646)</f>
        <v>0</v>
      </c>
      <c r="E647" s="442">
        <f>SUM(E642:E646)</f>
        <v>3077.2</v>
      </c>
      <c r="F647" s="443">
        <f>D647+E647</f>
        <v>3077.2</v>
      </c>
      <c r="G647" s="444">
        <f>SUM(G642:G646)</f>
        <v>1</v>
      </c>
      <c r="H647" s="585" t="s">
        <v>21</v>
      </c>
      <c r="I647" s="591">
        <f>SUM(I642:I646)</f>
        <v>39.199800000000003</v>
      </c>
      <c r="J647" s="431"/>
      <c r="K647" s="184"/>
      <c r="L647" s="188"/>
      <c r="M647" s="401"/>
    </row>
    <row r="648" spans="2:13" ht="15" thickBot="1">
      <c r="B648" s="397"/>
      <c r="C648" s="187"/>
      <c r="D648" s="186"/>
      <c r="E648" s="186"/>
      <c r="G648" s="186"/>
      <c r="H648" s="186"/>
      <c r="I648" s="184"/>
      <c r="J648" s="184"/>
      <c r="K648" s="184"/>
      <c r="L648" s="188"/>
      <c r="M648" s="401"/>
    </row>
    <row r="649" spans="2:13" ht="26.4" thickBot="1">
      <c r="B649" s="397"/>
      <c r="C649" s="876" t="s">
        <v>194</v>
      </c>
      <c r="D649" s="877"/>
      <c r="E649" s="877"/>
      <c r="F649" s="877"/>
      <c r="G649" s="877"/>
      <c r="H649" s="877"/>
      <c r="I649" s="877"/>
      <c r="J649" s="877"/>
      <c r="K649" s="877"/>
      <c r="L649" s="878"/>
      <c r="M649" s="401"/>
    </row>
    <row r="650" spans="2:13" ht="15.6">
      <c r="B650" s="396"/>
      <c r="C650" s="446"/>
      <c r="D650" s="447" t="s">
        <v>260</v>
      </c>
      <c r="E650" s="447" t="s">
        <v>68</v>
      </c>
      <c r="F650" s="447" t="s">
        <v>290</v>
      </c>
      <c r="G650" s="448" t="s">
        <v>256</v>
      </c>
      <c r="H650" s="447" t="s">
        <v>130</v>
      </c>
      <c r="I650" s="448" t="s">
        <v>64</v>
      </c>
      <c r="J650" s="447" t="s">
        <v>269</v>
      </c>
      <c r="K650" s="448" t="s">
        <v>195</v>
      </c>
      <c r="L650" s="449" t="s">
        <v>65</v>
      </c>
      <c r="M650" s="401"/>
    </row>
    <row r="651" spans="2:13" ht="15.6">
      <c r="B651" s="396"/>
      <c r="C651" s="450" t="s">
        <v>58</v>
      </c>
      <c r="D651" s="438">
        <v>297.19</v>
      </c>
      <c r="E651" s="438">
        <v>186.4</v>
      </c>
      <c r="F651" s="438"/>
      <c r="G651" s="438">
        <v>60</v>
      </c>
      <c r="H651" s="438"/>
      <c r="I651" s="438">
        <v>177</v>
      </c>
      <c r="J651" s="438"/>
      <c r="K651" s="550">
        <f>D651+E651+F651+G651+H651+I651+J651</f>
        <v>720.59</v>
      </c>
      <c r="L651" s="452">
        <f>K651/K655</f>
        <v>0.11990069701774908</v>
      </c>
      <c r="M651" s="401"/>
    </row>
    <row r="652" spans="2:13" ht="15.6">
      <c r="B652" s="396"/>
      <c r="C652" s="450" t="s">
        <v>148</v>
      </c>
      <c r="D652" s="438">
        <v>1292.01</v>
      </c>
      <c r="E652" s="438">
        <v>484</v>
      </c>
      <c r="F652" s="438"/>
      <c r="G652" s="438">
        <v>97</v>
      </c>
      <c r="H652" s="438">
        <v>29</v>
      </c>
      <c r="I652" s="438">
        <v>152</v>
      </c>
      <c r="J652" s="438"/>
      <c r="K652" s="550">
        <f t="shared" ref="K652:K656" si="158">D652+E652+F652+G652+H652+I652+J652</f>
        <v>2054.0100000000002</v>
      </c>
      <c r="L652" s="452">
        <f>K652/K655</f>
        <v>0.34177164640284602</v>
      </c>
      <c r="M652" s="401"/>
    </row>
    <row r="653" spans="2:13" ht="15.6">
      <c r="B653" s="396"/>
      <c r="C653" s="450" t="s">
        <v>61</v>
      </c>
      <c r="D653" s="438">
        <v>219.2</v>
      </c>
      <c r="E653" s="185">
        <v>1003.76</v>
      </c>
      <c r="F653" s="438"/>
      <c r="G653" s="438">
        <v>246</v>
      </c>
      <c r="H653" s="438">
        <v>10</v>
      </c>
      <c r="I653" s="438"/>
      <c r="J653" s="438"/>
      <c r="K653" s="550">
        <f t="shared" si="158"/>
        <v>1478.96</v>
      </c>
      <c r="L653" s="452">
        <f>K653/K655</f>
        <v>0.24608769877651671</v>
      </c>
      <c r="M653" s="401"/>
    </row>
    <row r="654" spans="2:13" ht="15.6">
      <c r="B654" s="396"/>
      <c r="C654" s="450" t="s">
        <v>62</v>
      </c>
      <c r="D654" s="438">
        <v>885.19</v>
      </c>
      <c r="E654" s="438">
        <v>224.85</v>
      </c>
      <c r="F654" s="438"/>
      <c r="G654" s="438">
        <v>260.92</v>
      </c>
      <c r="H654" s="438">
        <v>10.11</v>
      </c>
      <c r="I654" s="438">
        <v>375.26</v>
      </c>
      <c r="J654" s="438"/>
      <c r="K654" s="550">
        <f t="shared" si="158"/>
        <v>1756.33</v>
      </c>
      <c r="L654" s="452">
        <f>K654/K655</f>
        <v>0.2922399578028882</v>
      </c>
      <c r="M654" s="401"/>
    </row>
    <row r="655" spans="2:13" ht="15.6">
      <c r="B655" s="397"/>
      <c r="C655" s="450" t="s">
        <v>199</v>
      </c>
      <c r="D655" s="552">
        <f t="shared" ref="D655:F655" si="159">SUM(D651:D654)</f>
        <v>2693.59</v>
      </c>
      <c r="E655" s="552">
        <f t="shared" si="159"/>
        <v>1899.0099999999998</v>
      </c>
      <c r="F655" s="552">
        <f t="shared" si="159"/>
        <v>0</v>
      </c>
      <c r="G655" s="552">
        <f>SUM(G651:G654)</f>
        <v>663.92000000000007</v>
      </c>
      <c r="H655" s="552">
        <f t="shared" ref="H655:J655" si="160">SUM(H651:H654)</f>
        <v>49.11</v>
      </c>
      <c r="I655" s="552">
        <f t="shared" si="160"/>
        <v>704.26</v>
      </c>
      <c r="J655" s="552">
        <f t="shared" si="160"/>
        <v>0</v>
      </c>
      <c r="K655" s="550">
        <f t="shared" si="158"/>
        <v>6009.89</v>
      </c>
      <c r="L655" s="452">
        <f>SUM(L651:L654)</f>
        <v>1</v>
      </c>
      <c r="M655" s="401"/>
    </row>
    <row r="656" spans="2:13" ht="15.6">
      <c r="B656" s="397"/>
      <c r="C656" s="547" t="s">
        <v>193</v>
      </c>
      <c r="D656" s="553">
        <v>2693.59</v>
      </c>
      <c r="E656" s="553">
        <v>1899.01</v>
      </c>
      <c r="F656" s="553"/>
      <c r="G656" s="548">
        <v>663.92</v>
      </c>
      <c r="H656" s="553">
        <v>49.11</v>
      </c>
      <c r="I656" s="548">
        <v>704.26</v>
      </c>
      <c r="J656" s="548"/>
      <c r="K656" s="549">
        <f t="shared" si="158"/>
        <v>6009.89</v>
      </c>
      <c r="L656" s="452"/>
      <c r="M656" s="401"/>
    </row>
    <row r="657" spans="2:13" ht="15.6">
      <c r="B657" s="397"/>
      <c r="C657" s="460" t="s">
        <v>147</v>
      </c>
      <c r="D657" s="461">
        <f t="shared" ref="D657:E657" si="161">D656-D655</f>
        <v>0</v>
      </c>
      <c r="E657" s="461">
        <f t="shared" si="161"/>
        <v>0</v>
      </c>
      <c r="F657" s="461">
        <f>F656-F655</f>
        <v>0</v>
      </c>
      <c r="G657" s="461">
        <f>G656-G655</f>
        <v>0</v>
      </c>
      <c r="H657" s="461">
        <f t="shared" ref="H657:I657" si="162">H656-H655</f>
        <v>0</v>
      </c>
      <c r="I657" s="461">
        <f t="shared" si="162"/>
        <v>0</v>
      </c>
      <c r="J657" s="461">
        <f>J656-J655</f>
        <v>0</v>
      </c>
      <c r="K657" s="542">
        <f>D657+E657+F657+G657+H657+I657+J657</f>
        <v>0</v>
      </c>
      <c r="L657" s="452"/>
      <c r="M657" s="401"/>
    </row>
    <row r="658" spans="2:13" ht="15.6">
      <c r="B658" s="396"/>
      <c r="C658" s="402" t="s">
        <v>65</v>
      </c>
      <c r="D658" s="462">
        <f>D656/K656</f>
        <v>0.44819289537745283</v>
      </c>
      <c r="E658" s="462">
        <f>E656/K656</f>
        <v>0.3159808249402235</v>
      </c>
      <c r="F658" s="462">
        <f>F656/K656</f>
        <v>0</v>
      </c>
      <c r="G658" s="462">
        <f>G656/K656</f>
        <v>0.11047123990622124</v>
      </c>
      <c r="H658" s="462">
        <f>H656/K656</f>
        <v>8.1715305937379874E-3</v>
      </c>
      <c r="I658" s="462">
        <f>I656/K656</f>
        <v>0.11718350918236439</v>
      </c>
      <c r="J658" s="462">
        <f>J656/K656</f>
        <v>0</v>
      </c>
      <c r="K658" s="520">
        <f>D658+E658+F658+G658+H658+I658+J658</f>
        <v>1</v>
      </c>
      <c r="L658" s="463"/>
      <c r="M658" s="401"/>
    </row>
    <row r="659" spans="2:13" ht="16.2" thickBot="1">
      <c r="B659" s="396"/>
      <c r="C659" s="394"/>
      <c r="D659" s="395"/>
      <c r="E659" s="464"/>
      <c r="F659" s="879"/>
      <c r="G659" s="879"/>
      <c r="H659" s="879"/>
      <c r="I659" s="879"/>
      <c r="J659" s="880" t="s">
        <v>196</v>
      </c>
      <c r="K659" s="880"/>
      <c r="L659" s="465">
        <f>H639-K656</f>
        <v>3.7249599991218929</v>
      </c>
      <c r="M659" s="401"/>
    </row>
    <row r="660" spans="2:13" ht="15" thickBot="1">
      <c r="B660" s="397"/>
      <c r="C660" s="393"/>
      <c r="D660" s="367"/>
      <c r="E660" s="367"/>
      <c r="F660" s="367"/>
      <c r="G660" s="367"/>
      <c r="H660" s="367"/>
      <c r="I660" s="367"/>
      <c r="J660" s="367"/>
      <c r="K660" s="367"/>
      <c r="L660" s="368"/>
      <c r="M660" s="401"/>
    </row>
    <row r="661" spans="2:13" ht="15" thickBot="1">
      <c r="B661" s="398"/>
      <c r="C661" s="399"/>
      <c r="D661" s="399"/>
      <c r="E661" s="399"/>
      <c r="F661" s="399"/>
      <c r="G661" s="399"/>
      <c r="H661" s="399"/>
      <c r="I661" s="399"/>
      <c r="J661" s="399"/>
      <c r="K661" s="399"/>
      <c r="L661" s="399"/>
      <c r="M661" s="400"/>
    </row>
    <row r="662" spans="2:13" ht="15" thickBot="1"/>
    <row r="663" spans="2:13" ht="46.8" thickBot="1">
      <c r="B663" s="853" t="s">
        <v>227</v>
      </c>
      <c r="C663" s="854"/>
      <c r="D663" s="854"/>
      <c r="E663" s="854"/>
      <c r="F663" s="854"/>
      <c r="G663" s="854"/>
      <c r="H663" s="854"/>
      <c r="I663" s="854"/>
      <c r="J663" s="854"/>
      <c r="K663" s="854"/>
      <c r="L663" s="854"/>
      <c r="M663" s="855"/>
    </row>
    <row r="664" spans="2:13" ht="26.4" thickBot="1">
      <c r="B664" s="396"/>
      <c r="C664" s="856" t="s">
        <v>193</v>
      </c>
      <c r="D664" s="857"/>
      <c r="E664" s="857"/>
      <c r="F664" s="857"/>
      <c r="G664" s="857"/>
      <c r="H664" s="857"/>
      <c r="I664" s="857"/>
      <c r="J664" s="857"/>
      <c r="K664" s="857"/>
      <c r="L664" s="858"/>
      <c r="M664" s="401"/>
    </row>
    <row r="665" spans="2:13" ht="15.6">
      <c r="B665" s="396"/>
      <c r="C665" s="403" t="s">
        <v>7</v>
      </c>
      <c r="D665" s="404" t="s">
        <v>38</v>
      </c>
      <c r="E665" s="405" t="s">
        <v>39</v>
      </c>
      <c r="F665" s="406" t="s">
        <v>40</v>
      </c>
      <c r="G665" s="406" t="s">
        <v>8</v>
      </c>
      <c r="H665" s="407" t="s">
        <v>60</v>
      </c>
      <c r="I665" s="408" t="s">
        <v>40</v>
      </c>
      <c r="J665" s="407" t="s">
        <v>65</v>
      </c>
      <c r="K665" s="184"/>
      <c r="L665" s="188"/>
      <c r="M665" s="401"/>
    </row>
    <row r="666" spans="2:13" ht="15.6">
      <c r="B666" s="396"/>
      <c r="C666" s="409" t="s">
        <v>42</v>
      </c>
      <c r="D666" s="596">
        <v>1685143.0619999999</v>
      </c>
      <c r="E666" s="596">
        <v>1685959.3829999999</v>
      </c>
      <c r="F666" s="526">
        <f t="shared" ref="F666:F667" si="163">E666-D666</f>
        <v>816.32099999999627</v>
      </c>
      <c r="G666" s="521">
        <v>6.28</v>
      </c>
      <c r="H666" s="410">
        <f>F666*G666</f>
        <v>5126.4958799999768</v>
      </c>
      <c r="I666" s="531">
        <f>F666+F670+F671</f>
        <v>994.32099999999605</v>
      </c>
      <c r="J666" s="411">
        <f>I666/I670</f>
        <v>0.9614760177573658</v>
      </c>
      <c r="K666" s="186"/>
      <c r="L666" s="359"/>
      <c r="M666" s="401"/>
    </row>
    <row r="667" spans="2:13" ht="15.6">
      <c r="B667" s="396"/>
      <c r="C667" s="412" t="s">
        <v>43</v>
      </c>
      <c r="D667" s="596">
        <v>645709.46299999999</v>
      </c>
      <c r="E667" s="596">
        <v>645709.46299999999</v>
      </c>
      <c r="F667" s="527">
        <f t="shared" si="163"/>
        <v>0</v>
      </c>
      <c r="G667" s="522">
        <v>6.28</v>
      </c>
      <c r="H667" s="413">
        <f>G667*F667</f>
        <v>0</v>
      </c>
      <c r="I667" s="532">
        <f>F667</f>
        <v>0</v>
      </c>
      <c r="J667" s="414">
        <f>I667/I670</f>
        <v>0</v>
      </c>
      <c r="K667" s="186"/>
      <c r="L667" s="359"/>
      <c r="M667" s="401"/>
    </row>
    <row r="668" spans="2:13" ht="15.6">
      <c r="B668" s="396"/>
      <c r="C668" s="415" t="s">
        <v>44</v>
      </c>
      <c r="D668" s="597">
        <v>400163.462</v>
      </c>
      <c r="E668" s="597">
        <v>400163.462</v>
      </c>
      <c r="F668" s="528">
        <f>E668-D668</f>
        <v>0</v>
      </c>
      <c r="G668" s="523">
        <v>4.58</v>
      </c>
      <c r="H668" s="416">
        <f>G668*F668</f>
        <v>0</v>
      </c>
      <c r="I668" s="533">
        <f>F668</f>
        <v>0</v>
      </c>
      <c r="J668" s="417">
        <f>I668/I670</f>
        <v>0</v>
      </c>
      <c r="K668" s="186"/>
      <c r="L668" s="359"/>
      <c r="M668" s="401"/>
    </row>
    <row r="669" spans="2:13" ht="15.6">
      <c r="B669" s="397"/>
      <c r="C669" s="183" t="s">
        <v>139</v>
      </c>
      <c r="D669" s="597">
        <v>351448.83299999998</v>
      </c>
      <c r="E669" s="597">
        <v>351488.67300000001</v>
      </c>
      <c r="F669" s="529">
        <f t="shared" ref="F669:F671" si="164">E669-D669</f>
        <v>39.840000000025611</v>
      </c>
      <c r="G669" s="524">
        <v>6.28</v>
      </c>
      <c r="H669" s="418">
        <f>G669*F669</f>
        <v>250.19520000016084</v>
      </c>
      <c r="I669" s="534">
        <f>F669</f>
        <v>39.840000000025611</v>
      </c>
      <c r="J669" s="419">
        <f>I669/I670</f>
        <v>3.8523982242634154E-2</v>
      </c>
      <c r="K669" s="186"/>
      <c r="L669" s="359"/>
      <c r="M669" s="401"/>
    </row>
    <row r="670" spans="2:13" ht="16.2" thickBot="1">
      <c r="B670" s="397"/>
      <c r="C670" s="420" t="s">
        <v>45</v>
      </c>
      <c r="D670" s="597">
        <v>3379.3420000000001</v>
      </c>
      <c r="E670" s="597">
        <v>3486.0819999999999</v>
      </c>
      <c r="F670" s="526">
        <f t="shared" si="164"/>
        <v>106.73999999999978</v>
      </c>
      <c r="G670" s="859">
        <v>6.28</v>
      </c>
      <c r="H670" s="651">
        <f>G670*F670</f>
        <v>670.3271999999987</v>
      </c>
      <c r="I670" s="535">
        <f t="shared" ref="I670:J670" si="165">SUM(I666:I669)</f>
        <v>1034.1610000000217</v>
      </c>
      <c r="J670" s="422">
        <f t="shared" si="165"/>
        <v>1</v>
      </c>
      <c r="K670" s="186"/>
      <c r="L670" s="359"/>
      <c r="M670" s="401"/>
    </row>
    <row r="671" spans="2:13" ht="15.6">
      <c r="B671" s="397"/>
      <c r="C671" s="420" t="s">
        <v>46</v>
      </c>
      <c r="D671" s="597">
        <v>1778.712</v>
      </c>
      <c r="E671" s="597">
        <v>1849.972</v>
      </c>
      <c r="F671" s="526">
        <f t="shared" si="164"/>
        <v>71.259999999999991</v>
      </c>
      <c r="G671" s="860"/>
      <c r="H671" s="652">
        <f>G670*F671</f>
        <v>447.51279999999997</v>
      </c>
      <c r="I671" s="424"/>
      <c r="J671" s="425"/>
      <c r="K671" s="186"/>
      <c r="L671" s="359"/>
      <c r="M671" s="401"/>
    </row>
    <row r="672" spans="2:13" ht="16.2" thickBot="1">
      <c r="B672" s="397"/>
      <c r="C672" s="426" t="s">
        <v>21</v>
      </c>
      <c r="D672" s="427"/>
      <c r="E672" s="427"/>
      <c r="F672" s="530">
        <f>F666+F667+F668+F669+F670+F671</f>
        <v>1034.1610000000217</v>
      </c>
      <c r="G672" s="525">
        <f>H672/F672</f>
        <v>6.2800000000000011</v>
      </c>
      <c r="H672" s="428">
        <f>SUM(H666:H671)</f>
        <v>6494.5310800001371</v>
      </c>
      <c r="I672" s="424"/>
      <c r="J672" s="425"/>
      <c r="K672" s="186"/>
      <c r="L672" s="359"/>
      <c r="M672" s="401"/>
    </row>
    <row r="673" spans="2:13" ht="16.2" thickBot="1">
      <c r="B673" s="397"/>
      <c r="C673" s="429"/>
      <c r="D673" s="425"/>
      <c r="E673" s="425"/>
      <c r="F673" s="430"/>
      <c r="G673" s="425"/>
      <c r="H673" s="425"/>
      <c r="I673" s="431"/>
      <c r="J673" s="431"/>
      <c r="K673" s="184"/>
      <c r="L673" s="188"/>
      <c r="M673" s="401"/>
    </row>
    <row r="674" spans="2:13" ht="15.6">
      <c r="B674" s="397"/>
      <c r="C674" s="432"/>
      <c r="D674" s="433"/>
      <c r="E674" s="433" t="s">
        <v>254</v>
      </c>
      <c r="F674" s="434" t="s">
        <v>1</v>
      </c>
      <c r="G674" s="554" t="s">
        <v>65</v>
      </c>
      <c r="H674" s="861" t="s">
        <v>243</v>
      </c>
      <c r="I674" s="862"/>
      <c r="J674" s="431"/>
      <c r="K674" s="184"/>
      <c r="L674" s="188"/>
      <c r="M674" s="401"/>
    </row>
    <row r="675" spans="2:13" ht="15.6">
      <c r="B675" s="397"/>
      <c r="C675" s="437" t="s">
        <v>80</v>
      </c>
      <c r="D675" s="438"/>
      <c r="E675" s="438">
        <v>601</v>
      </c>
      <c r="F675" s="438">
        <f>D675+E675</f>
        <v>601</v>
      </c>
      <c r="G675" s="439">
        <f>F675/F680</f>
        <v>0.1416837975972691</v>
      </c>
      <c r="H675" s="590">
        <v>7.0000000000000001E-3</v>
      </c>
      <c r="I675" s="586">
        <f>F675*H675</f>
        <v>4.2069999999999999</v>
      </c>
      <c r="J675" s="431"/>
      <c r="K675" s="184"/>
      <c r="L675" s="188"/>
      <c r="M675" s="401"/>
    </row>
    <row r="676" spans="2:13" ht="15.6">
      <c r="B676" s="397"/>
      <c r="C676" s="437" t="s">
        <v>81</v>
      </c>
      <c r="D676" s="438"/>
      <c r="E676" s="438">
        <v>1966</v>
      </c>
      <c r="F676" s="438">
        <f t="shared" ref="F676:F679" si="166">D676+E676</f>
        <v>1966</v>
      </c>
      <c r="G676" s="439">
        <f>F676/F680</f>
        <v>0.4634781132715991</v>
      </c>
      <c r="H676" s="590">
        <v>2.5000000000000001E-2</v>
      </c>
      <c r="I676" s="586">
        <f>F676*H676</f>
        <v>49.150000000000006</v>
      </c>
      <c r="J676" s="431"/>
      <c r="K676" s="184"/>
      <c r="L676" s="188"/>
      <c r="M676" s="401"/>
    </row>
    <row r="677" spans="2:13" ht="15.6">
      <c r="B677" s="397"/>
      <c r="C677" s="437" t="s">
        <v>58</v>
      </c>
      <c r="D677" s="438"/>
      <c r="E677" s="438">
        <v>1499</v>
      </c>
      <c r="F677" s="438">
        <f t="shared" si="166"/>
        <v>1499</v>
      </c>
      <c r="G677" s="439">
        <f>F677/F680</f>
        <v>0.3533843803632386</v>
      </c>
      <c r="H677" s="590"/>
      <c r="I677" s="586"/>
      <c r="J677" s="431"/>
      <c r="K677" s="184"/>
      <c r="L677" s="188"/>
      <c r="M677" s="401"/>
    </row>
    <row r="678" spans="2:13" ht="15.6">
      <c r="B678" s="397"/>
      <c r="C678" s="437" t="s">
        <v>275</v>
      </c>
      <c r="D678" s="438"/>
      <c r="E678" s="438">
        <v>175.84</v>
      </c>
      <c r="F678" s="438">
        <f t="shared" si="166"/>
        <v>175.84</v>
      </c>
      <c r="G678" s="439">
        <f>F678/F680</f>
        <v>4.1453708767893178E-2</v>
      </c>
      <c r="H678" s="590">
        <v>1.9E-2</v>
      </c>
      <c r="I678" s="586">
        <f>F678*H678</f>
        <v>3.3409599999999999</v>
      </c>
      <c r="J678" s="431"/>
      <c r="K678" s="184"/>
      <c r="L678" s="188"/>
      <c r="M678" s="401"/>
    </row>
    <row r="679" spans="2:13" ht="15.6">
      <c r="B679" s="397"/>
      <c r="C679" s="437" t="s">
        <v>276</v>
      </c>
      <c r="D679" s="438"/>
      <c r="E679" s="438"/>
      <c r="F679" s="438">
        <f t="shared" si="166"/>
        <v>0</v>
      </c>
      <c r="G679" s="439">
        <f>F679/F680</f>
        <v>0</v>
      </c>
      <c r="H679" s="584"/>
      <c r="I679" s="586"/>
      <c r="J679" s="431"/>
      <c r="K679" s="184"/>
      <c r="L679" s="188"/>
      <c r="M679" s="401"/>
    </row>
    <row r="680" spans="2:13" ht="16.2" thickBot="1">
      <c r="B680" s="397"/>
      <c r="C680" s="441" t="s">
        <v>1</v>
      </c>
      <c r="D680" s="442">
        <f>SUM(D675:D679)</f>
        <v>0</v>
      </c>
      <c r="E680" s="442">
        <f>SUM(E675:E679)</f>
        <v>4241.84</v>
      </c>
      <c r="F680" s="443">
        <f>D680+E680</f>
        <v>4241.84</v>
      </c>
      <c r="G680" s="444">
        <f>SUM(G675:G679)</f>
        <v>1</v>
      </c>
      <c r="H680" s="585" t="s">
        <v>21</v>
      </c>
      <c r="I680" s="591">
        <f>SUM(I675:I679)</f>
        <v>56.697960000000009</v>
      </c>
      <c r="J680" s="431"/>
      <c r="K680" s="184"/>
      <c r="L680" s="188"/>
      <c r="M680" s="401"/>
    </row>
    <row r="681" spans="2:13" ht="15" thickBot="1">
      <c r="B681" s="397"/>
      <c r="C681" s="187"/>
      <c r="D681" s="186"/>
      <c r="E681" s="186"/>
      <c r="G681" s="186"/>
      <c r="H681" s="186"/>
      <c r="I681" s="184"/>
      <c r="J681" s="184"/>
      <c r="K681" s="184"/>
      <c r="L681" s="188"/>
      <c r="M681" s="401"/>
    </row>
    <row r="682" spans="2:13" ht="26.4" thickBot="1">
      <c r="B682" s="397"/>
      <c r="C682" s="876" t="s">
        <v>194</v>
      </c>
      <c r="D682" s="877"/>
      <c r="E682" s="877"/>
      <c r="F682" s="877"/>
      <c r="G682" s="877"/>
      <c r="H682" s="877"/>
      <c r="I682" s="877"/>
      <c r="J682" s="877"/>
      <c r="K682" s="877"/>
      <c r="L682" s="878"/>
      <c r="M682" s="401"/>
    </row>
    <row r="683" spans="2:13" ht="15.6">
      <c r="B683" s="396"/>
      <c r="C683" s="446"/>
      <c r="D683" s="447" t="s">
        <v>260</v>
      </c>
      <c r="E683" s="447" t="s">
        <v>68</v>
      </c>
      <c r="F683" s="447" t="s">
        <v>290</v>
      </c>
      <c r="G683" s="448" t="s">
        <v>256</v>
      </c>
      <c r="H683" s="447" t="s">
        <v>130</v>
      </c>
      <c r="I683" s="448" t="s">
        <v>64</v>
      </c>
      <c r="J683" s="447" t="s">
        <v>269</v>
      </c>
      <c r="K683" s="448" t="s">
        <v>195</v>
      </c>
      <c r="L683" s="449" t="s">
        <v>65</v>
      </c>
      <c r="M683" s="401"/>
    </row>
    <row r="684" spans="2:13" ht="15.6">
      <c r="B684" s="396"/>
      <c r="C684" s="450" t="s">
        <v>58</v>
      </c>
      <c r="D684" s="438">
        <v>589</v>
      </c>
      <c r="E684" s="438">
        <v>570</v>
      </c>
      <c r="F684" s="438">
        <v>277.2</v>
      </c>
      <c r="G684" s="438">
        <v>20</v>
      </c>
      <c r="H684" s="438"/>
      <c r="I684" s="438"/>
      <c r="J684" s="438"/>
      <c r="K684" s="550">
        <f>D684+E684+F684+G684+H684+I684+J684</f>
        <v>1456.2</v>
      </c>
      <c r="L684" s="452">
        <f>K684/K688</f>
        <v>0.2243413957787706</v>
      </c>
      <c r="M684" s="401"/>
    </row>
    <row r="685" spans="2:13" ht="15.6">
      <c r="B685" s="396"/>
      <c r="C685" s="450" t="s">
        <v>148</v>
      </c>
      <c r="D685" s="438">
        <v>843</v>
      </c>
      <c r="E685" s="438">
        <v>472.8</v>
      </c>
      <c r="F685" s="438">
        <v>454.17</v>
      </c>
      <c r="G685" s="438">
        <v>182</v>
      </c>
      <c r="H685" s="438">
        <v>58</v>
      </c>
      <c r="I685" s="438"/>
      <c r="J685" s="438"/>
      <c r="K685" s="550">
        <f t="shared" ref="K685:K689" si="167">D685+E685+F685+G685+H685+I685+J685</f>
        <v>2009.97</v>
      </c>
      <c r="L685" s="452">
        <f>K685/K688</f>
        <v>0.30965490679402252</v>
      </c>
      <c r="M685" s="401"/>
    </row>
    <row r="686" spans="2:13" ht="15.6">
      <c r="B686" s="396"/>
      <c r="C686" s="450" t="s">
        <v>61</v>
      </c>
      <c r="D686" s="438">
        <v>884</v>
      </c>
      <c r="E686" s="185">
        <v>70</v>
      </c>
      <c r="F686" s="438">
        <v>309.72000000000003</v>
      </c>
      <c r="G686" s="438">
        <v>329</v>
      </c>
      <c r="H686" s="438"/>
      <c r="I686" s="438"/>
      <c r="J686" s="438"/>
      <c r="K686" s="550">
        <f t="shared" si="167"/>
        <v>1592.72</v>
      </c>
      <c r="L686" s="452">
        <f>K686/K688</f>
        <v>0.24537359420736404</v>
      </c>
      <c r="M686" s="401"/>
    </row>
    <row r="687" spans="2:13" ht="15.6">
      <c r="B687" s="396"/>
      <c r="C687" s="450" t="s">
        <v>62</v>
      </c>
      <c r="D687" s="438">
        <v>759.8</v>
      </c>
      <c r="E687" s="438">
        <v>141.38</v>
      </c>
      <c r="F687" s="438">
        <v>158.16999999999999</v>
      </c>
      <c r="G687" s="438">
        <v>92.97</v>
      </c>
      <c r="H687" s="438">
        <v>279.79000000000002</v>
      </c>
      <c r="I687" s="438"/>
      <c r="J687" s="438"/>
      <c r="K687" s="550">
        <f t="shared" si="167"/>
        <v>1432.11</v>
      </c>
      <c r="L687" s="452">
        <f>K687/K688</f>
        <v>0.22063010321984283</v>
      </c>
      <c r="M687" s="401"/>
    </row>
    <row r="688" spans="2:13" ht="15.6">
      <c r="B688" s="397"/>
      <c r="C688" s="450" t="s">
        <v>199</v>
      </c>
      <c r="D688" s="552">
        <f t="shared" ref="D688:F688" si="168">SUM(D684:D687)</f>
        <v>3075.8</v>
      </c>
      <c r="E688" s="552">
        <f t="shared" si="168"/>
        <v>1254.1799999999998</v>
      </c>
      <c r="F688" s="552">
        <f t="shared" si="168"/>
        <v>1199.2600000000002</v>
      </c>
      <c r="G688" s="552">
        <f>SUM(G684:G687)</f>
        <v>623.97</v>
      </c>
      <c r="H688" s="552">
        <f t="shared" ref="H688:J688" si="169">SUM(H684:H687)</f>
        <v>337.79</v>
      </c>
      <c r="I688" s="552">
        <f t="shared" si="169"/>
        <v>0</v>
      </c>
      <c r="J688" s="552">
        <f t="shared" si="169"/>
        <v>0</v>
      </c>
      <c r="K688" s="550">
        <f t="shared" si="167"/>
        <v>6491</v>
      </c>
      <c r="L688" s="452">
        <f>SUM(L684:L687)</f>
        <v>1</v>
      </c>
      <c r="M688" s="401"/>
    </row>
    <row r="689" spans="2:13" ht="15.6">
      <c r="B689" s="397"/>
      <c r="C689" s="547" t="s">
        <v>193</v>
      </c>
      <c r="D689" s="553">
        <v>3075.8</v>
      </c>
      <c r="E689" s="553">
        <v>1254.18</v>
      </c>
      <c r="F689" s="553">
        <v>1199.26</v>
      </c>
      <c r="G689" s="548">
        <v>623.97</v>
      </c>
      <c r="H689" s="553">
        <v>337.79</v>
      </c>
      <c r="I689" s="548"/>
      <c r="J689" s="548"/>
      <c r="K689" s="549">
        <f t="shared" si="167"/>
        <v>6491.0000000000009</v>
      </c>
      <c r="L689" s="452"/>
      <c r="M689" s="401"/>
    </row>
    <row r="690" spans="2:13" ht="15.6">
      <c r="B690" s="397"/>
      <c r="C690" s="460" t="s">
        <v>147</v>
      </c>
      <c r="D690" s="461">
        <f t="shared" ref="D690:E690" si="170">D689-D688</f>
        <v>0</v>
      </c>
      <c r="E690" s="461">
        <f t="shared" si="170"/>
        <v>0</v>
      </c>
      <c r="F690" s="461">
        <f>F689-F688</f>
        <v>0</v>
      </c>
      <c r="G690" s="461">
        <f>G689-G688</f>
        <v>0</v>
      </c>
      <c r="H690" s="461">
        <f t="shared" ref="H690:I690" si="171">H689-H688</f>
        <v>0</v>
      </c>
      <c r="I690" s="461">
        <f t="shared" si="171"/>
        <v>0</v>
      </c>
      <c r="J690" s="461">
        <f>J689-J688</f>
        <v>0</v>
      </c>
      <c r="K690" s="542">
        <f>D690+E690+F690+G690+H690+I690+J690</f>
        <v>0</v>
      </c>
      <c r="L690" s="452"/>
      <c r="M690" s="401"/>
    </row>
    <row r="691" spans="2:13" ht="15.6">
      <c r="B691" s="396"/>
      <c r="C691" s="402" t="s">
        <v>65</v>
      </c>
      <c r="D691" s="462">
        <f>D689/K689</f>
        <v>0.47385610845786469</v>
      </c>
      <c r="E691" s="462">
        <f>E689/K689</f>
        <v>0.19321830226467415</v>
      </c>
      <c r="F691" s="462">
        <f>F689/K689</f>
        <v>0.18475735633954704</v>
      </c>
      <c r="G691" s="462">
        <f>G689/K689</f>
        <v>9.6128485595439836E-2</v>
      </c>
      <c r="H691" s="462">
        <f>H689/K689</f>
        <v>5.2039747342474192E-2</v>
      </c>
      <c r="I691" s="462">
        <f>I689/K689</f>
        <v>0</v>
      </c>
      <c r="J691" s="462">
        <f>J689/K689</f>
        <v>0</v>
      </c>
      <c r="K691" s="520">
        <f>D691+E691+F691+G691+H691+I691+J691</f>
        <v>0.99999999999999989</v>
      </c>
      <c r="L691" s="463"/>
      <c r="M691" s="401"/>
    </row>
    <row r="692" spans="2:13" ht="16.2" thickBot="1">
      <c r="B692" s="396"/>
      <c r="C692" s="394"/>
      <c r="D692" s="395"/>
      <c r="E692" s="464"/>
      <c r="F692" s="879"/>
      <c r="G692" s="879"/>
      <c r="H692" s="879"/>
      <c r="I692" s="879"/>
      <c r="J692" s="880" t="s">
        <v>196</v>
      </c>
      <c r="K692" s="880"/>
      <c r="L692" s="465">
        <f>H672-K689</f>
        <v>3.5310800001361713</v>
      </c>
      <c r="M692" s="401"/>
    </row>
    <row r="693" spans="2:13" ht="15" thickBot="1">
      <c r="B693" s="397"/>
      <c r="C693" s="393"/>
      <c r="D693" s="367"/>
      <c r="E693" s="367"/>
      <c r="F693" s="367"/>
      <c r="G693" s="367"/>
      <c r="H693" s="367"/>
      <c r="I693" s="367"/>
      <c r="J693" s="367"/>
      <c r="K693" s="367"/>
      <c r="L693" s="368"/>
      <c r="M693" s="401"/>
    </row>
    <row r="694" spans="2:13" ht="15" thickBot="1">
      <c r="B694" s="398"/>
      <c r="C694" s="399"/>
      <c r="D694" s="399"/>
      <c r="E694" s="399"/>
      <c r="F694" s="399"/>
      <c r="G694" s="399"/>
      <c r="H694" s="399"/>
      <c r="I694" s="399"/>
      <c r="J694" s="399"/>
      <c r="K694" s="399"/>
      <c r="L694" s="399"/>
      <c r="M694" s="400"/>
    </row>
    <row r="695" spans="2:13" ht="15" thickBot="1"/>
    <row r="696" spans="2:13" ht="46.8" thickBot="1">
      <c r="B696" s="853" t="s">
        <v>228</v>
      </c>
      <c r="C696" s="854"/>
      <c r="D696" s="854"/>
      <c r="E696" s="854"/>
      <c r="F696" s="854"/>
      <c r="G696" s="854"/>
      <c r="H696" s="854"/>
      <c r="I696" s="854"/>
      <c r="J696" s="854"/>
      <c r="K696" s="854"/>
      <c r="L696" s="854"/>
      <c r="M696" s="855"/>
    </row>
    <row r="697" spans="2:13" ht="26.4" thickBot="1">
      <c r="B697" s="396"/>
      <c r="C697" s="856" t="s">
        <v>193</v>
      </c>
      <c r="D697" s="857"/>
      <c r="E697" s="857"/>
      <c r="F697" s="857"/>
      <c r="G697" s="857"/>
      <c r="H697" s="857"/>
      <c r="I697" s="857"/>
      <c r="J697" s="857"/>
      <c r="K697" s="857"/>
      <c r="L697" s="858"/>
      <c r="M697" s="401"/>
    </row>
    <row r="698" spans="2:13" ht="15.6">
      <c r="B698" s="396"/>
      <c r="C698" s="403" t="s">
        <v>7</v>
      </c>
      <c r="D698" s="404" t="s">
        <v>38</v>
      </c>
      <c r="E698" s="405" t="s">
        <v>39</v>
      </c>
      <c r="F698" s="406" t="s">
        <v>40</v>
      </c>
      <c r="G698" s="406" t="s">
        <v>8</v>
      </c>
      <c r="H698" s="407" t="s">
        <v>60</v>
      </c>
      <c r="I698" s="408" t="s">
        <v>40</v>
      </c>
      <c r="J698" s="407" t="s">
        <v>65</v>
      </c>
      <c r="K698" s="184"/>
      <c r="L698" s="188"/>
      <c r="M698" s="401"/>
    </row>
    <row r="699" spans="2:13" ht="15.6">
      <c r="B699" s="396"/>
      <c r="C699" s="409" t="s">
        <v>42</v>
      </c>
      <c r="D699" s="596">
        <v>1685959.3829999999</v>
      </c>
      <c r="E699" s="596">
        <v>1686889.253</v>
      </c>
      <c r="F699" s="526">
        <f t="shared" ref="F699:F700" si="172">E699-D699</f>
        <v>929.87000000011176</v>
      </c>
      <c r="G699" s="521">
        <v>6.28</v>
      </c>
      <c r="H699" s="410">
        <f>F699*G699</f>
        <v>5839.5836000007021</v>
      </c>
      <c r="I699" s="531">
        <f>F699+F703+F704</f>
        <v>1069.4280000001118</v>
      </c>
      <c r="J699" s="411">
        <f>I699/I703</f>
        <v>0.99910312895887965</v>
      </c>
      <c r="K699" s="186"/>
      <c r="L699" s="359"/>
      <c r="M699" s="401"/>
    </row>
    <row r="700" spans="2:13" ht="15.6">
      <c r="B700" s="396"/>
      <c r="C700" s="412" t="s">
        <v>43</v>
      </c>
      <c r="D700" s="596">
        <v>645709.46299999999</v>
      </c>
      <c r="E700" s="596">
        <v>645709.46299999999</v>
      </c>
      <c r="F700" s="527">
        <f t="shared" si="172"/>
        <v>0</v>
      </c>
      <c r="G700" s="522">
        <v>6.28</v>
      </c>
      <c r="H700" s="413">
        <f>G700*F700</f>
        <v>0</v>
      </c>
      <c r="I700" s="532">
        <f>F700</f>
        <v>0</v>
      </c>
      <c r="J700" s="414">
        <f>I700/I703</f>
        <v>0</v>
      </c>
      <c r="K700" s="186"/>
      <c r="L700" s="359"/>
      <c r="M700" s="401"/>
    </row>
    <row r="701" spans="2:13" ht="15.6">
      <c r="B701" s="396"/>
      <c r="C701" s="415" t="s">
        <v>44</v>
      </c>
      <c r="D701" s="597">
        <v>400163.462</v>
      </c>
      <c r="E701" s="597">
        <v>400163.462</v>
      </c>
      <c r="F701" s="528">
        <f>E701-D701</f>
        <v>0</v>
      </c>
      <c r="G701" s="523">
        <v>4.58</v>
      </c>
      <c r="H701" s="416">
        <f>G701*F701</f>
        <v>0</v>
      </c>
      <c r="I701" s="533">
        <f>F701</f>
        <v>0</v>
      </c>
      <c r="J701" s="417">
        <f>I701/I703</f>
        <v>0</v>
      </c>
      <c r="K701" s="186"/>
      <c r="L701" s="359"/>
      <c r="M701" s="401"/>
    </row>
    <row r="702" spans="2:13" ht="15.6">
      <c r="B702" s="397"/>
      <c r="C702" s="183" t="s">
        <v>139</v>
      </c>
      <c r="D702" s="597">
        <v>351488.67300000001</v>
      </c>
      <c r="E702" s="597">
        <v>351489.63299999997</v>
      </c>
      <c r="F702" s="529">
        <f t="shared" ref="F702:F704" si="173">E702-D702</f>
        <v>0.9599999999627471</v>
      </c>
      <c r="G702" s="524">
        <v>6.28</v>
      </c>
      <c r="H702" s="418">
        <f>G702*F702</f>
        <v>6.0287999997660524</v>
      </c>
      <c r="I702" s="534">
        <f>F702</f>
        <v>0.9599999999627471</v>
      </c>
      <c r="J702" s="419">
        <f>I702/I703</f>
        <v>8.9687104112030425E-4</v>
      </c>
      <c r="K702" s="186"/>
      <c r="L702" s="359"/>
      <c r="M702" s="401"/>
    </row>
    <row r="703" spans="2:13" ht="16.2" thickBot="1">
      <c r="B703" s="397"/>
      <c r="C703" s="420" t="s">
        <v>45</v>
      </c>
      <c r="D703" s="597">
        <v>3486.0819999999999</v>
      </c>
      <c r="E703" s="597">
        <v>3572.4209999999998</v>
      </c>
      <c r="F703" s="526">
        <f t="shared" si="173"/>
        <v>86.338999999999942</v>
      </c>
      <c r="G703" s="859">
        <v>6.28</v>
      </c>
      <c r="H703" s="651">
        <f>G703*F703</f>
        <v>542.20891999999969</v>
      </c>
      <c r="I703" s="535">
        <f t="shared" ref="I703:J703" si="174">SUM(I699:I702)</f>
        <v>1070.3880000000745</v>
      </c>
      <c r="J703" s="422">
        <f t="shared" si="174"/>
        <v>1</v>
      </c>
      <c r="K703" s="186"/>
      <c r="L703" s="359"/>
      <c r="M703" s="401"/>
    </row>
    <row r="704" spans="2:13" ht="15.6">
      <c r="B704" s="397"/>
      <c r="C704" s="420" t="s">
        <v>46</v>
      </c>
      <c r="D704" s="597">
        <v>1849.972</v>
      </c>
      <c r="E704" s="597">
        <v>1903.191</v>
      </c>
      <c r="F704" s="526">
        <f t="shared" si="173"/>
        <v>53.219000000000051</v>
      </c>
      <c r="G704" s="860"/>
      <c r="H704" s="652">
        <f>G703*F704</f>
        <v>334.21532000000036</v>
      </c>
      <c r="I704" s="424"/>
      <c r="J704" s="425"/>
      <c r="K704" s="186"/>
      <c r="L704" s="359"/>
      <c r="M704" s="401"/>
    </row>
    <row r="705" spans="2:13" ht="16.2" thickBot="1">
      <c r="B705" s="397"/>
      <c r="C705" s="426" t="s">
        <v>21</v>
      </c>
      <c r="D705" s="427"/>
      <c r="E705" s="427"/>
      <c r="F705" s="530">
        <f>F699+F700+F701+F702+F703+F704</f>
        <v>1070.3880000000745</v>
      </c>
      <c r="G705" s="525">
        <f>H705/F705</f>
        <v>6.2800000000000011</v>
      </c>
      <c r="H705" s="428">
        <f>SUM(H699:H704)</f>
        <v>6722.0366400004687</v>
      </c>
      <c r="I705" s="424"/>
      <c r="J705" s="425"/>
      <c r="K705" s="186"/>
      <c r="L705" s="359"/>
      <c r="M705" s="401"/>
    </row>
    <row r="706" spans="2:13" ht="16.2" thickBot="1">
      <c r="B706" s="397"/>
      <c r="C706" s="429"/>
      <c r="D706" s="425"/>
      <c r="E706" s="425"/>
      <c r="F706" s="430"/>
      <c r="G706" s="425"/>
      <c r="H706" s="425"/>
      <c r="I706" s="431"/>
      <c r="J706" s="431"/>
      <c r="K706" s="184"/>
      <c r="L706" s="188"/>
      <c r="M706" s="401"/>
    </row>
    <row r="707" spans="2:13" ht="15.6">
      <c r="B707" s="397"/>
      <c r="C707" s="432"/>
      <c r="D707" s="433"/>
      <c r="E707" s="433" t="s">
        <v>254</v>
      </c>
      <c r="F707" s="434" t="s">
        <v>1</v>
      </c>
      <c r="G707" s="554" t="s">
        <v>65</v>
      </c>
      <c r="H707" s="861" t="s">
        <v>243</v>
      </c>
      <c r="I707" s="862"/>
      <c r="J707" s="431"/>
      <c r="K707" s="184"/>
      <c r="L707" s="188"/>
      <c r="M707" s="401"/>
    </row>
    <row r="708" spans="2:13" ht="15.6">
      <c r="B708" s="397"/>
      <c r="C708" s="437" t="s">
        <v>80</v>
      </c>
      <c r="D708" s="438"/>
      <c r="E708" s="438">
        <v>1083</v>
      </c>
      <c r="F708" s="438">
        <f>D708+E708</f>
        <v>1083</v>
      </c>
      <c r="G708" s="439">
        <f>F708/F713</f>
        <v>0.2609839794875749</v>
      </c>
      <c r="H708" s="590">
        <v>7.0000000000000001E-3</v>
      </c>
      <c r="I708" s="586">
        <f>F708*H708</f>
        <v>7.5810000000000004</v>
      </c>
      <c r="J708" s="431"/>
      <c r="K708" s="184"/>
      <c r="L708" s="188"/>
      <c r="M708" s="401"/>
    </row>
    <row r="709" spans="2:13" ht="15.6">
      <c r="B709" s="397"/>
      <c r="C709" s="437" t="s">
        <v>81</v>
      </c>
      <c r="D709" s="438"/>
      <c r="E709" s="438">
        <v>1053</v>
      </c>
      <c r="F709" s="438">
        <f t="shared" ref="F709:F712" si="175">D709+E709</f>
        <v>1053</v>
      </c>
      <c r="G709" s="439">
        <f>F709/F713</f>
        <v>0.25375450637157559</v>
      </c>
      <c r="H709" s="590">
        <v>2.5000000000000001E-2</v>
      </c>
      <c r="I709" s="586">
        <f>F709*H709</f>
        <v>26.325000000000003</v>
      </c>
      <c r="J709" s="431"/>
      <c r="K709" s="184"/>
      <c r="L709" s="188"/>
      <c r="M709" s="401"/>
    </row>
    <row r="710" spans="2:13" ht="15.6">
      <c r="B710" s="397"/>
      <c r="C710" s="437" t="s">
        <v>58</v>
      </c>
      <c r="D710" s="438"/>
      <c r="E710" s="438">
        <v>1348</v>
      </c>
      <c r="F710" s="438">
        <f t="shared" si="175"/>
        <v>1348</v>
      </c>
      <c r="G710" s="439">
        <f>F710/F713</f>
        <v>0.32484432534556879</v>
      </c>
      <c r="H710" s="590"/>
      <c r="I710" s="586"/>
      <c r="J710" s="431"/>
      <c r="K710" s="184"/>
      <c r="L710" s="188"/>
      <c r="M710" s="401"/>
    </row>
    <row r="711" spans="2:13" ht="15.6">
      <c r="B711" s="397"/>
      <c r="C711" s="437" t="s">
        <v>275</v>
      </c>
      <c r="D711" s="438"/>
      <c r="E711" s="438">
        <v>665.68</v>
      </c>
      <c r="F711" s="438">
        <f t="shared" si="175"/>
        <v>665.68</v>
      </c>
      <c r="G711" s="439">
        <f>F711/F713</f>
        <v>0.16041718879528058</v>
      </c>
      <c r="H711" s="590">
        <v>1.9E-2</v>
      </c>
      <c r="I711" s="586">
        <f>F711*H711</f>
        <v>12.647919999999999</v>
      </c>
      <c r="J711" s="431"/>
      <c r="K711" s="184"/>
      <c r="L711" s="188"/>
      <c r="M711" s="401"/>
    </row>
    <row r="712" spans="2:13" ht="15.6">
      <c r="B712" s="397"/>
      <c r="C712" s="437" t="s">
        <v>276</v>
      </c>
      <c r="D712" s="438"/>
      <c r="E712" s="438"/>
      <c r="F712" s="438">
        <f t="shared" si="175"/>
        <v>0</v>
      </c>
      <c r="G712" s="439">
        <f>F712/F713</f>
        <v>0</v>
      </c>
      <c r="H712" s="584"/>
      <c r="I712" s="586"/>
      <c r="J712" s="431"/>
      <c r="K712" s="184"/>
      <c r="L712" s="188"/>
      <c r="M712" s="401"/>
    </row>
    <row r="713" spans="2:13" ht="16.2" thickBot="1">
      <c r="B713" s="397"/>
      <c r="C713" s="441" t="s">
        <v>1</v>
      </c>
      <c r="D713" s="442">
        <f>SUM(D708:D712)</f>
        <v>0</v>
      </c>
      <c r="E713" s="442">
        <f>SUM(E708:E712)</f>
        <v>4149.68</v>
      </c>
      <c r="F713" s="443">
        <f>D713+E713</f>
        <v>4149.68</v>
      </c>
      <c r="G713" s="444">
        <f>SUM(G708:G712)</f>
        <v>0.99999999999999978</v>
      </c>
      <c r="H713" s="585" t="s">
        <v>21</v>
      </c>
      <c r="I713" s="591">
        <f>SUM(I708:I712)</f>
        <v>46.553920000000005</v>
      </c>
      <c r="J713" s="431"/>
      <c r="K713" s="184"/>
      <c r="L713" s="188"/>
      <c r="M713" s="401"/>
    </row>
    <row r="714" spans="2:13" ht="15" thickBot="1">
      <c r="B714" s="397"/>
      <c r="C714" s="187"/>
      <c r="D714" s="186"/>
      <c r="E714" s="186"/>
      <c r="G714" s="186"/>
      <c r="H714" s="186"/>
      <c r="I714" s="184"/>
      <c r="J714" s="184"/>
      <c r="K714" s="184"/>
      <c r="L714" s="188"/>
      <c r="M714" s="401"/>
    </row>
    <row r="715" spans="2:13" ht="26.4" thickBot="1">
      <c r="B715" s="397"/>
      <c r="C715" s="876" t="s">
        <v>194</v>
      </c>
      <c r="D715" s="877"/>
      <c r="E715" s="877"/>
      <c r="F715" s="877"/>
      <c r="G715" s="877"/>
      <c r="H715" s="877"/>
      <c r="I715" s="877"/>
      <c r="J715" s="877"/>
      <c r="K715" s="877"/>
      <c r="L715" s="878"/>
      <c r="M715" s="401"/>
    </row>
    <row r="716" spans="2:13" ht="15.6">
      <c r="B716" s="396"/>
      <c r="C716" s="446"/>
      <c r="D716" s="447" t="s">
        <v>260</v>
      </c>
      <c r="E716" s="447" t="s">
        <v>68</v>
      </c>
      <c r="F716" s="447" t="s">
        <v>290</v>
      </c>
      <c r="G716" s="448" t="s">
        <v>256</v>
      </c>
      <c r="H716" s="447" t="s">
        <v>130</v>
      </c>
      <c r="I716" s="448" t="s">
        <v>64</v>
      </c>
      <c r="J716" s="447" t="s">
        <v>269</v>
      </c>
      <c r="K716" s="448" t="s">
        <v>195</v>
      </c>
      <c r="L716" s="449" t="s">
        <v>65</v>
      </c>
      <c r="M716" s="401"/>
    </row>
    <row r="717" spans="2:13" ht="15.6">
      <c r="B717" s="396"/>
      <c r="C717" s="450" t="s">
        <v>58</v>
      </c>
      <c r="D717" s="438">
        <v>399.64</v>
      </c>
      <c r="E717" s="438">
        <v>266</v>
      </c>
      <c r="F717" s="438">
        <v>448.31</v>
      </c>
      <c r="G717" s="438">
        <v>185</v>
      </c>
      <c r="H717" s="438"/>
      <c r="I717" s="438">
        <v>50</v>
      </c>
      <c r="J717" s="438"/>
      <c r="K717" s="550">
        <f>D717+E717+F717+G717+H717+I717+J717</f>
        <v>1348.95</v>
      </c>
      <c r="L717" s="452">
        <f>K717/K721</f>
        <v>0.20081519999642722</v>
      </c>
      <c r="M717" s="401"/>
    </row>
    <row r="718" spans="2:13" ht="15.6">
      <c r="B718" s="396"/>
      <c r="C718" s="450" t="s">
        <v>148</v>
      </c>
      <c r="D718" s="438">
        <v>1048.49</v>
      </c>
      <c r="E718" s="438">
        <v>715</v>
      </c>
      <c r="F718" s="438">
        <v>158.80000000000001</v>
      </c>
      <c r="G718" s="438">
        <v>155</v>
      </c>
      <c r="H718" s="438"/>
      <c r="I718" s="438">
        <v>60</v>
      </c>
      <c r="J718" s="438"/>
      <c r="K718" s="550">
        <f t="shared" ref="K718:K722" si="176">D718+E718+F718+G718+H718+I718+J718</f>
        <v>2137.29</v>
      </c>
      <c r="L718" s="452">
        <f>K718/K721</f>
        <v>0.31817363045358532</v>
      </c>
      <c r="M718" s="401"/>
    </row>
    <row r="719" spans="2:13" ht="15.6">
      <c r="B719" s="396"/>
      <c r="C719" s="450" t="s">
        <v>61</v>
      </c>
      <c r="D719" s="438">
        <v>347</v>
      </c>
      <c r="E719" s="185">
        <v>418</v>
      </c>
      <c r="F719" s="438">
        <v>121.46</v>
      </c>
      <c r="G719" s="438">
        <v>94.2</v>
      </c>
      <c r="H719" s="438"/>
      <c r="I719" s="438"/>
      <c r="J719" s="438"/>
      <c r="K719" s="550">
        <f t="shared" si="176"/>
        <v>980.66000000000008</v>
      </c>
      <c r="L719" s="452">
        <f>K719/K721</f>
        <v>0.14598868307090426</v>
      </c>
      <c r="M719" s="401"/>
    </row>
    <row r="720" spans="2:13" ht="15.6">
      <c r="B720" s="396"/>
      <c r="C720" s="450" t="s">
        <v>62</v>
      </c>
      <c r="D720" s="438">
        <v>1111.7</v>
      </c>
      <c r="E720" s="438">
        <v>310.73</v>
      </c>
      <c r="F720" s="438">
        <v>159.80000000000001</v>
      </c>
      <c r="G720" s="438">
        <v>185.92</v>
      </c>
      <c r="H720" s="438"/>
      <c r="I720" s="438">
        <v>482.32</v>
      </c>
      <c r="J720" s="438"/>
      <c r="K720" s="550">
        <f t="shared" si="176"/>
        <v>2250.4700000000003</v>
      </c>
      <c r="L720" s="452">
        <f>K720/K721</f>
        <v>0.33502248647908345</v>
      </c>
      <c r="M720" s="401"/>
    </row>
    <row r="721" spans="2:13" ht="15.6">
      <c r="B721" s="397"/>
      <c r="C721" s="450" t="s">
        <v>199</v>
      </c>
      <c r="D721" s="552">
        <f t="shared" ref="D721:F721" si="177">SUM(D717:D720)</f>
        <v>2906.83</v>
      </c>
      <c r="E721" s="552">
        <f t="shared" si="177"/>
        <v>1709.73</v>
      </c>
      <c r="F721" s="552">
        <f t="shared" si="177"/>
        <v>888.37000000000012</v>
      </c>
      <c r="G721" s="552">
        <f>SUM(G717:G720)</f>
        <v>620.12</v>
      </c>
      <c r="H721" s="552">
        <f t="shared" ref="H721:J721" si="178">SUM(H717:H720)</f>
        <v>0</v>
      </c>
      <c r="I721" s="552">
        <f t="shared" si="178"/>
        <v>592.31999999999994</v>
      </c>
      <c r="J721" s="552">
        <f t="shared" si="178"/>
        <v>0</v>
      </c>
      <c r="K721" s="550">
        <f t="shared" si="176"/>
        <v>6717.369999999999</v>
      </c>
      <c r="L721" s="452">
        <f>SUM(L717:L720)</f>
        <v>1.0000000000000002</v>
      </c>
      <c r="M721" s="401"/>
    </row>
    <row r="722" spans="2:13" ht="15.6">
      <c r="B722" s="397"/>
      <c r="C722" s="547" t="s">
        <v>193</v>
      </c>
      <c r="D722" s="553">
        <v>2906.83</v>
      </c>
      <c r="E722" s="553">
        <v>1709.73</v>
      </c>
      <c r="F722" s="553">
        <v>888.37</v>
      </c>
      <c r="G722" s="548">
        <v>620.12</v>
      </c>
      <c r="H722" s="553"/>
      <c r="I722" s="548">
        <v>592.32000000000005</v>
      </c>
      <c r="J722" s="548"/>
      <c r="K722" s="549">
        <f t="shared" si="176"/>
        <v>6717.369999999999</v>
      </c>
      <c r="L722" s="452"/>
      <c r="M722" s="401"/>
    </row>
    <row r="723" spans="2:13" ht="15.6">
      <c r="B723" s="397"/>
      <c r="C723" s="460" t="s">
        <v>147</v>
      </c>
      <c r="D723" s="461">
        <f t="shared" ref="D723:E723" si="179">D722-D721</f>
        <v>0</v>
      </c>
      <c r="E723" s="461">
        <f t="shared" si="179"/>
        <v>0</v>
      </c>
      <c r="F723" s="461">
        <f>F722-F721</f>
        <v>0</v>
      </c>
      <c r="G723" s="461">
        <f>G722-G721</f>
        <v>0</v>
      </c>
      <c r="H723" s="461">
        <f t="shared" ref="H723:I723" si="180">H722-H721</f>
        <v>0</v>
      </c>
      <c r="I723" s="461">
        <f t="shared" si="180"/>
        <v>0</v>
      </c>
      <c r="J723" s="461">
        <f>J722-J721</f>
        <v>0</v>
      </c>
      <c r="K723" s="542">
        <f>D723+E723+F723+G723+H723+I723+J723</f>
        <v>0</v>
      </c>
      <c r="L723" s="452"/>
      <c r="M723" s="401"/>
    </row>
    <row r="724" spans="2:13" ht="15.6">
      <c r="B724" s="396"/>
      <c r="C724" s="402" t="s">
        <v>65</v>
      </c>
      <c r="D724" s="462">
        <f>D722/K722</f>
        <v>0.43273334653294376</v>
      </c>
      <c r="E724" s="462">
        <f>E722/K722</f>
        <v>0.25452371984869082</v>
      </c>
      <c r="F724" s="462">
        <f>F722/K722</f>
        <v>0.13224967509605695</v>
      </c>
      <c r="G724" s="462">
        <f>G722/K722</f>
        <v>9.2315891487293411E-2</v>
      </c>
      <c r="H724" s="462">
        <f>H722/K722</f>
        <v>0</v>
      </c>
      <c r="I724" s="462">
        <f>I722/K722</f>
        <v>8.8177367035015219E-2</v>
      </c>
      <c r="J724" s="462">
        <f>J722/K722</f>
        <v>0</v>
      </c>
      <c r="K724" s="520">
        <f>D724+E724+F724+G724+H724+I724+J724</f>
        <v>1.0000000000000002</v>
      </c>
      <c r="L724" s="463"/>
      <c r="M724" s="401"/>
    </row>
    <row r="725" spans="2:13" ht="16.2" thickBot="1">
      <c r="B725" s="396"/>
      <c r="C725" s="394"/>
      <c r="D725" s="395"/>
      <c r="E725" s="464"/>
      <c r="F725" s="879"/>
      <c r="G725" s="879"/>
      <c r="H725" s="879"/>
      <c r="I725" s="879"/>
      <c r="J725" s="880" t="s">
        <v>196</v>
      </c>
      <c r="K725" s="880"/>
      <c r="L725" s="465">
        <f>H705-K722</f>
        <v>4.6666400004696698</v>
      </c>
      <c r="M725" s="401"/>
    </row>
    <row r="726" spans="2:13" ht="15" thickBot="1">
      <c r="B726" s="397"/>
      <c r="C726" s="393"/>
      <c r="D726" s="367"/>
      <c r="E726" s="367"/>
      <c r="F726" s="367"/>
      <c r="G726" s="367"/>
      <c r="H726" s="367"/>
      <c r="I726" s="367"/>
      <c r="J726" s="367"/>
      <c r="K726" s="367"/>
      <c r="L726" s="368"/>
      <c r="M726" s="401"/>
    </row>
    <row r="727" spans="2:13" ht="15" thickBot="1">
      <c r="B727" s="398"/>
      <c r="C727" s="399"/>
      <c r="D727" s="399"/>
      <c r="E727" s="399"/>
      <c r="F727" s="399"/>
      <c r="G727" s="399"/>
      <c r="H727" s="399"/>
      <c r="I727" s="399"/>
      <c r="J727" s="399"/>
      <c r="K727" s="399"/>
      <c r="L727" s="399"/>
      <c r="M727" s="400"/>
    </row>
    <row r="728" spans="2:13" ht="15" thickBot="1"/>
    <row r="729" spans="2:13" ht="46.8" thickBot="1">
      <c r="B729" s="853" t="s">
        <v>229</v>
      </c>
      <c r="C729" s="854"/>
      <c r="D729" s="854"/>
      <c r="E729" s="854"/>
      <c r="F729" s="854"/>
      <c r="G729" s="854"/>
      <c r="H729" s="854"/>
      <c r="I729" s="854"/>
      <c r="J729" s="854"/>
      <c r="K729" s="854"/>
      <c r="L729" s="854"/>
      <c r="M729" s="855"/>
    </row>
    <row r="730" spans="2:13" ht="26.4" thickBot="1">
      <c r="B730" s="396"/>
      <c r="C730" s="856" t="s">
        <v>193</v>
      </c>
      <c r="D730" s="857"/>
      <c r="E730" s="857"/>
      <c r="F730" s="857"/>
      <c r="G730" s="857"/>
      <c r="H730" s="857"/>
      <c r="I730" s="857"/>
      <c r="J730" s="857"/>
      <c r="K730" s="857"/>
      <c r="L730" s="858"/>
      <c r="M730" s="401"/>
    </row>
    <row r="731" spans="2:13" ht="15.6">
      <c r="B731" s="396"/>
      <c r="C731" s="403" t="s">
        <v>7</v>
      </c>
      <c r="D731" s="404" t="s">
        <v>38</v>
      </c>
      <c r="E731" s="405" t="s">
        <v>39</v>
      </c>
      <c r="F731" s="406" t="s">
        <v>40</v>
      </c>
      <c r="G731" s="406" t="s">
        <v>8</v>
      </c>
      <c r="H731" s="407" t="s">
        <v>60</v>
      </c>
      <c r="I731" s="408" t="s">
        <v>40</v>
      </c>
      <c r="J731" s="407" t="s">
        <v>65</v>
      </c>
      <c r="K731" s="184"/>
      <c r="L731" s="188"/>
      <c r="M731" s="401"/>
    </row>
    <row r="732" spans="2:13" ht="15.6">
      <c r="B732" s="396"/>
      <c r="C732" s="409" t="s">
        <v>42</v>
      </c>
      <c r="D732" s="596">
        <v>1686889.253</v>
      </c>
      <c r="E732" s="596">
        <v>1687772.183</v>
      </c>
      <c r="F732" s="526">
        <f t="shared" ref="F732:F733" si="181">E732-D732</f>
        <v>882.92999999993481</v>
      </c>
      <c r="G732" s="521">
        <v>6.28</v>
      </c>
      <c r="H732" s="410">
        <f>F732*G732</f>
        <v>5544.8003999995908</v>
      </c>
      <c r="I732" s="531">
        <f>F732+F736+F737</f>
        <v>1045.390999999935</v>
      </c>
      <c r="J732" s="411">
        <f>I732/I736</f>
        <v>0.93497845881952801</v>
      </c>
      <c r="K732" s="186"/>
      <c r="L732" s="359"/>
      <c r="M732" s="401"/>
    </row>
    <row r="733" spans="2:13" ht="15.6">
      <c r="B733" s="396"/>
      <c r="C733" s="412" t="s">
        <v>43</v>
      </c>
      <c r="D733" s="596">
        <v>645709.46299999999</v>
      </c>
      <c r="E733" s="596">
        <v>645709.46299999999</v>
      </c>
      <c r="F733" s="527">
        <f t="shared" si="181"/>
        <v>0</v>
      </c>
      <c r="G733" s="522">
        <v>6.28</v>
      </c>
      <c r="H733" s="413">
        <f>G733*F733</f>
        <v>0</v>
      </c>
      <c r="I733" s="532">
        <f>F733</f>
        <v>0</v>
      </c>
      <c r="J733" s="414">
        <f>I733/I736</f>
        <v>0</v>
      </c>
      <c r="K733" s="186"/>
      <c r="L733" s="359"/>
      <c r="M733" s="401"/>
    </row>
    <row r="734" spans="2:13" ht="15.6">
      <c r="B734" s="396"/>
      <c r="C734" s="415" t="s">
        <v>44</v>
      </c>
      <c r="D734" s="597">
        <v>400163.462</v>
      </c>
      <c r="E734" s="597">
        <v>400163.462</v>
      </c>
      <c r="F734" s="528">
        <f>E734-D734</f>
        <v>0</v>
      </c>
      <c r="G734" s="523">
        <v>4.58</v>
      </c>
      <c r="H734" s="416">
        <f>G734*F734</f>
        <v>0</v>
      </c>
      <c r="I734" s="533">
        <f>F734</f>
        <v>0</v>
      </c>
      <c r="J734" s="417">
        <f>I734/I736</f>
        <v>0</v>
      </c>
      <c r="K734" s="186"/>
      <c r="L734" s="359"/>
      <c r="M734" s="401"/>
    </row>
    <row r="735" spans="2:13" ht="15.6">
      <c r="B735" s="397"/>
      <c r="C735" s="183" t="s">
        <v>139</v>
      </c>
      <c r="D735" s="597">
        <v>351489.63299999997</v>
      </c>
      <c r="E735" s="597">
        <v>351562.33299999998</v>
      </c>
      <c r="F735" s="529">
        <f t="shared" ref="F735:F737" si="182">E735-D735</f>
        <v>72.700000000011642</v>
      </c>
      <c r="G735" s="524">
        <v>6.28</v>
      </c>
      <c r="H735" s="418">
        <f>G735*F735</f>
        <v>456.55600000007314</v>
      </c>
      <c r="I735" s="534">
        <f>F735</f>
        <v>72.700000000011642</v>
      </c>
      <c r="J735" s="419">
        <f>I735/I736</f>
        <v>6.5021541180471987E-2</v>
      </c>
      <c r="K735" s="186"/>
      <c r="L735" s="359"/>
      <c r="M735" s="401"/>
    </row>
    <row r="736" spans="2:13" ht="16.2" thickBot="1">
      <c r="B736" s="397"/>
      <c r="C736" s="420" t="s">
        <v>45</v>
      </c>
      <c r="D736" s="597">
        <v>3572.4209999999998</v>
      </c>
      <c r="E736" s="597">
        <v>3692.5520000000001</v>
      </c>
      <c r="F736" s="526">
        <f t="shared" si="182"/>
        <v>120.13100000000031</v>
      </c>
      <c r="G736" s="859">
        <v>6.28</v>
      </c>
      <c r="H736" s="651">
        <f>G736*F736</f>
        <v>754.42268000000195</v>
      </c>
      <c r="I736" s="535">
        <f t="shared" ref="I736:J736" si="183">SUM(I732:I735)</f>
        <v>1118.0909999999467</v>
      </c>
      <c r="J736" s="422">
        <f t="shared" si="183"/>
        <v>1</v>
      </c>
      <c r="K736" s="186"/>
      <c r="L736" s="359"/>
      <c r="M736" s="401"/>
    </row>
    <row r="737" spans="2:13" ht="15.6">
      <c r="B737" s="397"/>
      <c r="C737" s="420" t="s">
        <v>46</v>
      </c>
      <c r="D737" s="597">
        <v>1903.191</v>
      </c>
      <c r="E737" s="597">
        <v>1945.521</v>
      </c>
      <c r="F737" s="526">
        <f t="shared" si="182"/>
        <v>42.329999999999927</v>
      </c>
      <c r="G737" s="860"/>
      <c r="H737" s="652">
        <f>G736*F737</f>
        <v>265.83239999999955</v>
      </c>
      <c r="I737" s="424"/>
      <c r="J737" s="425"/>
      <c r="K737" s="186"/>
      <c r="L737" s="359"/>
      <c r="M737" s="401"/>
    </row>
    <row r="738" spans="2:13" ht="16.2" thickBot="1">
      <c r="B738" s="397"/>
      <c r="C738" s="426" t="s">
        <v>21</v>
      </c>
      <c r="D738" s="427"/>
      <c r="E738" s="427"/>
      <c r="F738" s="530">
        <f>F732+F733+F734+F735+F736+F737</f>
        <v>1118.0909999999467</v>
      </c>
      <c r="G738" s="525">
        <f>H738/F738</f>
        <v>6.2799999999999994</v>
      </c>
      <c r="H738" s="428">
        <f>SUM(H732:H737)</f>
        <v>7021.6114799996649</v>
      </c>
      <c r="I738" s="424"/>
      <c r="J738" s="425"/>
      <c r="K738" s="186"/>
      <c r="L738" s="359"/>
      <c r="M738" s="401"/>
    </row>
    <row r="739" spans="2:13" ht="16.2" thickBot="1">
      <c r="B739" s="397"/>
      <c r="C739" s="429"/>
      <c r="D739" s="425"/>
      <c r="E739" s="425"/>
      <c r="F739" s="430"/>
      <c r="G739" s="425"/>
      <c r="H739" s="425"/>
      <c r="I739" s="431"/>
      <c r="J739" s="431"/>
      <c r="K739" s="184"/>
      <c r="L739" s="188"/>
      <c r="M739" s="401"/>
    </row>
    <row r="740" spans="2:13" ht="15.6">
      <c r="B740" s="397"/>
      <c r="C740" s="432"/>
      <c r="D740" s="433"/>
      <c r="E740" s="433" t="s">
        <v>254</v>
      </c>
      <c r="F740" s="434" t="s">
        <v>1</v>
      </c>
      <c r="G740" s="554" t="s">
        <v>65</v>
      </c>
      <c r="H740" s="861" t="s">
        <v>243</v>
      </c>
      <c r="I740" s="862"/>
      <c r="J740" s="431"/>
      <c r="K740" s="184"/>
      <c r="L740" s="188"/>
      <c r="M740" s="401"/>
    </row>
    <row r="741" spans="2:13" ht="15.6">
      <c r="B741" s="397"/>
      <c r="C741" s="437" t="s">
        <v>80</v>
      </c>
      <c r="D741" s="438"/>
      <c r="E741" s="438">
        <v>1233</v>
      </c>
      <c r="F741" s="438">
        <f>D741+E741</f>
        <v>1233</v>
      </c>
      <c r="G741" s="439">
        <f>F741/F746</f>
        <v>0.34209708565467339</v>
      </c>
      <c r="H741" s="590">
        <v>7.0000000000000001E-3</v>
      </c>
      <c r="I741" s="586">
        <f>F741*H741</f>
        <v>8.6310000000000002</v>
      </c>
      <c r="J741" s="431"/>
      <c r="K741" s="184"/>
      <c r="L741" s="188"/>
      <c r="M741" s="401"/>
    </row>
    <row r="742" spans="2:13" ht="15.6">
      <c r="B742" s="397"/>
      <c r="C742" s="437" t="s">
        <v>81</v>
      </c>
      <c r="D742" s="438"/>
      <c r="E742" s="438">
        <v>961</v>
      </c>
      <c r="F742" s="438">
        <f t="shared" ref="F742:F745" si="184">D742+E742</f>
        <v>961</v>
      </c>
      <c r="G742" s="439">
        <f>F742/F746</f>
        <v>0.266630413069052</v>
      </c>
      <c r="H742" s="590">
        <v>2.5000000000000001E-2</v>
      </c>
      <c r="I742" s="586">
        <f>F742*H742</f>
        <v>24.025000000000002</v>
      </c>
      <c r="J742" s="431"/>
      <c r="K742" s="184"/>
      <c r="L742" s="188"/>
      <c r="M742" s="401"/>
    </row>
    <row r="743" spans="2:13" ht="15.6">
      <c r="B743" s="397"/>
      <c r="C743" s="437" t="s">
        <v>58</v>
      </c>
      <c r="D743" s="438"/>
      <c r="E743" s="438">
        <v>1203</v>
      </c>
      <c r="F743" s="438">
        <f t="shared" si="184"/>
        <v>1203</v>
      </c>
      <c r="G743" s="439">
        <f>F743/F746</f>
        <v>0.33377355559008282</v>
      </c>
      <c r="H743" s="590"/>
      <c r="I743" s="586"/>
      <c r="J743" s="431"/>
      <c r="K743" s="184"/>
      <c r="L743" s="188"/>
      <c r="M743" s="401"/>
    </row>
    <row r="744" spans="2:13" ht="15.6">
      <c r="B744" s="397"/>
      <c r="C744" s="437" t="s">
        <v>275</v>
      </c>
      <c r="D744" s="438"/>
      <c r="E744" s="438">
        <v>207.24</v>
      </c>
      <c r="F744" s="438">
        <f t="shared" si="184"/>
        <v>207.24</v>
      </c>
      <c r="G744" s="439">
        <f>F744/F746</f>
        <v>5.7498945686191821E-2</v>
      </c>
      <c r="H744" s="590">
        <v>1.9E-2</v>
      </c>
      <c r="I744" s="586">
        <f>F744*H744</f>
        <v>3.9375599999999999</v>
      </c>
      <c r="J744" s="431"/>
      <c r="K744" s="184"/>
      <c r="L744" s="188"/>
      <c r="M744" s="401"/>
    </row>
    <row r="745" spans="2:13" ht="15.6">
      <c r="B745" s="397"/>
      <c r="C745" s="437" t="s">
        <v>276</v>
      </c>
      <c r="D745" s="438"/>
      <c r="E745" s="438"/>
      <c r="F745" s="438">
        <f t="shared" si="184"/>
        <v>0</v>
      </c>
      <c r="G745" s="439">
        <f>F745/F746</f>
        <v>0</v>
      </c>
      <c r="H745" s="584"/>
      <c r="I745" s="586"/>
      <c r="J745" s="431"/>
      <c r="K745" s="184"/>
      <c r="L745" s="188"/>
      <c r="M745" s="401"/>
    </row>
    <row r="746" spans="2:13" ht="16.2" thickBot="1">
      <c r="B746" s="397"/>
      <c r="C746" s="441" t="s">
        <v>1</v>
      </c>
      <c r="D746" s="442">
        <f>SUM(D741:D745)</f>
        <v>0</v>
      </c>
      <c r="E746" s="442">
        <f>SUM(E741:E745)</f>
        <v>3604.24</v>
      </c>
      <c r="F746" s="443">
        <f>D746+E746</f>
        <v>3604.24</v>
      </c>
      <c r="G746" s="444">
        <f>SUM(G741:G745)</f>
        <v>1</v>
      </c>
      <c r="H746" s="585" t="s">
        <v>21</v>
      </c>
      <c r="I746" s="591">
        <f>SUM(I741:I745)</f>
        <v>36.593560000000004</v>
      </c>
      <c r="J746" s="431"/>
      <c r="K746" s="184"/>
      <c r="L746" s="188"/>
      <c r="M746" s="401"/>
    </row>
    <row r="747" spans="2:13" ht="15" thickBot="1">
      <c r="B747" s="397"/>
      <c r="C747" s="187"/>
      <c r="D747" s="186"/>
      <c r="E747" s="186"/>
      <c r="G747" s="186"/>
      <c r="H747" s="186"/>
      <c r="I747" s="184"/>
      <c r="J747" s="184"/>
      <c r="K747" s="184"/>
      <c r="L747" s="188"/>
      <c r="M747" s="401"/>
    </row>
    <row r="748" spans="2:13" ht="26.4" thickBot="1">
      <c r="B748" s="397"/>
      <c r="C748" s="876" t="s">
        <v>194</v>
      </c>
      <c r="D748" s="877"/>
      <c r="E748" s="877"/>
      <c r="F748" s="877"/>
      <c r="G748" s="877"/>
      <c r="H748" s="877"/>
      <c r="I748" s="877"/>
      <c r="J748" s="877"/>
      <c r="K748" s="877"/>
      <c r="L748" s="878"/>
      <c r="M748" s="401"/>
    </row>
    <row r="749" spans="2:13" ht="15.6">
      <c r="B749" s="396"/>
      <c r="C749" s="446"/>
      <c r="D749" s="447" t="s">
        <v>260</v>
      </c>
      <c r="E749" s="447" t="s">
        <v>68</v>
      </c>
      <c r="F749" s="447" t="s">
        <v>290</v>
      </c>
      <c r="G749" s="448" t="s">
        <v>256</v>
      </c>
      <c r="H749" s="447" t="s">
        <v>130</v>
      </c>
      <c r="I749" s="448" t="s">
        <v>64</v>
      </c>
      <c r="J749" s="447" t="s">
        <v>269</v>
      </c>
      <c r="K749" s="448" t="s">
        <v>195</v>
      </c>
      <c r="L749" s="449" t="s">
        <v>65</v>
      </c>
      <c r="M749" s="401"/>
    </row>
    <row r="750" spans="2:13" ht="15.6">
      <c r="B750" s="396"/>
      <c r="C750" s="450" t="s">
        <v>58</v>
      </c>
      <c r="D750" s="438"/>
      <c r="E750" s="438">
        <v>109.15</v>
      </c>
      <c r="F750" s="438">
        <v>117.65</v>
      </c>
      <c r="G750" s="438">
        <v>246.66</v>
      </c>
      <c r="H750" s="438"/>
      <c r="I750" s="438">
        <v>580</v>
      </c>
      <c r="J750" s="438"/>
      <c r="K750" s="550">
        <f>D750+E750+F750+G750+H750+I750+J750</f>
        <v>1053.46</v>
      </c>
      <c r="L750" s="452">
        <f>K750/K754</f>
        <v>0.15012626190652628</v>
      </c>
      <c r="M750" s="401"/>
    </row>
    <row r="751" spans="2:13" ht="15.6">
      <c r="B751" s="396"/>
      <c r="C751" s="450" t="s">
        <v>148</v>
      </c>
      <c r="D751" s="438"/>
      <c r="E751" s="438">
        <v>354</v>
      </c>
      <c r="F751" s="438">
        <v>269</v>
      </c>
      <c r="G751" s="438">
        <v>1186</v>
      </c>
      <c r="H751" s="438">
        <v>365.55</v>
      </c>
      <c r="I751" s="438">
        <v>190</v>
      </c>
      <c r="J751" s="438"/>
      <c r="K751" s="550">
        <f t="shared" ref="K751:K755" si="185">D751+E751+F751+G751+H751+I751+J751</f>
        <v>2364.5500000000002</v>
      </c>
      <c r="L751" s="452">
        <f>K751/K754</f>
        <v>0.33696680708434751</v>
      </c>
      <c r="M751" s="401"/>
    </row>
    <row r="752" spans="2:13" ht="15.6">
      <c r="B752" s="396"/>
      <c r="C752" s="450" t="s">
        <v>61</v>
      </c>
      <c r="D752" s="438"/>
      <c r="E752" s="185">
        <v>40</v>
      </c>
      <c r="F752" s="438">
        <v>76</v>
      </c>
      <c r="G752" s="438">
        <v>200</v>
      </c>
      <c r="H752" s="438"/>
      <c r="I752" s="438">
        <v>63</v>
      </c>
      <c r="J752" s="438"/>
      <c r="K752" s="550">
        <f t="shared" si="185"/>
        <v>379</v>
      </c>
      <c r="L752" s="452">
        <f>K752/K754</f>
        <v>5.4010454371854137E-2</v>
      </c>
      <c r="M752" s="401"/>
    </row>
    <row r="753" spans="2:13" ht="15.6">
      <c r="B753" s="396"/>
      <c r="C753" s="450" t="s">
        <v>62</v>
      </c>
      <c r="D753" s="438"/>
      <c r="E753" s="438">
        <v>1151.75</v>
      </c>
      <c r="F753" s="438">
        <v>471.55</v>
      </c>
      <c r="G753" s="438">
        <v>1201.92</v>
      </c>
      <c r="H753" s="438"/>
      <c r="I753" s="438">
        <v>394.93</v>
      </c>
      <c r="J753" s="438"/>
      <c r="K753" s="550">
        <f t="shared" si="185"/>
        <v>3220.15</v>
      </c>
      <c r="L753" s="452">
        <f>K753/K754</f>
        <v>0.45889647663727201</v>
      </c>
      <c r="M753" s="401"/>
    </row>
    <row r="754" spans="2:13" ht="15.6">
      <c r="B754" s="397"/>
      <c r="C754" s="450" t="s">
        <v>199</v>
      </c>
      <c r="D754" s="552">
        <f t="shared" ref="D754:F754" si="186">SUM(D750:D753)</f>
        <v>0</v>
      </c>
      <c r="E754" s="552">
        <f t="shared" si="186"/>
        <v>1654.9</v>
      </c>
      <c r="F754" s="552">
        <f t="shared" si="186"/>
        <v>934.2</v>
      </c>
      <c r="G754" s="552">
        <f>SUM(G750:G753)</f>
        <v>2834.58</v>
      </c>
      <c r="H754" s="552">
        <f t="shared" ref="H754:J754" si="187">SUM(H750:H753)</f>
        <v>365.55</v>
      </c>
      <c r="I754" s="552">
        <f t="shared" si="187"/>
        <v>1227.93</v>
      </c>
      <c r="J754" s="552">
        <f t="shared" si="187"/>
        <v>0</v>
      </c>
      <c r="K754" s="550">
        <f t="shared" si="185"/>
        <v>7017.1600000000008</v>
      </c>
      <c r="L754" s="452">
        <f>SUM(L750:L753)</f>
        <v>1</v>
      </c>
      <c r="M754" s="401"/>
    </row>
    <row r="755" spans="2:13" ht="15.6">
      <c r="B755" s="397"/>
      <c r="C755" s="547" t="s">
        <v>193</v>
      </c>
      <c r="D755" s="553"/>
      <c r="E755" s="553">
        <v>1654.9</v>
      </c>
      <c r="F755" s="553">
        <v>934.2</v>
      </c>
      <c r="G755" s="548">
        <v>2834.58</v>
      </c>
      <c r="H755" s="553">
        <v>365.55</v>
      </c>
      <c r="I755" s="548">
        <v>1227.93</v>
      </c>
      <c r="J755" s="548"/>
      <c r="K755" s="549">
        <f t="shared" si="185"/>
        <v>7017.1600000000008</v>
      </c>
      <c r="L755" s="452"/>
      <c r="M755" s="401"/>
    </row>
    <row r="756" spans="2:13" ht="15.6">
      <c r="B756" s="397"/>
      <c r="C756" s="460" t="s">
        <v>147</v>
      </c>
      <c r="D756" s="461">
        <f t="shared" ref="D756:E756" si="188">D755-D754</f>
        <v>0</v>
      </c>
      <c r="E756" s="461">
        <f t="shared" si="188"/>
        <v>0</v>
      </c>
      <c r="F756" s="461">
        <f>F755-F754</f>
        <v>0</v>
      </c>
      <c r="G756" s="461">
        <f>G755-G754</f>
        <v>0</v>
      </c>
      <c r="H756" s="461">
        <f t="shared" ref="H756:I756" si="189">H755-H754</f>
        <v>0</v>
      </c>
      <c r="I756" s="461">
        <f t="shared" si="189"/>
        <v>0</v>
      </c>
      <c r="J756" s="461">
        <f>J755-J754</f>
        <v>0</v>
      </c>
      <c r="K756" s="542">
        <f>D756+E756+F756+G756+H756+I756+J756</f>
        <v>0</v>
      </c>
      <c r="L756" s="452"/>
      <c r="M756" s="401"/>
    </row>
    <row r="757" spans="2:13" ht="15.6">
      <c r="B757" s="396"/>
      <c r="C757" s="402" t="s">
        <v>65</v>
      </c>
      <c r="D757" s="462">
        <f>D755/K755</f>
        <v>0</v>
      </c>
      <c r="E757" s="462">
        <f>E755/K755</f>
        <v>0.23583615023741797</v>
      </c>
      <c r="F757" s="462">
        <f>F755/K755</f>
        <v>0.13313078225378927</v>
      </c>
      <c r="G757" s="462">
        <f>G755/K755</f>
        <v>0.40394974605110895</v>
      </c>
      <c r="H757" s="462">
        <f>H755/K755</f>
        <v>5.2093724526731611E-2</v>
      </c>
      <c r="I757" s="462">
        <f>I755/K755</f>
        <v>0.17498959693095212</v>
      </c>
      <c r="J757" s="462">
        <f>J755/K755</f>
        <v>0</v>
      </c>
      <c r="K757" s="520">
        <f>D757+E757+F757+G757+H757+I757+J757</f>
        <v>1</v>
      </c>
      <c r="L757" s="463"/>
      <c r="M757" s="401"/>
    </row>
    <row r="758" spans="2:13" ht="16.2" thickBot="1">
      <c r="B758" s="396"/>
      <c r="C758" s="394"/>
      <c r="D758" s="395"/>
      <c r="E758" s="464"/>
      <c r="F758" s="879"/>
      <c r="G758" s="879"/>
      <c r="H758" s="879"/>
      <c r="I758" s="879"/>
      <c r="J758" s="880" t="s">
        <v>196</v>
      </c>
      <c r="K758" s="880"/>
      <c r="L758" s="465">
        <f>H738-K755</f>
        <v>4.4514799996641159</v>
      </c>
      <c r="M758" s="401"/>
    </row>
    <row r="759" spans="2:13" ht="15" thickBot="1">
      <c r="B759" s="397"/>
      <c r="C759" s="393"/>
      <c r="D759" s="367"/>
      <c r="E759" s="367"/>
      <c r="F759" s="367"/>
      <c r="G759" s="367"/>
      <c r="H759" s="367"/>
      <c r="I759" s="367"/>
      <c r="J759" s="367"/>
      <c r="K759" s="367"/>
      <c r="L759" s="368"/>
      <c r="M759" s="401"/>
    </row>
    <row r="760" spans="2:13" ht="15" thickBot="1">
      <c r="B760" s="398"/>
      <c r="C760" s="399"/>
      <c r="D760" s="399"/>
      <c r="E760" s="399"/>
      <c r="F760" s="399"/>
      <c r="G760" s="399"/>
      <c r="H760" s="399"/>
      <c r="I760" s="399"/>
      <c r="J760" s="399"/>
      <c r="K760" s="399"/>
      <c r="L760" s="399"/>
      <c r="M760" s="400"/>
    </row>
    <row r="761" spans="2:13" ht="15" thickBot="1"/>
    <row r="762" spans="2:13" ht="46.8" thickBot="1">
      <c r="B762" s="853" t="s">
        <v>230</v>
      </c>
      <c r="C762" s="854"/>
      <c r="D762" s="854"/>
      <c r="E762" s="854"/>
      <c r="F762" s="854"/>
      <c r="G762" s="854"/>
      <c r="H762" s="854"/>
      <c r="I762" s="854"/>
      <c r="J762" s="854"/>
      <c r="K762" s="854"/>
      <c r="L762" s="854"/>
      <c r="M762" s="855"/>
    </row>
    <row r="763" spans="2:13" ht="26.4" thickBot="1">
      <c r="B763" s="396"/>
      <c r="C763" s="856" t="s">
        <v>193</v>
      </c>
      <c r="D763" s="857"/>
      <c r="E763" s="857"/>
      <c r="F763" s="857"/>
      <c r="G763" s="857"/>
      <c r="H763" s="857"/>
      <c r="I763" s="857"/>
      <c r="J763" s="857"/>
      <c r="K763" s="857"/>
      <c r="L763" s="858"/>
      <c r="M763" s="401"/>
    </row>
    <row r="764" spans="2:13" ht="15.6">
      <c r="B764" s="396"/>
      <c r="C764" s="403" t="s">
        <v>7</v>
      </c>
      <c r="D764" s="404" t="s">
        <v>38</v>
      </c>
      <c r="E764" s="405" t="s">
        <v>39</v>
      </c>
      <c r="F764" s="406" t="s">
        <v>40</v>
      </c>
      <c r="G764" s="406" t="s">
        <v>8</v>
      </c>
      <c r="H764" s="407" t="s">
        <v>60</v>
      </c>
      <c r="I764" s="408" t="s">
        <v>40</v>
      </c>
      <c r="J764" s="407" t="s">
        <v>65</v>
      </c>
      <c r="K764" s="184"/>
      <c r="L764" s="188"/>
      <c r="M764" s="401"/>
    </row>
    <row r="765" spans="2:13" ht="15.6">
      <c r="B765" s="396"/>
      <c r="C765" s="409" t="s">
        <v>42</v>
      </c>
      <c r="D765" s="596">
        <v>1687772.183</v>
      </c>
      <c r="E765" s="596">
        <v>1688542.0020000001</v>
      </c>
      <c r="F765" s="526">
        <f t="shared" ref="F765:F766" si="190">E765-D765</f>
        <v>769.81900000013411</v>
      </c>
      <c r="G765" s="521">
        <v>6.28</v>
      </c>
      <c r="H765" s="410">
        <f>F765*G765</f>
        <v>4834.463320000842</v>
      </c>
      <c r="I765" s="531">
        <f>F765+F769+F770</f>
        <v>927.80900000013412</v>
      </c>
      <c r="J765" s="411">
        <f>I765/I769</f>
        <v>0.8008986067710725</v>
      </c>
      <c r="K765" s="186"/>
      <c r="L765" s="359"/>
      <c r="M765" s="401"/>
    </row>
    <row r="766" spans="2:13" ht="15.6">
      <c r="B766" s="396"/>
      <c r="C766" s="412" t="s">
        <v>43</v>
      </c>
      <c r="D766" s="596">
        <v>645709.46299999999</v>
      </c>
      <c r="E766" s="596">
        <v>645709.46299999999</v>
      </c>
      <c r="F766" s="527">
        <f t="shared" si="190"/>
        <v>0</v>
      </c>
      <c r="G766" s="522">
        <v>6.28</v>
      </c>
      <c r="H766" s="413">
        <f>G766*F766</f>
        <v>0</v>
      </c>
      <c r="I766" s="532">
        <f>F766</f>
        <v>0</v>
      </c>
      <c r="J766" s="414">
        <f>I766/I769</f>
        <v>0</v>
      </c>
      <c r="K766" s="186"/>
      <c r="L766" s="359"/>
      <c r="M766" s="401"/>
    </row>
    <row r="767" spans="2:13" ht="15.6">
      <c r="B767" s="396"/>
      <c r="C767" s="415" t="s">
        <v>44</v>
      </c>
      <c r="D767" s="597">
        <v>400163.462</v>
      </c>
      <c r="E767" s="597">
        <v>400163.462</v>
      </c>
      <c r="F767" s="528">
        <f>E767-D767</f>
        <v>0</v>
      </c>
      <c r="G767" s="523">
        <v>4.58</v>
      </c>
      <c r="H767" s="416">
        <f>G767*F767</f>
        <v>0</v>
      </c>
      <c r="I767" s="533">
        <f>F767</f>
        <v>0</v>
      </c>
      <c r="J767" s="417">
        <f>I767/I769</f>
        <v>0</v>
      </c>
      <c r="K767" s="186"/>
      <c r="L767" s="359"/>
      <c r="M767" s="401"/>
    </row>
    <row r="768" spans="2:13" ht="15.6">
      <c r="B768" s="397"/>
      <c r="C768" s="183" t="s">
        <v>139</v>
      </c>
      <c r="D768" s="597">
        <v>351562.33299999998</v>
      </c>
      <c r="E768" s="597">
        <v>351792.984</v>
      </c>
      <c r="F768" s="529">
        <f t="shared" ref="F768:F770" si="191">E768-D768</f>
        <v>230.65100000001257</v>
      </c>
      <c r="G768" s="524">
        <v>6.28</v>
      </c>
      <c r="H768" s="418">
        <f>G768*F768</f>
        <v>1448.4882800000789</v>
      </c>
      <c r="I768" s="534">
        <f>F768</f>
        <v>230.65100000001257</v>
      </c>
      <c r="J768" s="419">
        <f>I768/I769</f>
        <v>0.1991013932289275</v>
      </c>
      <c r="K768" s="186"/>
      <c r="L768" s="359"/>
      <c r="M768" s="401"/>
    </row>
    <row r="769" spans="2:13" ht="16.2" thickBot="1">
      <c r="B769" s="397"/>
      <c r="C769" s="420" t="s">
        <v>45</v>
      </c>
      <c r="D769" s="597">
        <v>3692.5520000000001</v>
      </c>
      <c r="E769" s="597">
        <v>3813.7620000000002</v>
      </c>
      <c r="F769" s="526">
        <f t="shared" si="191"/>
        <v>121.21000000000004</v>
      </c>
      <c r="G769" s="859">
        <v>6.28</v>
      </c>
      <c r="H769" s="651">
        <f>G769*F769</f>
        <v>761.19880000000023</v>
      </c>
      <c r="I769" s="535">
        <f t="shared" ref="I769:J769" si="192">SUM(I765:I768)</f>
        <v>1158.4600000001467</v>
      </c>
      <c r="J769" s="422">
        <f t="shared" si="192"/>
        <v>1</v>
      </c>
      <c r="K769" s="186"/>
      <c r="L769" s="359"/>
      <c r="M769" s="401"/>
    </row>
    <row r="770" spans="2:13" ht="15.6">
      <c r="B770" s="397"/>
      <c r="C770" s="420" t="s">
        <v>46</v>
      </c>
      <c r="D770" s="597">
        <v>1945.521</v>
      </c>
      <c r="E770" s="597">
        <v>1982.3009999999999</v>
      </c>
      <c r="F770" s="526">
        <f t="shared" si="191"/>
        <v>36.779999999999973</v>
      </c>
      <c r="G770" s="860"/>
      <c r="H770" s="652">
        <f>G769*F770</f>
        <v>230.97839999999985</v>
      </c>
      <c r="I770" s="424"/>
      <c r="J770" s="425"/>
      <c r="K770" s="186"/>
      <c r="L770" s="359"/>
      <c r="M770" s="401"/>
    </row>
    <row r="771" spans="2:13" ht="16.2" thickBot="1">
      <c r="B771" s="397"/>
      <c r="C771" s="426" t="s">
        <v>21</v>
      </c>
      <c r="D771" s="427"/>
      <c r="E771" s="427"/>
      <c r="F771" s="530">
        <f>F765+F766+F767+F768+F769+F770</f>
        <v>1158.4600000001467</v>
      </c>
      <c r="G771" s="525">
        <f>H771/F771</f>
        <v>6.2799999999999994</v>
      </c>
      <c r="H771" s="428">
        <f>SUM(H765:H770)</f>
        <v>7275.1288000009208</v>
      </c>
      <c r="I771" s="424"/>
      <c r="J771" s="425"/>
      <c r="K771" s="186"/>
      <c r="L771" s="359"/>
      <c r="M771" s="401"/>
    </row>
    <row r="772" spans="2:13" ht="16.2" thickBot="1">
      <c r="B772" s="397"/>
      <c r="C772" s="429"/>
      <c r="D772" s="425"/>
      <c r="E772" s="425"/>
      <c r="F772" s="430"/>
      <c r="G772" s="425"/>
      <c r="H772" s="425"/>
      <c r="I772" s="431"/>
      <c r="J772" s="431"/>
      <c r="K772" s="184"/>
      <c r="L772" s="188"/>
      <c r="M772" s="401"/>
    </row>
    <row r="773" spans="2:13" ht="15.6">
      <c r="B773" s="397"/>
      <c r="C773" s="432"/>
      <c r="D773" s="433"/>
      <c r="E773" s="433" t="s">
        <v>254</v>
      </c>
      <c r="F773" s="434" t="s">
        <v>1</v>
      </c>
      <c r="G773" s="554" t="s">
        <v>65</v>
      </c>
      <c r="H773" s="861" t="s">
        <v>243</v>
      </c>
      <c r="I773" s="862"/>
      <c r="J773" s="431"/>
      <c r="K773" s="184"/>
      <c r="L773" s="188"/>
      <c r="M773" s="401"/>
    </row>
    <row r="774" spans="2:13" ht="15.6">
      <c r="B774" s="397"/>
      <c r="C774" s="437" t="s">
        <v>80</v>
      </c>
      <c r="D774" s="438"/>
      <c r="E774" s="438">
        <v>1067</v>
      </c>
      <c r="F774" s="438">
        <f>D774+E774</f>
        <v>1067</v>
      </c>
      <c r="G774" s="439">
        <f>F774/F779</f>
        <v>0.33196440793976728</v>
      </c>
      <c r="H774" s="590">
        <v>7.0000000000000001E-3</v>
      </c>
      <c r="I774" s="586">
        <f>F774*H774</f>
        <v>7.4690000000000003</v>
      </c>
      <c r="J774" s="431"/>
      <c r="K774" s="184"/>
      <c r="L774" s="188"/>
      <c r="M774" s="401"/>
    </row>
    <row r="775" spans="2:13" ht="15.6">
      <c r="B775" s="397"/>
      <c r="C775" s="437" t="s">
        <v>81</v>
      </c>
      <c r="D775" s="438"/>
      <c r="E775" s="438">
        <v>1071</v>
      </c>
      <c r="F775" s="438">
        <f t="shared" ref="F775:F778" si="193">D775+E775</f>
        <v>1071</v>
      </c>
      <c r="G775" s="439">
        <f>F775/F779</f>
        <v>0.33320888557028189</v>
      </c>
      <c r="H775" s="590">
        <v>2.5000000000000001E-2</v>
      </c>
      <c r="I775" s="586">
        <f>F775*H775</f>
        <v>26.775000000000002</v>
      </c>
      <c r="J775" s="431"/>
      <c r="K775" s="184"/>
      <c r="L775" s="188"/>
      <c r="M775" s="401"/>
    </row>
    <row r="776" spans="2:13" ht="15.6">
      <c r="B776" s="397"/>
      <c r="C776" s="437" t="s">
        <v>58</v>
      </c>
      <c r="D776" s="438"/>
      <c r="E776" s="438">
        <v>982</v>
      </c>
      <c r="F776" s="438">
        <f t="shared" si="193"/>
        <v>982</v>
      </c>
      <c r="G776" s="439">
        <f>F776/F779</f>
        <v>0.30551925829133225</v>
      </c>
      <c r="H776" s="590"/>
      <c r="I776" s="586"/>
      <c r="J776" s="431"/>
      <c r="K776" s="184"/>
      <c r="L776" s="188"/>
      <c r="M776" s="401"/>
    </row>
    <row r="777" spans="2:13" ht="15.6">
      <c r="B777" s="397"/>
      <c r="C777" s="437" t="s">
        <v>275</v>
      </c>
      <c r="D777" s="438"/>
      <c r="E777" s="438">
        <v>94.2</v>
      </c>
      <c r="F777" s="438">
        <f t="shared" si="193"/>
        <v>94.2</v>
      </c>
      <c r="G777" s="439">
        <f>F777/F779</f>
        <v>2.9307448198618632E-2</v>
      </c>
      <c r="H777" s="590">
        <v>1.9E-2</v>
      </c>
      <c r="I777" s="586">
        <f>F777*H777</f>
        <v>1.7898000000000001</v>
      </c>
      <c r="J777" s="431"/>
      <c r="K777" s="184"/>
      <c r="L777" s="188"/>
      <c r="M777" s="401"/>
    </row>
    <row r="778" spans="2:13" ht="15.6">
      <c r="B778" s="397"/>
      <c r="C778" s="437" t="s">
        <v>276</v>
      </c>
      <c r="D778" s="438"/>
      <c r="E778" s="438"/>
      <c r="F778" s="438">
        <f t="shared" si="193"/>
        <v>0</v>
      </c>
      <c r="G778" s="439">
        <f>F778/F779</f>
        <v>0</v>
      </c>
      <c r="H778" s="584"/>
      <c r="I778" s="586"/>
      <c r="J778" s="431"/>
      <c r="K778" s="184"/>
      <c r="L778" s="188"/>
      <c r="M778" s="401"/>
    </row>
    <row r="779" spans="2:13" ht="16.2" thickBot="1">
      <c r="B779" s="397"/>
      <c r="C779" s="441" t="s">
        <v>1</v>
      </c>
      <c r="D779" s="442">
        <f>SUM(D774:D778)</f>
        <v>0</v>
      </c>
      <c r="E779" s="442">
        <f>SUM(E774:E778)</f>
        <v>3214.2</v>
      </c>
      <c r="F779" s="443">
        <f>D779+E779</f>
        <v>3214.2</v>
      </c>
      <c r="G779" s="444">
        <f>SUM(G774:G778)</f>
        <v>1</v>
      </c>
      <c r="H779" s="585" t="s">
        <v>21</v>
      </c>
      <c r="I779" s="591">
        <f>SUM(I774:I778)</f>
        <v>36.033799999999999</v>
      </c>
      <c r="J779" s="431"/>
      <c r="K779" s="184"/>
      <c r="L779" s="188"/>
      <c r="M779" s="401"/>
    </row>
    <row r="780" spans="2:13" ht="15" thickBot="1">
      <c r="B780" s="397"/>
      <c r="C780" s="187"/>
      <c r="D780" s="186"/>
      <c r="E780" s="186"/>
      <c r="G780" s="186"/>
      <c r="H780" s="186"/>
      <c r="I780" s="184"/>
      <c r="J780" s="184"/>
      <c r="K780" s="184"/>
      <c r="L780" s="188"/>
      <c r="M780" s="401"/>
    </row>
    <row r="781" spans="2:13" ht="26.4" thickBot="1">
      <c r="B781" s="397"/>
      <c r="C781" s="876" t="s">
        <v>194</v>
      </c>
      <c r="D781" s="877"/>
      <c r="E781" s="877"/>
      <c r="F781" s="877"/>
      <c r="G781" s="877"/>
      <c r="H781" s="877"/>
      <c r="I781" s="877"/>
      <c r="J781" s="877"/>
      <c r="K781" s="877"/>
      <c r="L781" s="878"/>
      <c r="M781" s="401"/>
    </row>
    <row r="782" spans="2:13" ht="15.6">
      <c r="B782" s="396"/>
      <c r="C782" s="446"/>
      <c r="D782" s="447" t="s">
        <v>260</v>
      </c>
      <c r="E782" s="447" t="s">
        <v>68</v>
      </c>
      <c r="F782" s="447" t="s">
        <v>290</v>
      </c>
      <c r="G782" s="448" t="s">
        <v>256</v>
      </c>
      <c r="H782" s="447" t="s">
        <v>130</v>
      </c>
      <c r="I782" s="448" t="s">
        <v>64</v>
      </c>
      <c r="J782" s="447" t="s">
        <v>269</v>
      </c>
      <c r="K782" s="448" t="s">
        <v>195</v>
      </c>
      <c r="L782" s="449" t="s">
        <v>65</v>
      </c>
      <c r="M782" s="401"/>
    </row>
    <row r="783" spans="2:13" ht="15.6">
      <c r="B783" s="396"/>
      <c r="C783" s="450" t="s">
        <v>58</v>
      </c>
      <c r="D783" s="438">
        <v>349.4</v>
      </c>
      <c r="E783" s="438">
        <v>154</v>
      </c>
      <c r="F783" s="438">
        <v>220.24</v>
      </c>
      <c r="G783" s="438">
        <v>190.65</v>
      </c>
      <c r="H783" s="438"/>
      <c r="I783" s="438"/>
      <c r="J783" s="438"/>
      <c r="K783" s="550">
        <f>D783+E783+F783+G783+H783+I783+J783</f>
        <v>914.29</v>
      </c>
      <c r="L783" s="452">
        <f>K783/K787</f>
        <v>0.12573626588223322</v>
      </c>
      <c r="M783" s="401"/>
    </row>
    <row r="784" spans="2:13" ht="15.6">
      <c r="B784" s="396"/>
      <c r="C784" s="450" t="s">
        <v>148</v>
      </c>
      <c r="D784" s="438">
        <v>905.06</v>
      </c>
      <c r="E784" s="438">
        <v>766.61</v>
      </c>
      <c r="F784" s="438">
        <v>80</v>
      </c>
      <c r="G784" s="438">
        <v>387.64</v>
      </c>
      <c r="H784" s="438">
        <v>69</v>
      </c>
      <c r="I784" s="438"/>
      <c r="J784" s="438"/>
      <c r="K784" s="550">
        <f t="shared" ref="K784:K788" si="194">D784+E784+F784+G784+H784+I784+J784</f>
        <v>2208.31</v>
      </c>
      <c r="L784" s="452">
        <f>K784/K787</f>
        <v>0.30369429099125489</v>
      </c>
      <c r="M784" s="401"/>
    </row>
    <row r="785" spans="2:13" ht="15.6">
      <c r="B785" s="396"/>
      <c r="C785" s="450" t="s">
        <v>61</v>
      </c>
      <c r="D785" s="438">
        <v>1988.05</v>
      </c>
      <c r="E785" s="185">
        <v>140</v>
      </c>
      <c r="F785" s="438">
        <v>129.19999999999999</v>
      </c>
      <c r="G785" s="438">
        <v>14</v>
      </c>
      <c r="H785" s="438"/>
      <c r="I785" s="438"/>
      <c r="J785" s="438"/>
      <c r="K785" s="550">
        <f t="shared" si="194"/>
        <v>2271.25</v>
      </c>
      <c r="L785" s="452">
        <f>K785/K787</f>
        <v>0.31235001354605452</v>
      </c>
      <c r="M785" s="401"/>
    </row>
    <row r="786" spans="2:13" ht="15.6">
      <c r="B786" s="396"/>
      <c r="C786" s="450" t="s">
        <v>62</v>
      </c>
      <c r="D786" s="438">
        <v>476.36</v>
      </c>
      <c r="E786" s="438">
        <v>698.83</v>
      </c>
      <c r="F786" s="438">
        <v>218.96</v>
      </c>
      <c r="G786" s="438">
        <v>413.32</v>
      </c>
      <c r="H786" s="438">
        <v>70.17</v>
      </c>
      <c r="I786" s="438"/>
      <c r="J786" s="438"/>
      <c r="K786" s="550">
        <f t="shared" si="194"/>
        <v>1877.64</v>
      </c>
      <c r="L786" s="452">
        <f>K786/K787</f>
        <v>0.2582194295804574</v>
      </c>
      <c r="M786" s="401"/>
    </row>
    <row r="787" spans="2:13" ht="15.6">
      <c r="B787" s="397"/>
      <c r="C787" s="450" t="s">
        <v>199</v>
      </c>
      <c r="D787" s="552">
        <f t="shared" ref="D787:F787" si="195">SUM(D783:D786)</f>
        <v>3718.8700000000003</v>
      </c>
      <c r="E787" s="552">
        <f t="shared" si="195"/>
        <v>1759.44</v>
      </c>
      <c r="F787" s="552">
        <f t="shared" si="195"/>
        <v>648.4</v>
      </c>
      <c r="G787" s="552">
        <f>SUM(G783:G786)</f>
        <v>1005.6099999999999</v>
      </c>
      <c r="H787" s="552">
        <f t="shared" ref="H787:J787" si="196">SUM(H783:H786)</f>
        <v>139.17000000000002</v>
      </c>
      <c r="I787" s="552">
        <f t="shared" si="196"/>
        <v>0</v>
      </c>
      <c r="J787" s="552">
        <f t="shared" si="196"/>
        <v>0</v>
      </c>
      <c r="K787" s="550">
        <f t="shared" si="194"/>
        <v>7271.49</v>
      </c>
      <c r="L787" s="452">
        <f>SUM(L783:L786)</f>
        <v>1</v>
      </c>
      <c r="M787" s="401"/>
    </row>
    <row r="788" spans="2:13" ht="15.6">
      <c r="B788" s="397"/>
      <c r="C788" s="547" t="s">
        <v>193</v>
      </c>
      <c r="D788" s="553">
        <v>3718.87</v>
      </c>
      <c r="E788" s="553">
        <v>1759.44</v>
      </c>
      <c r="F788" s="553">
        <v>648.4</v>
      </c>
      <c r="G788" s="548">
        <v>1005.61</v>
      </c>
      <c r="H788" s="553">
        <v>139.16999999999999</v>
      </c>
      <c r="I788" s="548"/>
      <c r="J788" s="548"/>
      <c r="K788" s="549">
        <f t="shared" si="194"/>
        <v>7271.4899999999989</v>
      </c>
      <c r="L788" s="452"/>
      <c r="M788" s="401"/>
    </row>
    <row r="789" spans="2:13" ht="15.6">
      <c r="B789" s="397"/>
      <c r="C789" s="460" t="s">
        <v>147</v>
      </c>
      <c r="D789" s="461">
        <f t="shared" ref="D789:E789" si="197">D788-D787</f>
        <v>0</v>
      </c>
      <c r="E789" s="461">
        <f t="shared" si="197"/>
        <v>0</v>
      </c>
      <c r="F789" s="461">
        <f>F788-F787</f>
        <v>0</v>
      </c>
      <c r="G789" s="461">
        <f>G788-G787</f>
        <v>0</v>
      </c>
      <c r="H789" s="461">
        <f t="shared" ref="H789:I789" si="198">H788-H787</f>
        <v>0</v>
      </c>
      <c r="I789" s="461">
        <f t="shared" si="198"/>
        <v>0</v>
      </c>
      <c r="J789" s="461">
        <f>J788-J787</f>
        <v>0</v>
      </c>
      <c r="K789" s="542">
        <f>D789+E789+F789+G789+H789+I789+J789</f>
        <v>0</v>
      </c>
      <c r="L789" s="452"/>
      <c r="M789" s="401"/>
    </row>
    <row r="790" spans="2:13" ht="15.6">
      <c r="B790" s="396"/>
      <c r="C790" s="402" t="s">
        <v>65</v>
      </c>
      <c r="D790" s="462">
        <f>D788/K788</f>
        <v>0.51143163230644617</v>
      </c>
      <c r="E790" s="462">
        <f>E788/K788</f>
        <v>0.24196416415342664</v>
      </c>
      <c r="F790" s="462">
        <f>F788/K788</f>
        <v>8.9170170075184046E-2</v>
      </c>
      <c r="G790" s="462">
        <f>G788/K788</f>
        <v>0.13829490242027428</v>
      </c>
      <c r="H790" s="462">
        <f>H788/K788</f>
        <v>1.9139131044668977E-2</v>
      </c>
      <c r="I790" s="462">
        <f>I788/K788</f>
        <v>0</v>
      </c>
      <c r="J790" s="462">
        <f>J788/K788</f>
        <v>0</v>
      </c>
      <c r="K790" s="520">
        <f>D790+E790+F790+G790+H790+I790+J790</f>
        <v>1</v>
      </c>
      <c r="L790" s="463"/>
      <c r="M790" s="401"/>
    </row>
    <row r="791" spans="2:13" ht="16.2" thickBot="1">
      <c r="B791" s="396"/>
      <c r="C791" s="394"/>
      <c r="D791" s="395"/>
      <c r="E791" s="464"/>
      <c r="F791" s="879"/>
      <c r="G791" s="879"/>
      <c r="H791" s="879"/>
      <c r="I791" s="879"/>
      <c r="J791" s="880" t="s">
        <v>196</v>
      </c>
      <c r="K791" s="880"/>
      <c r="L791" s="465">
        <f>H771-K788</f>
        <v>3.6388000009219468</v>
      </c>
      <c r="M791" s="401"/>
    </row>
    <row r="792" spans="2:13" ht="15" thickBot="1">
      <c r="B792" s="397"/>
      <c r="C792" s="393"/>
      <c r="D792" s="367"/>
      <c r="E792" s="367"/>
      <c r="F792" s="367"/>
      <c r="G792" s="367"/>
      <c r="H792" s="367"/>
      <c r="I792" s="367"/>
      <c r="J792" s="367"/>
      <c r="K792" s="367"/>
      <c r="L792" s="368"/>
      <c r="M792" s="401"/>
    </row>
    <row r="793" spans="2:13" ht="15" thickBot="1">
      <c r="B793" s="398"/>
      <c r="C793" s="399"/>
      <c r="D793" s="399"/>
      <c r="E793" s="399"/>
      <c r="F793" s="399"/>
      <c r="G793" s="399"/>
      <c r="H793" s="399"/>
      <c r="I793" s="399"/>
      <c r="J793" s="399"/>
      <c r="K793" s="399"/>
      <c r="L793" s="399"/>
      <c r="M793" s="400"/>
    </row>
    <row r="794" spans="2:13" ht="15" thickBot="1"/>
    <row r="795" spans="2:13" ht="46.8" thickBot="1">
      <c r="B795" s="853" t="s">
        <v>231</v>
      </c>
      <c r="C795" s="854"/>
      <c r="D795" s="854"/>
      <c r="E795" s="854"/>
      <c r="F795" s="854"/>
      <c r="G795" s="854"/>
      <c r="H795" s="854"/>
      <c r="I795" s="854"/>
      <c r="J795" s="854"/>
      <c r="K795" s="854"/>
      <c r="L795" s="854"/>
      <c r="M795" s="855"/>
    </row>
    <row r="796" spans="2:13" ht="26.4" thickBot="1">
      <c r="B796" s="396"/>
      <c r="C796" s="856" t="s">
        <v>193</v>
      </c>
      <c r="D796" s="857"/>
      <c r="E796" s="857"/>
      <c r="F796" s="857"/>
      <c r="G796" s="857"/>
      <c r="H796" s="857"/>
      <c r="I796" s="857"/>
      <c r="J796" s="857"/>
      <c r="K796" s="857"/>
      <c r="L796" s="858"/>
      <c r="M796" s="401"/>
    </row>
    <row r="797" spans="2:13" ht="15.6">
      <c r="B797" s="396"/>
      <c r="C797" s="403" t="s">
        <v>7</v>
      </c>
      <c r="D797" s="404" t="s">
        <v>38</v>
      </c>
      <c r="E797" s="405" t="s">
        <v>39</v>
      </c>
      <c r="F797" s="406" t="s">
        <v>40</v>
      </c>
      <c r="G797" s="406" t="s">
        <v>8</v>
      </c>
      <c r="H797" s="407" t="s">
        <v>60</v>
      </c>
      <c r="I797" s="408" t="s">
        <v>40</v>
      </c>
      <c r="J797" s="407" t="s">
        <v>65</v>
      </c>
      <c r="K797" s="184"/>
      <c r="L797" s="188"/>
      <c r="M797" s="401"/>
    </row>
    <row r="798" spans="2:13" ht="15.6">
      <c r="B798" s="396"/>
      <c r="C798" s="409" t="s">
        <v>42</v>
      </c>
      <c r="D798" s="596">
        <v>1688542.0020000001</v>
      </c>
      <c r="E798" s="596">
        <v>1689743.0630000001</v>
      </c>
      <c r="F798" s="526">
        <f t="shared" ref="F798:F799" si="199">E798-D798</f>
        <v>1201.060999999987</v>
      </c>
      <c r="G798" s="521">
        <v>6.28</v>
      </c>
      <c r="H798" s="410">
        <f>F798*G798</f>
        <v>7542.6630799999184</v>
      </c>
      <c r="I798" s="531">
        <f>F798+F802+F803</f>
        <v>1479.6699999999869</v>
      </c>
      <c r="J798" s="411">
        <f>I798/I802</f>
        <v>0.80657549240696835</v>
      </c>
      <c r="K798" s="186"/>
      <c r="L798" s="359"/>
      <c r="M798" s="401"/>
    </row>
    <row r="799" spans="2:13" ht="15.6">
      <c r="B799" s="396"/>
      <c r="C799" s="412" t="s">
        <v>43</v>
      </c>
      <c r="D799" s="596">
        <v>645709.46299999999</v>
      </c>
      <c r="E799" s="596">
        <v>645709.46299999999</v>
      </c>
      <c r="F799" s="527">
        <f t="shared" si="199"/>
        <v>0</v>
      </c>
      <c r="G799" s="522">
        <v>6.28</v>
      </c>
      <c r="H799" s="413">
        <f>G799*F799</f>
        <v>0</v>
      </c>
      <c r="I799" s="532">
        <f>F799</f>
        <v>0</v>
      </c>
      <c r="J799" s="414">
        <f>I799/I802</f>
        <v>0</v>
      </c>
      <c r="K799" s="186"/>
      <c r="L799" s="359"/>
      <c r="M799" s="401"/>
    </row>
    <row r="800" spans="2:13" ht="15.6">
      <c r="B800" s="396"/>
      <c r="C800" s="415" t="s">
        <v>44</v>
      </c>
      <c r="D800" s="597">
        <v>400163.462</v>
      </c>
      <c r="E800" s="597">
        <v>400163.462</v>
      </c>
      <c r="F800" s="528">
        <f>E800-D800</f>
        <v>0</v>
      </c>
      <c r="G800" s="523">
        <v>4.58</v>
      </c>
      <c r="H800" s="416">
        <f>G800*F800</f>
        <v>0</v>
      </c>
      <c r="I800" s="533">
        <f>F800</f>
        <v>0</v>
      </c>
      <c r="J800" s="417">
        <f>I800/I802</f>
        <v>0</v>
      </c>
      <c r="K800" s="186"/>
      <c r="L800" s="359"/>
      <c r="M800" s="401"/>
    </row>
    <row r="801" spans="2:13" ht="15.6">
      <c r="B801" s="397"/>
      <c r="C801" s="183" t="s">
        <v>139</v>
      </c>
      <c r="D801" s="597">
        <v>351792.984</v>
      </c>
      <c r="E801" s="597">
        <v>352147.82299999997</v>
      </c>
      <c r="F801" s="529">
        <f t="shared" ref="F801:F803" si="200">E801-D801</f>
        <v>354.83899999997811</v>
      </c>
      <c r="G801" s="524">
        <v>6.28</v>
      </c>
      <c r="H801" s="418">
        <f>G801*F801</f>
        <v>2228.3889199998625</v>
      </c>
      <c r="I801" s="534">
        <f>F801</f>
        <v>354.83899999997811</v>
      </c>
      <c r="J801" s="419">
        <f>I801/I802</f>
        <v>0.19342450759303165</v>
      </c>
      <c r="K801" s="186"/>
      <c r="L801" s="359"/>
      <c r="M801" s="401"/>
    </row>
    <row r="802" spans="2:13" ht="16.2" thickBot="1">
      <c r="B802" s="397"/>
      <c r="C802" s="420" t="s">
        <v>45</v>
      </c>
      <c r="D802" s="597">
        <v>3813.7620000000002</v>
      </c>
      <c r="E802" s="597">
        <v>3959.6619999999998</v>
      </c>
      <c r="F802" s="526">
        <f t="shared" si="200"/>
        <v>145.89999999999964</v>
      </c>
      <c r="G802" s="859">
        <v>6.28</v>
      </c>
      <c r="H802" s="651">
        <f>G802*F802</f>
        <v>916.25199999999779</v>
      </c>
      <c r="I802" s="535">
        <f t="shared" ref="I802:J802" si="201">SUM(I798:I801)</f>
        <v>1834.508999999965</v>
      </c>
      <c r="J802" s="422">
        <f t="shared" si="201"/>
        <v>1</v>
      </c>
      <c r="K802" s="186"/>
      <c r="L802" s="359"/>
      <c r="M802" s="401"/>
    </row>
    <row r="803" spans="2:13" ht="15.6">
      <c r="B803" s="397"/>
      <c r="C803" s="420" t="s">
        <v>46</v>
      </c>
      <c r="D803" s="597">
        <v>1982.3009999999999</v>
      </c>
      <c r="E803" s="597">
        <v>2115.0100000000002</v>
      </c>
      <c r="F803" s="526">
        <f t="shared" si="200"/>
        <v>132.70900000000029</v>
      </c>
      <c r="G803" s="860"/>
      <c r="H803" s="652">
        <f>G802*F803</f>
        <v>833.41252000000179</v>
      </c>
      <c r="I803" s="424"/>
      <c r="J803" s="425"/>
      <c r="K803" s="186"/>
      <c r="L803" s="359"/>
      <c r="M803" s="401"/>
    </row>
    <row r="804" spans="2:13" ht="16.2" thickBot="1">
      <c r="B804" s="397"/>
      <c r="C804" s="426" t="s">
        <v>21</v>
      </c>
      <c r="D804" s="427"/>
      <c r="E804" s="427"/>
      <c r="F804" s="530">
        <f>F798+F799+F800+F801+F802+F803</f>
        <v>1834.508999999965</v>
      </c>
      <c r="G804" s="525">
        <f>H804/F804</f>
        <v>6.2800000000000011</v>
      </c>
      <c r="H804" s="428">
        <f>SUM(H798:H803)</f>
        <v>11520.716519999782</v>
      </c>
      <c r="I804" s="424"/>
      <c r="J804" s="425"/>
      <c r="K804" s="186"/>
      <c r="L804" s="359"/>
      <c r="M804" s="401"/>
    </row>
    <row r="805" spans="2:13" ht="16.2" thickBot="1">
      <c r="B805" s="397"/>
      <c r="C805" s="429"/>
      <c r="D805" s="425"/>
      <c r="E805" s="425"/>
      <c r="F805" s="430"/>
      <c r="G805" s="425"/>
      <c r="H805" s="425"/>
      <c r="I805" s="431"/>
      <c r="J805" s="431"/>
      <c r="K805" s="184"/>
      <c r="L805" s="188"/>
      <c r="M805" s="401"/>
    </row>
    <row r="806" spans="2:13" ht="15.6">
      <c r="B806" s="397"/>
      <c r="C806" s="432"/>
      <c r="D806" s="433"/>
      <c r="E806" s="433" t="s">
        <v>254</v>
      </c>
      <c r="F806" s="434" t="s">
        <v>1</v>
      </c>
      <c r="G806" s="554" t="s">
        <v>65</v>
      </c>
      <c r="H806" s="861" t="s">
        <v>243</v>
      </c>
      <c r="I806" s="862"/>
      <c r="J806" s="431"/>
      <c r="K806" s="184"/>
      <c r="L806" s="188"/>
      <c r="M806" s="401"/>
    </row>
    <row r="807" spans="2:13" ht="15.6">
      <c r="B807" s="397"/>
      <c r="C807" s="437" t="s">
        <v>80</v>
      </c>
      <c r="D807" s="438"/>
      <c r="E807" s="438">
        <v>1193</v>
      </c>
      <c r="F807" s="438">
        <f>D807+E807</f>
        <v>1193</v>
      </c>
      <c r="G807" s="439">
        <f>F807/F812</f>
        <v>0.29469887851390741</v>
      </c>
      <c r="H807" s="590">
        <v>7.0000000000000001E-3</v>
      </c>
      <c r="I807" s="586">
        <f>F807*H807</f>
        <v>8.3510000000000009</v>
      </c>
      <c r="J807" s="431"/>
      <c r="K807" s="184"/>
      <c r="L807" s="188"/>
      <c r="M807" s="401"/>
    </row>
    <row r="808" spans="2:13" ht="15.6">
      <c r="B808" s="397"/>
      <c r="C808" s="437" t="s">
        <v>81</v>
      </c>
      <c r="D808" s="438"/>
      <c r="E808" s="438">
        <v>973</v>
      </c>
      <c r="F808" s="438">
        <f t="shared" ref="F808:F811" si="202">D808+E808</f>
        <v>973</v>
      </c>
      <c r="G808" s="439">
        <f>F808/F812</f>
        <v>0.24035373746356406</v>
      </c>
      <c r="H808" s="590">
        <v>2.5000000000000001E-2</v>
      </c>
      <c r="I808" s="586">
        <f>F808*H808</f>
        <v>24.325000000000003</v>
      </c>
      <c r="J808" s="431"/>
      <c r="K808" s="184"/>
      <c r="L808" s="188"/>
      <c r="M808" s="401"/>
    </row>
    <row r="809" spans="2:13" ht="15.6">
      <c r="B809" s="397"/>
      <c r="C809" s="437" t="s">
        <v>58</v>
      </c>
      <c r="D809" s="438"/>
      <c r="E809" s="438">
        <v>1317</v>
      </c>
      <c r="F809" s="438">
        <f t="shared" si="202"/>
        <v>1317</v>
      </c>
      <c r="G809" s="439">
        <f>F809/F812</f>
        <v>0.32532977619682824</v>
      </c>
      <c r="H809" s="590"/>
      <c r="I809" s="586"/>
      <c r="J809" s="431"/>
      <c r="K809" s="184"/>
      <c r="L809" s="188"/>
      <c r="M809" s="401"/>
    </row>
    <row r="810" spans="2:13" ht="15.6">
      <c r="B810" s="397"/>
      <c r="C810" s="437" t="s">
        <v>275</v>
      </c>
      <c r="D810" s="438"/>
      <c r="E810" s="438">
        <v>565.20000000000005</v>
      </c>
      <c r="F810" s="438">
        <f t="shared" si="202"/>
        <v>565.20000000000005</v>
      </c>
      <c r="G810" s="439">
        <f>F810/F812</f>
        <v>0.13961760782570032</v>
      </c>
      <c r="H810" s="590">
        <v>1.9E-2</v>
      </c>
      <c r="I810" s="586">
        <f>F810*H810</f>
        <v>10.738800000000001</v>
      </c>
      <c r="J810" s="431"/>
      <c r="K810" s="184"/>
      <c r="L810" s="188"/>
      <c r="M810" s="401"/>
    </row>
    <row r="811" spans="2:13" ht="15.6">
      <c r="B811" s="397"/>
      <c r="C811" s="437" t="s">
        <v>276</v>
      </c>
      <c r="D811" s="438"/>
      <c r="E811" s="438"/>
      <c r="F811" s="438">
        <f t="shared" si="202"/>
        <v>0</v>
      </c>
      <c r="G811" s="439">
        <f>F811/F812</f>
        <v>0</v>
      </c>
      <c r="H811" s="584"/>
      <c r="I811" s="586"/>
      <c r="J811" s="431"/>
      <c r="K811" s="184"/>
      <c r="L811" s="188"/>
      <c r="M811" s="401"/>
    </row>
    <row r="812" spans="2:13" ht="16.2" thickBot="1">
      <c r="B812" s="397"/>
      <c r="C812" s="441" t="s">
        <v>1</v>
      </c>
      <c r="D812" s="442">
        <f>SUM(D807:D811)</f>
        <v>0</v>
      </c>
      <c r="E812" s="442">
        <f>SUM(E807:E811)</f>
        <v>4048.2</v>
      </c>
      <c r="F812" s="443">
        <f>D812+E812</f>
        <v>4048.2</v>
      </c>
      <c r="G812" s="444">
        <f>SUM(G807:G811)</f>
        <v>1</v>
      </c>
      <c r="H812" s="585" t="s">
        <v>21</v>
      </c>
      <c r="I812" s="591">
        <f>SUM(I807:I811)</f>
        <v>43.4148</v>
      </c>
      <c r="J812" s="431"/>
      <c r="K812" s="184"/>
      <c r="L812" s="188"/>
      <c r="M812" s="401"/>
    </row>
    <row r="813" spans="2:13" ht="15" thickBot="1">
      <c r="B813" s="397"/>
      <c r="C813" s="187"/>
      <c r="D813" s="186"/>
      <c r="E813" s="186"/>
      <c r="G813" s="186"/>
      <c r="H813" s="186"/>
      <c r="I813" s="184"/>
      <c r="J813" s="184"/>
      <c r="K813" s="184"/>
      <c r="L813" s="188"/>
      <c r="M813" s="401"/>
    </row>
    <row r="814" spans="2:13" ht="26.4" thickBot="1">
      <c r="B814" s="397"/>
      <c r="C814" s="876" t="s">
        <v>194</v>
      </c>
      <c r="D814" s="877"/>
      <c r="E814" s="877"/>
      <c r="F814" s="877"/>
      <c r="G814" s="877"/>
      <c r="H814" s="877"/>
      <c r="I814" s="877"/>
      <c r="J814" s="877"/>
      <c r="K814" s="877"/>
      <c r="L814" s="878"/>
      <c r="M814" s="401"/>
    </row>
    <row r="815" spans="2:13" ht="15.6">
      <c r="B815" s="396"/>
      <c r="C815" s="446"/>
      <c r="D815" s="447" t="s">
        <v>260</v>
      </c>
      <c r="E815" s="447" t="s">
        <v>68</v>
      </c>
      <c r="F815" s="447" t="s">
        <v>290</v>
      </c>
      <c r="G815" s="448" t="s">
        <v>256</v>
      </c>
      <c r="H815" s="447" t="s">
        <v>130</v>
      </c>
      <c r="I815" s="448" t="s">
        <v>64</v>
      </c>
      <c r="J815" s="447" t="s">
        <v>269</v>
      </c>
      <c r="K815" s="448" t="s">
        <v>195</v>
      </c>
      <c r="L815" s="449" t="s">
        <v>65</v>
      </c>
      <c r="M815" s="401"/>
    </row>
    <row r="816" spans="2:13" ht="15.6">
      <c r="B816" s="396"/>
      <c r="C816" s="450" t="s">
        <v>58</v>
      </c>
      <c r="D816" s="438">
        <v>287.55</v>
      </c>
      <c r="E816" s="438">
        <v>444</v>
      </c>
      <c r="F816" s="438">
        <v>208.09</v>
      </c>
      <c r="G816" s="438"/>
      <c r="H816" s="438"/>
      <c r="I816" s="438">
        <v>184</v>
      </c>
      <c r="J816" s="438"/>
      <c r="K816" s="550">
        <f>D816+E816+F816+G816+H816+I816+J816</f>
        <v>1123.6399999999999</v>
      </c>
      <c r="L816" s="452">
        <f>K816/K820</f>
        <v>9.7576310190612636E-2</v>
      </c>
      <c r="M816" s="401"/>
    </row>
    <row r="817" spans="2:13" ht="15.6">
      <c r="B817" s="396"/>
      <c r="C817" s="450" t="s">
        <v>148</v>
      </c>
      <c r="D817" s="438">
        <v>742.77</v>
      </c>
      <c r="E817" s="438">
        <v>466</v>
      </c>
      <c r="F817" s="438">
        <v>195.6</v>
      </c>
      <c r="G817" s="438"/>
      <c r="H817" s="438">
        <v>719</v>
      </c>
      <c r="I817" s="438">
        <v>272</v>
      </c>
      <c r="J817" s="438"/>
      <c r="K817" s="550">
        <f t="shared" ref="K817:K821" si="203">D817+E817+F817+G817+H817+I817+J817</f>
        <v>2395.37</v>
      </c>
      <c r="L817" s="452">
        <f>K817/K820</f>
        <v>0.20801267856367503</v>
      </c>
      <c r="M817" s="401"/>
    </row>
    <row r="818" spans="2:13" ht="15.6">
      <c r="B818" s="396"/>
      <c r="C818" s="450" t="s">
        <v>61</v>
      </c>
      <c r="D818" s="438">
        <v>570</v>
      </c>
      <c r="E818" s="185">
        <v>2213</v>
      </c>
      <c r="F818" s="438">
        <v>36</v>
      </c>
      <c r="G818" s="438"/>
      <c r="H818" s="438">
        <v>188</v>
      </c>
      <c r="I818" s="438">
        <v>544</v>
      </c>
      <c r="J818" s="438"/>
      <c r="K818" s="550">
        <f t="shared" si="203"/>
        <v>3551</v>
      </c>
      <c r="L818" s="452">
        <f>K818/K820</f>
        <v>0.30836698363075854</v>
      </c>
      <c r="M818" s="401"/>
    </row>
    <row r="819" spans="2:13" ht="15.6">
      <c r="B819" s="396"/>
      <c r="C819" s="450" t="s">
        <v>62</v>
      </c>
      <c r="D819" s="438">
        <v>1575.64</v>
      </c>
      <c r="E819" s="438">
        <v>1408.05</v>
      </c>
      <c r="F819" s="438">
        <v>770</v>
      </c>
      <c r="G819" s="438"/>
      <c r="H819" s="438">
        <v>177.98</v>
      </c>
      <c r="I819" s="438">
        <v>513.82000000000005</v>
      </c>
      <c r="J819" s="438"/>
      <c r="K819" s="550">
        <f t="shared" si="203"/>
        <v>4445.49</v>
      </c>
      <c r="L819" s="452">
        <f>K819/K820</f>
        <v>0.38604402761495377</v>
      </c>
      <c r="M819" s="401"/>
    </row>
    <row r="820" spans="2:13" ht="15.6">
      <c r="B820" s="397"/>
      <c r="C820" s="450" t="s">
        <v>199</v>
      </c>
      <c r="D820" s="552">
        <f t="shared" ref="D820:F820" si="204">SUM(D816:D819)</f>
        <v>3175.96</v>
      </c>
      <c r="E820" s="552">
        <f t="shared" si="204"/>
        <v>4531.05</v>
      </c>
      <c r="F820" s="552">
        <f t="shared" si="204"/>
        <v>1209.69</v>
      </c>
      <c r="G820" s="552">
        <f>SUM(G816:G819)</f>
        <v>0</v>
      </c>
      <c r="H820" s="552">
        <f t="shared" ref="H820:J820" si="205">SUM(H816:H819)</f>
        <v>1084.98</v>
      </c>
      <c r="I820" s="552">
        <f t="shared" si="205"/>
        <v>1513.8200000000002</v>
      </c>
      <c r="J820" s="552">
        <f t="shared" si="205"/>
        <v>0</v>
      </c>
      <c r="K820" s="550">
        <f t="shared" si="203"/>
        <v>11515.5</v>
      </c>
      <c r="L820" s="452">
        <f>SUM(L816:L819)</f>
        <v>1</v>
      </c>
      <c r="M820" s="401"/>
    </row>
    <row r="821" spans="2:13" ht="15.6">
      <c r="B821" s="397"/>
      <c r="C821" s="547" t="s">
        <v>193</v>
      </c>
      <c r="D821" s="553">
        <v>3175.96</v>
      </c>
      <c r="E821" s="553">
        <v>4531.05</v>
      </c>
      <c r="F821" s="553">
        <v>1209.69</v>
      </c>
      <c r="G821" s="548"/>
      <c r="H821" s="553">
        <v>1084.98</v>
      </c>
      <c r="I821" s="548">
        <v>1513.82</v>
      </c>
      <c r="J821" s="548"/>
      <c r="K821" s="549">
        <f t="shared" si="203"/>
        <v>11515.5</v>
      </c>
      <c r="L821" s="452"/>
      <c r="M821" s="401"/>
    </row>
    <row r="822" spans="2:13" ht="15.6">
      <c r="B822" s="397"/>
      <c r="C822" s="460" t="s">
        <v>147</v>
      </c>
      <c r="D822" s="461">
        <f t="shared" ref="D822:E822" si="206">D821-D820</f>
        <v>0</v>
      </c>
      <c r="E822" s="461">
        <f t="shared" si="206"/>
        <v>0</v>
      </c>
      <c r="F822" s="461">
        <f>F821-F820</f>
        <v>0</v>
      </c>
      <c r="G822" s="461">
        <f>G821-G820</f>
        <v>0</v>
      </c>
      <c r="H822" s="461">
        <f t="shared" ref="H822:I822" si="207">H821-H820</f>
        <v>0</v>
      </c>
      <c r="I822" s="461">
        <f t="shared" si="207"/>
        <v>0</v>
      </c>
      <c r="J822" s="461">
        <f>J821-J820</f>
        <v>0</v>
      </c>
      <c r="K822" s="542">
        <f>D822+E822+F822+G822+H822+I822+J822</f>
        <v>0</v>
      </c>
      <c r="L822" s="452"/>
      <c r="M822" s="401"/>
    </row>
    <row r="823" spans="2:13" ht="15.6">
      <c r="B823" s="396"/>
      <c r="C823" s="402" t="s">
        <v>65</v>
      </c>
      <c r="D823" s="462">
        <f>D821/K821</f>
        <v>0.2757987060917893</v>
      </c>
      <c r="E823" s="462">
        <f>E821/K821</f>
        <v>0.39347401328644005</v>
      </c>
      <c r="F823" s="462">
        <f>F821/K821</f>
        <v>0.10504884720593982</v>
      </c>
      <c r="G823" s="462">
        <f>G821/K821</f>
        <v>0</v>
      </c>
      <c r="H823" s="462">
        <f>H821/K821</f>
        <v>9.4219096001042071E-2</v>
      </c>
      <c r="I823" s="462">
        <f>I821/K821</f>
        <v>0.13145933741478877</v>
      </c>
      <c r="J823" s="462">
        <f>J821/K821</f>
        <v>0</v>
      </c>
      <c r="K823" s="520">
        <f>D823+E823+F823+G823+H823+I823+J823</f>
        <v>1</v>
      </c>
      <c r="L823" s="463"/>
      <c r="M823" s="401"/>
    </row>
    <row r="824" spans="2:13" ht="16.2" thickBot="1">
      <c r="B824" s="396"/>
      <c r="C824" s="394"/>
      <c r="D824" s="395"/>
      <c r="E824" s="464"/>
      <c r="F824" s="879"/>
      <c r="G824" s="879"/>
      <c r="H824" s="879"/>
      <c r="I824" s="879"/>
      <c r="J824" s="880" t="s">
        <v>196</v>
      </c>
      <c r="K824" s="880"/>
      <c r="L824" s="465">
        <f>H804-K821</f>
        <v>5.2165199997816671</v>
      </c>
      <c r="M824" s="401"/>
    </row>
    <row r="825" spans="2:13" ht="15" thickBot="1">
      <c r="B825" s="397"/>
      <c r="C825" s="393"/>
      <c r="D825" s="367"/>
      <c r="E825" s="367"/>
      <c r="F825" s="367"/>
      <c r="G825" s="367"/>
      <c r="H825" s="367"/>
      <c r="I825" s="367"/>
      <c r="J825" s="367"/>
      <c r="K825" s="367"/>
      <c r="L825" s="368"/>
      <c r="M825" s="401"/>
    </row>
    <row r="826" spans="2:13" ht="15" thickBot="1">
      <c r="B826" s="398"/>
      <c r="C826" s="399"/>
      <c r="D826" s="399"/>
      <c r="E826" s="399"/>
      <c r="F826" s="399"/>
      <c r="G826" s="399"/>
      <c r="H826" s="399"/>
      <c r="I826" s="399"/>
      <c r="J826" s="399"/>
      <c r="K826" s="399"/>
      <c r="L826" s="399"/>
      <c r="M826" s="400"/>
    </row>
    <row r="827" spans="2:13" ht="15" thickBot="1"/>
    <row r="828" spans="2:13" ht="46.8" thickBot="1">
      <c r="B828" s="853" t="s">
        <v>232</v>
      </c>
      <c r="C828" s="854"/>
      <c r="D828" s="854"/>
      <c r="E828" s="854"/>
      <c r="F828" s="854"/>
      <c r="G828" s="854"/>
      <c r="H828" s="854"/>
      <c r="I828" s="854"/>
      <c r="J828" s="854"/>
      <c r="K828" s="854"/>
      <c r="L828" s="854"/>
      <c r="M828" s="855"/>
    </row>
    <row r="829" spans="2:13" ht="26.4" thickBot="1">
      <c r="B829" s="396"/>
      <c r="C829" s="856" t="s">
        <v>193</v>
      </c>
      <c r="D829" s="857"/>
      <c r="E829" s="857"/>
      <c r="F829" s="857"/>
      <c r="G829" s="857"/>
      <c r="H829" s="857"/>
      <c r="I829" s="857"/>
      <c r="J829" s="857"/>
      <c r="K829" s="857"/>
      <c r="L829" s="858"/>
      <c r="M829" s="401"/>
    </row>
    <row r="830" spans="2:13" ht="15.6">
      <c r="B830" s="396"/>
      <c r="C830" s="403" t="s">
        <v>7</v>
      </c>
      <c r="D830" s="404" t="s">
        <v>38</v>
      </c>
      <c r="E830" s="405" t="s">
        <v>39</v>
      </c>
      <c r="F830" s="406" t="s">
        <v>40</v>
      </c>
      <c r="G830" s="406" t="s">
        <v>8</v>
      </c>
      <c r="H830" s="407" t="s">
        <v>60</v>
      </c>
      <c r="I830" s="408" t="s">
        <v>40</v>
      </c>
      <c r="J830" s="407" t="s">
        <v>65</v>
      </c>
      <c r="K830" s="184"/>
      <c r="L830" s="188"/>
      <c r="M830" s="401"/>
    </row>
    <row r="831" spans="2:13" ht="15.6">
      <c r="B831" s="396"/>
      <c r="C831" s="409" t="s">
        <v>42</v>
      </c>
      <c r="D831" s="596">
        <v>1689743.0630000001</v>
      </c>
      <c r="E831" s="596">
        <v>1690501.122</v>
      </c>
      <c r="F831" s="526">
        <f t="shared" ref="F831:F832" si="208">E831-D831</f>
        <v>758.05899999989197</v>
      </c>
      <c r="G831" s="521">
        <v>6.28</v>
      </c>
      <c r="H831" s="410">
        <f>F831*G831</f>
        <v>4760.6105199993217</v>
      </c>
      <c r="I831" s="531">
        <f>F831+F835+F836</f>
        <v>873.87999999989233</v>
      </c>
      <c r="J831" s="411">
        <f>I831/I835</f>
        <v>0.95605377829847737</v>
      </c>
      <c r="K831" s="186"/>
      <c r="L831" s="359"/>
      <c r="M831" s="401"/>
    </row>
    <row r="832" spans="2:13" ht="15.6">
      <c r="B832" s="396"/>
      <c r="C832" s="412" t="s">
        <v>43</v>
      </c>
      <c r="D832" s="596">
        <v>645709.46299999999</v>
      </c>
      <c r="E832" s="596">
        <v>645709.46299999999</v>
      </c>
      <c r="F832" s="527">
        <f t="shared" si="208"/>
        <v>0</v>
      </c>
      <c r="G832" s="522">
        <v>6.28</v>
      </c>
      <c r="H832" s="413">
        <f>G832*F832</f>
        <v>0</v>
      </c>
      <c r="I832" s="532">
        <f>F832</f>
        <v>0</v>
      </c>
      <c r="J832" s="414">
        <f>I832/I835</f>
        <v>0</v>
      </c>
      <c r="K832" s="186"/>
      <c r="L832" s="359"/>
      <c r="M832" s="401"/>
    </row>
    <row r="833" spans="2:13" ht="15.6">
      <c r="B833" s="396"/>
      <c r="C833" s="415" t="s">
        <v>44</v>
      </c>
      <c r="D833" s="597">
        <v>400163.462</v>
      </c>
      <c r="E833" s="597">
        <v>400163.462</v>
      </c>
      <c r="F833" s="528">
        <f>E833-D833</f>
        <v>0</v>
      </c>
      <c r="G833" s="523">
        <v>4.58</v>
      </c>
      <c r="H833" s="416">
        <f>G833*F833</f>
        <v>0</v>
      </c>
      <c r="I833" s="533">
        <f>F833</f>
        <v>0</v>
      </c>
      <c r="J833" s="417">
        <f>I833/I835</f>
        <v>0</v>
      </c>
      <c r="K833" s="186"/>
      <c r="L833" s="359"/>
      <c r="M833" s="401"/>
    </row>
    <row r="834" spans="2:13" ht="15.6">
      <c r="B834" s="397"/>
      <c r="C834" s="183" t="s">
        <v>139</v>
      </c>
      <c r="D834" s="597">
        <v>352147.82299999997</v>
      </c>
      <c r="E834" s="597">
        <v>352187.99200000003</v>
      </c>
      <c r="F834" s="529">
        <f t="shared" ref="F834:F836" si="209">E834-D834</f>
        <v>40.16900000005262</v>
      </c>
      <c r="G834" s="524">
        <v>6.28</v>
      </c>
      <c r="H834" s="418">
        <f>G834*F834</f>
        <v>252.26132000033047</v>
      </c>
      <c r="I834" s="534">
        <f>F834</f>
        <v>40.16900000005262</v>
      </c>
      <c r="J834" s="419">
        <f>I834/I835</f>
        <v>4.3946221701522611E-2</v>
      </c>
      <c r="K834" s="186"/>
      <c r="L834" s="359"/>
      <c r="M834" s="401"/>
    </row>
    <row r="835" spans="2:13" ht="16.2" thickBot="1">
      <c r="B835" s="397"/>
      <c r="C835" s="420" t="s">
        <v>45</v>
      </c>
      <c r="D835" s="597">
        <v>3959.6619999999998</v>
      </c>
      <c r="E835" s="597">
        <v>4029.9920000000002</v>
      </c>
      <c r="F835" s="526">
        <f t="shared" si="209"/>
        <v>70.330000000000382</v>
      </c>
      <c r="G835" s="859">
        <v>6.28</v>
      </c>
      <c r="H835" s="651">
        <f>G835*F835</f>
        <v>441.67240000000243</v>
      </c>
      <c r="I835" s="535">
        <f t="shared" ref="I835:J835" si="210">SUM(I831:I834)</f>
        <v>914.04899999994495</v>
      </c>
      <c r="J835" s="422">
        <f t="shared" si="210"/>
        <v>1</v>
      </c>
      <c r="K835" s="186"/>
      <c r="L835" s="359"/>
      <c r="M835" s="401"/>
    </row>
    <row r="836" spans="2:13" ht="15.6">
      <c r="B836" s="397"/>
      <c r="C836" s="420" t="s">
        <v>46</v>
      </c>
      <c r="D836" s="597">
        <v>2115.0100000000002</v>
      </c>
      <c r="E836" s="597">
        <v>2160.5010000000002</v>
      </c>
      <c r="F836" s="526">
        <f t="shared" si="209"/>
        <v>45.490999999999985</v>
      </c>
      <c r="G836" s="860"/>
      <c r="H836" s="652">
        <f>G835*F836</f>
        <v>285.68347999999992</v>
      </c>
      <c r="I836" s="424"/>
      <c r="J836" s="425"/>
      <c r="K836" s="186"/>
      <c r="L836" s="359"/>
      <c r="M836" s="401"/>
    </row>
    <row r="837" spans="2:13" ht="16.2" thickBot="1">
      <c r="B837" s="397"/>
      <c r="C837" s="426" t="s">
        <v>21</v>
      </c>
      <c r="D837" s="427"/>
      <c r="E837" s="427"/>
      <c r="F837" s="530">
        <f>F831+F832+F833+F834+F835+F836</f>
        <v>914.04899999994495</v>
      </c>
      <c r="G837" s="525">
        <f>H837/F837</f>
        <v>6.28</v>
      </c>
      <c r="H837" s="428">
        <f>SUM(H831:H836)</f>
        <v>5740.2277199996543</v>
      </c>
      <c r="I837" s="424"/>
      <c r="J837" s="425"/>
      <c r="K837" s="186"/>
      <c r="L837" s="359"/>
      <c r="M837" s="401"/>
    </row>
    <row r="838" spans="2:13" ht="16.2" thickBot="1">
      <c r="B838" s="397"/>
      <c r="C838" s="429"/>
      <c r="D838" s="425"/>
      <c r="E838" s="425"/>
      <c r="F838" s="430"/>
      <c r="G838" s="425"/>
      <c r="H838" s="425"/>
      <c r="I838" s="431"/>
      <c r="J838" s="431"/>
      <c r="K838" s="184"/>
      <c r="L838" s="188"/>
      <c r="M838" s="401"/>
    </row>
    <row r="839" spans="2:13" ht="15.6">
      <c r="B839" s="397"/>
      <c r="C839" s="432"/>
      <c r="D839" s="433"/>
      <c r="E839" s="433" t="s">
        <v>254</v>
      </c>
      <c r="F839" s="434" t="s">
        <v>1</v>
      </c>
      <c r="G839" s="554" t="s">
        <v>65</v>
      </c>
      <c r="H839" s="861" t="s">
        <v>243</v>
      </c>
      <c r="I839" s="862"/>
      <c r="J839" s="431"/>
      <c r="K839" s="184"/>
      <c r="L839" s="188"/>
      <c r="M839" s="401"/>
    </row>
    <row r="840" spans="2:13" ht="15.6">
      <c r="B840" s="397"/>
      <c r="C840" s="437" t="s">
        <v>80</v>
      </c>
      <c r="D840" s="438"/>
      <c r="E840" s="438">
        <v>868</v>
      </c>
      <c r="F840" s="438">
        <f>D840+E840</f>
        <v>868</v>
      </c>
      <c r="G840" s="439">
        <f>F840/F845</f>
        <v>0.37798292980317016</v>
      </c>
      <c r="H840" s="590">
        <v>7.0000000000000001E-3</v>
      </c>
      <c r="I840" s="586">
        <f>F840*H840</f>
        <v>6.0760000000000005</v>
      </c>
      <c r="J840" s="431"/>
      <c r="K840" s="184"/>
      <c r="L840" s="188"/>
      <c r="M840" s="401"/>
    </row>
    <row r="841" spans="2:13" ht="15.6">
      <c r="B841" s="397"/>
      <c r="C841" s="437" t="s">
        <v>81</v>
      </c>
      <c r="D841" s="438"/>
      <c r="E841" s="438">
        <v>516</v>
      </c>
      <c r="F841" s="438">
        <f t="shared" ref="F841:F844" si="211">D841+E841</f>
        <v>516</v>
      </c>
      <c r="G841" s="439">
        <f>F841/F845</f>
        <v>0.22469952969865875</v>
      </c>
      <c r="H841" s="590">
        <v>2.5000000000000001E-2</v>
      </c>
      <c r="I841" s="586">
        <f>F841*H841</f>
        <v>12.9</v>
      </c>
      <c r="J841" s="431"/>
      <c r="K841" s="184"/>
      <c r="L841" s="188"/>
      <c r="M841" s="401"/>
    </row>
    <row r="842" spans="2:13" ht="15.6">
      <c r="B842" s="397"/>
      <c r="C842" s="437" t="s">
        <v>58</v>
      </c>
      <c r="D842" s="438"/>
      <c r="E842" s="438">
        <v>724</v>
      </c>
      <c r="F842" s="438">
        <f t="shared" si="211"/>
        <v>724</v>
      </c>
      <c r="G842" s="439">
        <f>F842/F845</f>
        <v>0.31527608430587006</v>
      </c>
      <c r="H842" s="590"/>
      <c r="I842" s="586"/>
      <c r="J842" s="431"/>
      <c r="K842" s="184"/>
      <c r="L842" s="188"/>
      <c r="M842" s="401"/>
    </row>
    <row r="843" spans="2:13" ht="15.6">
      <c r="B843" s="397"/>
      <c r="C843" s="437" t="s">
        <v>275</v>
      </c>
      <c r="D843" s="438"/>
      <c r="E843" s="438">
        <v>188.4</v>
      </c>
      <c r="F843" s="438">
        <f t="shared" si="211"/>
        <v>188.4</v>
      </c>
      <c r="G843" s="439">
        <f>F843/F845</f>
        <v>8.2041456192300993E-2</v>
      </c>
      <c r="H843" s="590">
        <v>1.9E-2</v>
      </c>
      <c r="I843" s="586">
        <f>F843*H843</f>
        <v>3.5796000000000001</v>
      </c>
      <c r="J843" s="431"/>
      <c r="K843" s="184"/>
      <c r="L843" s="188"/>
      <c r="M843" s="401"/>
    </row>
    <row r="844" spans="2:13" ht="15.6">
      <c r="B844" s="397"/>
      <c r="C844" s="437" t="s">
        <v>276</v>
      </c>
      <c r="D844" s="438"/>
      <c r="E844" s="438"/>
      <c r="F844" s="438">
        <f t="shared" si="211"/>
        <v>0</v>
      </c>
      <c r="G844" s="439">
        <f>F844/F845</f>
        <v>0</v>
      </c>
      <c r="H844" s="584"/>
      <c r="I844" s="586"/>
      <c r="J844" s="431"/>
      <c r="K844" s="184"/>
      <c r="L844" s="188"/>
      <c r="M844" s="401"/>
    </row>
    <row r="845" spans="2:13" ht="16.2" thickBot="1">
      <c r="B845" s="397"/>
      <c r="C845" s="441" t="s">
        <v>1</v>
      </c>
      <c r="D845" s="442">
        <f>SUM(D840:D844)</f>
        <v>0</v>
      </c>
      <c r="E845" s="442">
        <f>SUM(E840:E844)</f>
        <v>2296.4</v>
      </c>
      <c r="F845" s="443">
        <f>D845+E845</f>
        <v>2296.4</v>
      </c>
      <c r="G845" s="444">
        <f>SUM(G840:G844)</f>
        <v>1</v>
      </c>
      <c r="H845" s="585" t="s">
        <v>21</v>
      </c>
      <c r="I845" s="591">
        <f>SUM(I840:I844)</f>
        <v>22.555599999999998</v>
      </c>
      <c r="J845" s="431"/>
      <c r="K845" s="184"/>
      <c r="L845" s="188"/>
      <c r="M845" s="401"/>
    </row>
    <row r="846" spans="2:13" ht="15" thickBot="1">
      <c r="B846" s="397"/>
      <c r="C846" s="187"/>
      <c r="D846" s="186"/>
      <c r="E846" s="186"/>
      <c r="G846" s="186"/>
      <c r="H846" s="186"/>
      <c r="I846" s="184"/>
      <c r="J846" s="184"/>
      <c r="K846" s="184"/>
      <c r="L846" s="188"/>
      <c r="M846" s="401"/>
    </row>
    <row r="847" spans="2:13" ht="26.4" thickBot="1">
      <c r="B847" s="397"/>
      <c r="C847" s="876" t="s">
        <v>194</v>
      </c>
      <c r="D847" s="877"/>
      <c r="E847" s="877"/>
      <c r="F847" s="877"/>
      <c r="G847" s="877"/>
      <c r="H847" s="877"/>
      <c r="I847" s="877"/>
      <c r="J847" s="877"/>
      <c r="K847" s="877"/>
      <c r="L847" s="878"/>
      <c r="M847" s="401"/>
    </row>
    <row r="848" spans="2:13" ht="15.6">
      <c r="B848" s="396"/>
      <c r="C848" s="446"/>
      <c r="D848" s="447" t="s">
        <v>260</v>
      </c>
      <c r="E848" s="447" t="s">
        <v>68</v>
      </c>
      <c r="F848" s="447" t="s">
        <v>290</v>
      </c>
      <c r="G848" s="448" t="s">
        <v>256</v>
      </c>
      <c r="H848" s="447" t="s">
        <v>130</v>
      </c>
      <c r="I848" s="448" t="s">
        <v>64</v>
      </c>
      <c r="J848" s="447" t="s">
        <v>269</v>
      </c>
      <c r="K848" s="448" t="s">
        <v>195</v>
      </c>
      <c r="L848" s="449" t="s">
        <v>65</v>
      </c>
      <c r="M848" s="401"/>
    </row>
    <row r="849" spans="2:13" ht="15.6">
      <c r="B849" s="396"/>
      <c r="C849" s="450" t="s">
        <v>58</v>
      </c>
      <c r="D849" s="438">
        <v>201.59</v>
      </c>
      <c r="E849" s="438"/>
      <c r="F849" s="438">
        <v>137</v>
      </c>
      <c r="G849" s="438">
        <v>206</v>
      </c>
      <c r="H849" s="438"/>
      <c r="I849" s="438">
        <v>60</v>
      </c>
      <c r="J849" s="438"/>
      <c r="K849" s="550">
        <f>D849+E849+F849+G849+H849+I849+J849</f>
        <v>604.59</v>
      </c>
      <c r="L849" s="452">
        <f>K849/K853</f>
        <v>0.1053916954293484</v>
      </c>
      <c r="M849" s="401"/>
    </row>
    <row r="850" spans="2:13" ht="15.6">
      <c r="B850" s="396"/>
      <c r="C850" s="450" t="s">
        <v>148</v>
      </c>
      <c r="D850" s="438">
        <v>503.06</v>
      </c>
      <c r="E850" s="438"/>
      <c r="F850" s="438">
        <v>219</v>
      </c>
      <c r="G850" s="438">
        <v>401.96</v>
      </c>
      <c r="H850" s="438">
        <v>231</v>
      </c>
      <c r="I850" s="438">
        <v>149</v>
      </c>
      <c r="J850" s="438"/>
      <c r="K850" s="550">
        <f t="shared" ref="K850:K854" si="212">D850+E850+F850+G850+H850+I850+J850</f>
        <v>1504.02</v>
      </c>
      <c r="L850" s="452">
        <f>K850/K853</f>
        <v>0.26217968831712163</v>
      </c>
      <c r="M850" s="401"/>
    </row>
    <row r="851" spans="2:13" ht="15.6">
      <c r="B851" s="396"/>
      <c r="C851" s="450" t="s">
        <v>61</v>
      </c>
      <c r="D851" s="438">
        <v>80</v>
      </c>
      <c r="E851" s="185"/>
      <c r="F851" s="438">
        <v>94</v>
      </c>
      <c r="G851" s="438">
        <v>1145.25</v>
      </c>
      <c r="H851" s="438">
        <v>74.86</v>
      </c>
      <c r="I851" s="438">
        <v>32</v>
      </c>
      <c r="J851" s="438"/>
      <c r="K851" s="550">
        <f t="shared" si="212"/>
        <v>1426.11</v>
      </c>
      <c r="L851" s="452">
        <f>K851/K853</f>
        <v>0.24859847296307913</v>
      </c>
      <c r="M851" s="401"/>
    </row>
    <row r="852" spans="2:13" ht="15.6">
      <c r="B852" s="396"/>
      <c r="C852" s="450" t="s">
        <v>62</v>
      </c>
      <c r="D852" s="438">
        <v>254.49</v>
      </c>
      <c r="E852" s="438"/>
      <c r="F852" s="438">
        <v>475.02</v>
      </c>
      <c r="G852" s="438">
        <v>835.51</v>
      </c>
      <c r="H852" s="438">
        <v>197.74</v>
      </c>
      <c r="I852" s="438">
        <v>339.02</v>
      </c>
      <c r="J852" s="438">
        <v>100.1</v>
      </c>
      <c r="K852" s="550">
        <f t="shared" si="212"/>
        <v>2201.8799999999997</v>
      </c>
      <c r="L852" s="452">
        <f>K852/K853</f>
        <v>0.38383014329045073</v>
      </c>
      <c r="M852" s="401"/>
    </row>
    <row r="853" spans="2:13" ht="15.6">
      <c r="B853" s="397"/>
      <c r="C853" s="450" t="s">
        <v>199</v>
      </c>
      <c r="D853" s="552">
        <f t="shared" ref="D853:F853" si="213">SUM(D849:D852)</f>
        <v>1039.1399999999999</v>
      </c>
      <c r="E853" s="552">
        <f t="shared" si="213"/>
        <v>0</v>
      </c>
      <c r="F853" s="552">
        <f t="shared" si="213"/>
        <v>925.02</v>
      </c>
      <c r="G853" s="552">
        <f>SUM(G849:G852)</f>
        <v>2588.7200000000003</v>
      </c>
      <c r="H853" s="552">
        <f t="shared" ref="H853:J853" si="214">SUM(H849:H852)</f>
        <v>503.6</v>
      </c>
      <c r="I853" s="552">
        <f t="shared" si="214"/>
        <v>580.02</v>
      </c>
      <c r="J853" s="552">
        <f t="shared" si="214"/>
        <v>100.1</v>
      </c>
      <c r="K853" s="550">
        <f t="shared" si="212"/>
        <v>5736.6</v>
      </c>
      <c r="L853" s="452">
        <f>SUM(L849:L852)</f>
        <v>0.99999999999999989</v>
      </c>
      <c r="M853" s="401"/>
    </row>
    <row r="854" spans="2:13" ht="15.6">
      <c r="B854" s="397"/>
      <c r="C854" s="547" t="s">
        <v>193</v>
      </c>
      <c r="D854" s="553">
        <v>1039.1400000000001</v>
      </c>
      <c r="E854" s="553"/>
      <c r="F854" s="553">
        <v>925.02</v>
      </c>
      <c r="G854" s="548">
        <v>2588.7199999999998</v>
      </c>
      <c r="H854" s="553">
        <v>503.6</v>
      </c>
      <c r="I854" s="548">
        <v>580.02</v>
      </c>
      <c r="J854" s="548">
        <v>100.1</v>
      </c>
      <c r="K854" s="549">
        <f t="shared" si="212"/>
        <v>5736.6</v>
      </c>
      <c r="L854" s="452"/>
      <c r="M854" s="401"/>
    </row>
    <row r="855" spans="2:13" ht="15.6">
      <c r="B855" s="397"/>
      <c r="C855" s="460" t="s">
        <v>147</v>
      </c>
      <c r="D855" s="461">
        <f t="shared" ref="D855:E855" si="215">D854-D853</f>
        <v>0</v>
      </c>
      <c r="E855" s="461">
        <f t="shared" si="215"/>
        <v>0</v>
      </c>
      <c r="F855" s="461">
        <f>F854-F853</f>
        <v>0</v>
      </c>
      <c r="G855" s="461">
        <f>G854-G853</f>
        <v>0</v>
      </c>
      <c r="H855" s="461">
        <f t="shared" ref="H855:I855" si="216">H854-H853</f>
        <v>0</v>
      </c>
      <c r="I855" s="461">
        <f t="shared" si="216"/>
        <v>0</v>
      </c>
      <c r="J855" s="461">
        <f>J854-J853</f>
        <v>0</v>
      </c>
      <c r="K855" s="542">
        <f>D855+E855+F855+G855+H855+I855+J855</f>
        <v>0</v>
      </c>
      <c r="L855" s="452"/>
      <c r="M855" s="401"/>
    </row>
    <row r="856" spans="2:13" ht="15.6">
      <c r="B856" s="396"/>
      <c r="C856" s="402" t="s">
        <v>65</v>
      </c>
      <c r="D856" s="462">
        <f>D854/K854</f>
        <v>0.18114213994352055</v>
      </c>
      <c r="E856" s="462">
        <f>E854/K854</f>
        <v>0</v>
      </c>
      <c r="F856" s="462">
        <f>F854/K854</f>
        <v>0.16124882334483839</v>
      </c>
      <c r="G856" s="462">
        <f>G854/K854</f>
        <v>0.45126381480319344</v>
      </c>
      <c r="H856" s="462">
        <f>H854/K854</f>
        <v>8.7787191019070523E-2</v>
      </c>
      <c r="I856" s="462">
        <f>I854/K854</f>
        <v>0.10110867064114631</v>
      </c>
      <c r="J856" s="462">
        <f>J854/K854</f>
        <v>1.7449360248230659E-2</v>
      </c>
      <c r="K856" s="520">
        <f>D856+E856+F856+G856+H856+I856+J856</f>
        <v>0.99999999999999978</v>
      </c>
      <c r="L856" s="463"/>
      <c r="M856" s="401"/>
    </row>
    <row r="857" spans="2:13" ht="16.2" thickBot="1">
      <c r="B857" s="396"/>
      <c r="C857" s="394"/>
      <c r="D857" s="395"/>
      <c r="E857" s="464"/>
      <c r="F857" s="879"/>
      <c r="G857" s="879"/>
      <c r="H857" s="879"/>
      <c r="I857" s="879"/>
      <c r="J857" s="880" t="s">
        <v>196</v>
      </c>
      <c r="K857" s="880"/>
      <c r="L857" s="465">
        <f>H837-K854</f>
        <v>3.6277199996538911</v>
      </c>
      <c r="M857" s="401"/>
    </row>
    <row r="858" spans="2:13" ht="15" thickBot="1">
      <c r="B858" s="397"/>
      <c r="C858" s="393"/>
      <c r="D858" s="367"/>
      <c r="E858" s="367"/>
      <c r="F858" s="367"/>
      <c r="G858" s="367"/>
      <c r="H858" s="367"/>
      <c r="I858" s="367"/>
      <c r="J858" s="367"/>
      <c r="K858" s="367"/>
      <c r="L858" s="368"/>
      <c r="M858" s="401"/>
    </row>
    <row r="859" spans="2:13" ht="15" thickBot="1">
      <c r="B859" s="398"/>
      <c r="C859" s="399"/>
      <c r="D859" s="399"/>
      <c r="E859" s="399"/>
      <c r="F859" s="399"/>
      <c r="G859" s="399"/>
      <c r="H859" s="399"/>
      <c r="I859" s="399"/>
      <c r="J859" s="399"/>
      <c r="K859" s="399"/>
      <c r="L859" s="399"/>
      <c r="M859" s="400"/>
    </row>
    <row r="860" spans="2:13" ht="15" thickBot="1"/>
    <row r="861" spans="2:13" ht="46.8" thickBot="1">
      <c r="B861" s="853" t="s">
        <v>233</v>
      </c>
      <c r="C861" s="854"/>
      <c r="D861" s="854"/>
      <c r="E861" s="854"/>
      <c r="F861" s="854"/>
      <c r="G861" s="854"/>
      <c r="H861" s="854"/>
      <c r="I861" s="854"/>
      <c r="J861" s="854"/>
      <c r="K861" s="854"/>
      <c r="L861" s="854"/>
      <c r="M861" s="855"/>
    </row>
    <row r="862" spans="2:13" ht="26.4" thickBot="1">
      <c r="B862" s="396"/>
      <c r="C862" s="856" t="s">
        <v>193</v>
      </c>
      <c r="D862" s="857"/>
      <c r="E862" s="857"/>
      <c r="F862" s="857"/>
      <c r="G862" s="857"/>
      <c r="H862" s="857"/>
      <c r="I862" s="857"/>
      <c r="J862" s="857"/>
      <c r="K862" s="857"/>
      <c r="L862" s="858"/>
      <c r="M862" s="401"/>
    </row>
    <row r="863" spans="2:13" ht="15.6">
      <c r="B863" s="396"/>
      <c r="C863" s="403" t="s">
        <v>7</v>
      </c>
      <c r="D863" s="404" t="s">
        <v>38</v>
      </c>
      <c r="E863" s="405" t="s">
        <v>39</v>
      </c>
      <c r="F863" s="406" t="s">
        <v>40</v>
      </c>
      <c r="G863" s="406" t="s">
        <v>8</v>
      </c>
      <c r="H863" s="407" t="s">
        <v>60</v>
      </c>
      <c r="I863" s="408" t="s">
        <v>40</v>
      </c>
      <c r="J863" s="407" t="s">
        <v>65</v>
      </c>
      <c r="K863" s="184"/>
      <c r="L863" s="188"/>
      <c r="M863" s="401"/>
    </row>
    <row r="864" spans="2:13" ht="15.6">
      <c r="B864" s="396"/>
      <c r="C864" s="409" t="s">
        <v>42</v>
      </c>
      <c r="D864" s="596">
        <v>1690501.122</v>
      </c>
      <c r="E864" s="596">
        <v>1691488.3729999999</v>
      </c>
      <c r="F864" s="526">
        <f t="shared" ref="F864:F865" si="217">E864-D864</f>
        <v>987.25099999993108</v>
      </c>
      <c r="G864" s="521">
        <v>6.28</v>
      </c>
      <c r="H864" s="410">
        <f>F864*G864</f>
        <v>6199.9362799995679</v>
      </c>
      <c r="I864" s="531">
        <f>F864+F868+F869</f>
        <v>1115.140999999931</v>
      </c>
      <c r="J864" s="411">
        <f>I864/I868</f>
        <v>0.98325503556906824</v>
      </c>
      <c r="K864" s="186"/>
      <c r="L864" s="359"/>
      <c r="M864" s="401"/>
    </row>
    <row r="865" spans="2:13" ht="15.6">
      <c r="B865" s="396"/>
      <c r="C865" s="412" t="s">
        <v>43</v>
      </c>
      <c r="D865" s="596">
        <v>645709.46299999999</v>
      </c>
      <c r="E865" s="596">
        <v>645709.46299999999</v>
      </c>
      <c r="F865" s="527">
        <f t="shared" si="217"/>
        <v>0</v>
      </c>
      <c r="G865" s="522">
        <v>6.28</v>
      </c>
      <c r="H865" s="413">
        <f>G865*F865</f>
        <v>0</v>
      </c>
      <c r="I865" s="532">
        <f>F865</f>
        <v>0</v>
      </c>
      <c r="J865" s="414">
        <f>I865/I868</f>
        <v>0</v>
      </c>
      <c r="K865" s="186"/>
      <c r="L865" s="359"/>
      <c r="M865" s="401"/>
    </row>
    <row r="866" spans="2:13" ht="15.6">
      <c r="B866" s="396"/>
      <c r="C866" s="415" t="s">
        <v>44</v>
      </c>
      <c r="D866" s="597">
        <v>400163.462</v>
      </c>
      <c r="E866" s="597">
        <v>400163.462</v>
      </c>
      <c r="F866" s="528">
        <f>E866-D866</f>
        <v>0</v>
      </c>
      <c r="G866" s="523">
        <v>4.58</v>
      </c>
      <c r="H866" s="416">
        <f>G866*F866</f>
        <v>0</v>
      </c>
      <c r="I866" s="533">
        <f>F866</f>
        <v>0</v>
      </c>
      <c r="J866" s="417">
        <f>I866/I868</f>
        <v>0</v>
      </c>
      <c r="K866" s="186"/>
      <c r="L866" s="359"/>
      <c r="M866" s="401"/>
    </row>
    <row r="867" spans="2:13" ht="15.6">
      <c r="B867" s="397"/>
      <c r="C867" s="183" t="s">
        <v>139</v>
      </c>
      <c r="D867" s="597">
        <v>352187.99200000003</v>
      </c>
      <c r="E867" s="597">
        <v>352206.98300000001</v>
      </c>
      <c r="F867" s="529">
        <f t="shared" ref="F867:F869" si="218">E867-D867</f>
        <v>18.990999999979977</v>
      </c>
      <c r="G867" s="524">
        <v>6.28</v>
      </c>
      <c r="H867" s="418">
        <f>G867*F867</f>
        <v>119.26347999987426</v>
      </c>
      <c r="I867" s="534">
        <f>F867</f>
        <v>18.990999999979977</v>
      </c>
      <c r="J867" s="419">
        <f>I867/I868</f>
        <v>1.6744964430931732E-2</v>
      </c>
      <c r="K867" s="186"/>
      <c r="L867" s="359"/>
      <c r="M867" s="401"/>
    </row>
    <row r="868" spans="2:13" ht="16.2" thickBot="1">
      <c r="B868" s="397"/>
      <c r="C868" s="420" t="s">
        <v>45</v>
      </c>
      <c r="D868" s="597">
        <v>4029.9920000000002</v>
      </c>
      <c r="E868" s="597">
        <v>4128.7820000000002</v>
      </c>
      <c r="F868" s="526">
        <f t="shared" si="218"/>
        <v>98.789999999999964</v>
      </c>
      <c r="G868" s="859">
        <v>6.28</v>
      </c>
      <c r="H868" s="651">
        <f>G868*F868</f>
        <v>620.40119999999979</v>
      </c>
      <c r="I868" s="535">
        <f t="shared" ref="I868:J868" si="219">SUM(I864:I867)</f>
        <v>1134.1319999999109</v>
      </c>
      <c r="J868" s="422">
        <f t="shared" si="219"/>
        <v>1</v>
      </c>
      <c r="K868" s="186"/>
      <c r="L868" s="359"/>
      <c r="M868" s="401"/>
    </row>
    <row r="869" spans="2:13" ht="15.6">
      <c r="B869" s="397"/>
      <c r="C869" s="420" t="s">
        <v>46</v>
      </c>
      <c r="D869" s="597">
        <v>2160.5010000000002</v>
      </c>
      <c r="E869" s="597">
        <v>2189.6010000000001</v>
      </c>
      <c r="F869" s="526">
        <f t="shared" si="218"/>
        <v>29.099999999999909</v>
      </c>
      <c r="G869" s="860"/>
      <c r="H869" s="652">
        <f>G868*F869</f>
        <v>182.74799999999942</v>
      </c>
      <c r="I869" s="424"/>
      <c r="J869" s="425"/>
      <c r="K869" s="186"/>
      <c r="L869" s="359"/>
      <c r="M869" s="401"/>
    </row>
    <row r="870" spans="2:13" ht="16.2" thickBot="1">
      <c r="B870" s="397"/>
      <c r="C870" s="426" t="s">
        <v>21</v>
      </c>
      <c r="D870" s="427"/>
      <c r="E870" s="427"/>
      <c r="F870" s="530">
        <f>F864+F865+F866+F867+F868+F869</f>
        <v>1134.1319999999109</v>
      </c>
      <c r="G870" s="525">
        <f>H870/F870</f>
        <v>6.28</v>
      </c>
      <c r="H870" s="428">
        <f>SUM(H864:H869)</f>
        <v>7122.3489599994409</v>
      </c>
      <c r="I870" s="424"/>
      <c r="J870" s="425"/>
      <c r="K870" s="186"/>
      <c r="L870" s="359"/>
      <c r="M870" s="401"/>
    </row>
    <row r="871" spans="2:13" ht="16.2" thickBot="1">
      <c r="B871" s="397"/>
      <c r="C871" s="429"/>
      <c r="D871" s="425"/>
      <c r="E871" s="425"/>
      <c r="F871" s="430"/>
      <c r="G871" s="425"/>
      <c r="H871" s="425"/>
      <c r="I871" s="431"/>
      <c r="J871" s="431"/>
      <c r="K871" s="184"/>
      <c r="L871" s="188"/>
      <c r="M871" s="401"/>
    </row>
    <row r="872" spans="2:13" ht="15.6">
      <c r="B872" s="397"/>
      <c r="C872" s="432"/>
      <c r="D872" s="433"/>
      <c r="E872" s="433" t="s">
        <v>254</v>
      </c>
      <c r="F872" s="434" t="s">
        <v>1</v>
      </c>
      <c r="G872" s="554" t="s">
        <v>65</v>
      </c>
      <c r="H872" s="861" t="s">
        <v>243</v>
      </c>
      <c r="I872" s="862"/>
      <c r="J872" s="431"/>
      <c r="K872" s="184"/>
      <c r="L872" s="188"/>
      <c r="M872" s="401"/>
    </row>
    <row r="873" spans="2:13" ht="15.6">
      <c r="B873" s="397"/>
      <c r="C873" s="437" t="s">
        <v>80</v>
      </c>
      <c r="D873" s="438"/>
      <c r="E873" s="438">
        <v>1059</v>
      </c>
      <c r="F873" s="438">
        <f>D873+E873</f>
        <v>1059</v>
      </c>
      <c r="G873" s="439">
        <f>F873/F878</f>
        <v>0.33931432233258568</v>
      </c>
      <c r="H873" s="590">
        <v>7.0000000000000001E-3</v>
      </c>
      <c r="I873" s="586">
        <f>F873*H873</f>
        <v>7.4130000000000003</v>
      </c>
      <c r="J873" s="431"/>
      <c r="K873" s="184"/>
      <c r="L873" s="188"/>
      <c r="M873" s="401"/>
    </row>
    <row r="874" spans="2:13" ht="15.6">
      <c r="B874" s="397"/>
      <c r="C874" s="437" t="s">
        <v>81</v>
      </c>
      <c r="D874" s="438"/>
      <c r="E874" s="438">
        <v>477</v>
      </c>
      <c r="F874" s="438">
        <f t="shared" ref="F874:F877" si="220">D874+E874</f>
        <v>477</v>
      </c>
      <c r="G874" s="439">
        <f>F874/F878</f>
        <v>0.15283562960589556</v>
      </c>
      <c r="H874" s="590">
        <v>2.5000000000000001E-2</v>
      </c>
      <c r="I874" s="586">
        <f>F874*H874</f>
        <v>11.925000000000001</v>
      </c>
      <c r="J874" s="431"/>
      <c r="K874" s="184"/>
      <c r="L874" s="188"/>
      <c r="M874" s="401"/>
    </row>
    <row r="875" spans="2:13" ht="15.6">
      <c r="B875" s="397"/>
      <c r="C875" s="437" t="s">
        <v>58</v>
      </c>
      <c r="D875" s="438"/>
      <c r="E875" s="438">
        <v>1365</v>
      </c>
      <c r="F875" s="438">
        <f t="shared" si="220"/>
        <v>1365</v>
      </c>
      <c r="G875" s="439">
        <f>F875/F878</f>
        <v>0.43735982057033002</v>
      </c>
      <c r="H875" s="590"/>
      <c r="I875" s="586"/>
      <c r="J875" s="431"/>
      <c r="K875" s="184"/>
      <c r="L875" s="188"/>
      <c r="M875" s="401"/>
    </row>
    <row r="876" spans="2:13" ht="15.6">
      <c r="B876" s="397"/>
      <c r="C876" s="437" t="s">
        <v>275</v>
      </c>
      <c r="D876" s="438"/>
      <c r="E876" s="438">
        <v>220</v>
      </c>
      <c r="F876" s="438">
        <f t="shared" si="220"/>
        <v>220</v>
      </c>
      <c r="G876" s="439">
        <f>F876/F878</f>
        <v>7.0490227491188717E-2</v>
      </c>
      <c r="H876" s="590">
        <v>1.9E-2</v>
      </c>
      <c r="I876" s="586">
        <f>F876*H876</f>
        <v>4.18</v>
      </c>
      <c r="J876" s="431"/>
      <c r="K876" s="184"/>
      <c r="L876" s="188"/>
      <c r="M876" s="401"/>
    </row>
    <row r="877" spans="2:13" ht="15.6">
      <c r="B877" s="397"/>
      <c r="C877" s="437" t="s">
        <v>276</v>
      </c>
      <c r="D877" s="438"/>
      <c r="E877" s="438"/>
      <c r="F877" s="438">
        <f t="shared" si="220"/>
        <v>0</v>
      </c>
      <c r="G877" s="439">
        <f>F877/F878</f>
        <v>0</v>
      </c>
      <c r="H877" s="584"/>
      <c r="I877" s="586"/>
      <c r="J877" s="431"/>
      <c r="K877" s="184"/>
      <c r="L877" s="188"/>
      <c r="M877" s="401"/>
    </row>
    <row r="878" spans="2:13" ht="16.2" thickBot="1">
      <c r="B878" s="397"/>
      <c r="C878" s="441" t="s">
        <v>1</v>
      </c>
      <c r="D878" s="442">
        <f>SUM(D873:D877)</f>
        <v>0</v>
      </c>
      <c r="E878" s="442">
        <f>SUM(E873:E877)</f>
        <v>3121</v>
      </c>
      <c r="F878" s="443">
        <f>D878+E878</f>
        <v>3121</v>
      </c>
      <c r="G878" s="444">
        <f>SUM(G873:G877)</f>
        <v>1</v>
      </c>
      <c r="H878" s="585" t="s">
        <v>21</v>
      </c>
      <c r="I878" s="591">
        <f>SUM(I873:I877)</f>
        <v>23.518000000000001</v>
      </c>
      <c r="J878" s="431"/>
      <c r="K878" s="184"/>
      <c r="L878" s="188"/>
      <c r="M878" s="401"/>
    </row>
    <row r="879" spans="2:13" ht="15" thickBot="1">
      <c r="B879" s="397"/>
      <c r="C879" s="187"/>
      <c r="D879" s="186"/>
      <c r="E879" s="186"/>
      <c r="G879" s="186"/>
      <c r="H879" s="186"/>
      <c r="I879" s="184"/>
      <c r="J879" s="184"/>
      <c r="K879" s="184"/>
      <c r="L879" s="188"/>
      <c r="M879" s="401"/>
    </row>
    <row r="880" spans="2:13" ht="26.4" thickBot="1">
      <c r="B880" s="397"/>
      <c r="C880" s="876" t="s">
        <v>194</v>
      </c>
      <c r="D880" s="877"/>
      <c r="E880" s="877"/>
      <c r="F880" s="877"/>
      <c r="G880" s="877"/>
      <c r="H880" s="877"/>
      <c r="I880" s="877"/>
      <c r="J880" s="877"/>
      <c r="K880" s="877"/>
      <c r="L880" s="878"/>
      <c r="M880" s="401"/>
    </row>
    <row r="881" spans="2:13" ht="15.6">
      <c r="B881" s="396"/>
      <c r="C881" s="446"/>
      <c r="D881" s="447" t="s">
        <v>260</v>
      </c>
      <c r="E881" s="447" t="s">
        <v>68</v>
      </c>
      <c r="F881" s="447" t="s">
        <v>290</v>
      </c>
      <c r="G881" s="448" t="s">
        <v>256</v>
      </c>
      <c r="H881" s="447" t="s">
        <v>130</v>
      </c>
      <c r="I881" s="448" t="s">
        <v>64</v>
      </c>
      <c r="J881" s="447" t="s">
        <v>269</v>
      </c>
      <c r="K881" s="448" t="s">
        <v>195</v>
      </c>
      <c r="L881" s="449" t="s">
        <v>65</v>
      </c>
      <c r="M881" s="401"/>
    </row>
    <row r="882" spans="2:13" ht="15.6">
      <c r="B882" s="396"/>
      <c r="C882" s="450" t="s">
        <v>58</v>
      </c>
      <c r="D882" s="438">
        <v>448</v>
      </c>
      <c r="E882" s="438">
        <v>564</v>
      </c>
      <c r="F882" s="438"/>
      <c r="G882" s="438">
        <v>248</v>
      </c>
      <c r="H882" s="438"/>
      <c r="I882" s="438">
        <v>155</v>
      </c>
      <c r="J882" s="438"/>
      <c r="K882" s="550">
        <f>D882+E882+F882+G882+H882+I882+J882</f>
        <v>1415</v>
      </c>
      <c r="L882" s="452">
        <f>K882/K886</f>
        <v>0.19873595505617977</v>
      </c>
      <c r="M882" s="401"/>
    </row>
    <row r="883" spans="2:13" ht="15.6">
      <c r="B883" s="396"/>
      <c r="C883" s="450" t="s">
        <v>148</v>
      </c>
      <c r="D883" s="438">
        <v>524</v>
      </c>
      <c r="E883" s="438">
        <v>355</v>
      </c>
      <c r="F883" s="438"/>
      <c r="G883" s="438">
        <v>279</v>
      </c>
      <c r="H883" s="438">
        <v>35</v>
      </c>
      <c r="I883" s="438">
        <v>378</v>
      </c>
      <c r="J883" s="438"/>
      <c r="K883" s="550">
        <f t="shared" ref="K883:K887" si="221">D883+E883+F883+G883+H883+I883+J883</f>
        <v>1571</v>
      </c>
      <c r="L883" s="452">
        <f>K883/K886</f>
        <v>0.22064606741573034</v>
      </c>
      <c r="M883" s="401"/>
    </row>
    <row r="884" spans="2:13" ht="15.6">
      <c r="B884" s="396"/>
      <c r="C884" s="450" t="s">
        <v>61</v>
      </c>
      <c r="D884" s="438">
        <v>978</v>
      </c>
      <c r="E884" s="185">
        <v>378</v>
      </c>
      <c r="F884" s="438"/>
      <c r="G884" s="438">
        <v>82</v>
      </c>
      <c r="H884" s="438">
        <v>30</v>
      </c>
      <c r="I884" s="438">
        <v>454</v>
      </c>
      <c r="J884" s="438"/>
      <c r="K884" s="550">
        <f t="shared" si="221"/>
        <v>1922</v>
      </c>
      <c r="L884" s="452">
        <f>K884/K886</f>
        <v>0.26994382022471908</v>
      </c>
      <c r="M884" s="401"/>
    </row>
    <row r="885" spans="2:13" ht="15.6">
      <c r="B885" s="396"/>
      <c r="C885" s="450" t="s">
        <v>62</v>
      </c>
      <c r="D885" s="438">
        <v>420.82</v>
      </c>
      <c r="E885" s="438">
        <v>867.23</v>
      </c>
      <c r="F885" s="438"/>
      <c r="G885" s="438">
        <v>409.47</v>
      </c>
      <c r="H885" s="438">
        <v>78.38</v>
      </c>
      <c r="I885" s="438">
        <v>436.1</v>
      </c>
      <c r="J885" s="438"/>
      <c r="K885" s="550">
        <f t="shared" si="221"/>
        <v>2212</v>
      </c>
      <c r="L885" s="452">
        <f>K885/K886</f>
        <v>0.31067415730337078</v>
      </c>
      <c r="M885" s="401"/>
    </row>
    <row r="886" spans="2:13" ht="15.6">
      <c r="B886" s="397"/>
      <c r="C886" s="450" t="s">
        <v>199</v>
      </c>
      <c r="D886" s="552">
        <f t="shared" ref="D886:F886" si="222">SUM(D882:D885)</f>
        <v>2370.8200000000002</v>
      </c>
      <c r="E886" s="552">
        <f t="shared" si="222"/>
        <v>2164.23</v>
      </c>
      <c r="F886" s="552">
        <f t="shared" si="222"/>
        <v>0</v>
      </c>
      <c r="G886" s="552">
        <f>SUM(G882:G885)</f>
        <v>1018.47</v>
      </c>
      <c r="H886" s="552">
        <f t="shared" ref="H886:J886" si="223">SUM(H882:H885)</f>
        <v>143.38</v>
      </c>
      <c r="I886" s="552">
        <f t="shared" si="223"/>
        <v>1423.1</v>
      </c>
      <c r="J886" s="552">
        <f t="shared" si="223"/>
        <v>0</v>
      </c>
      <c r="K886" s="550">
        <f t="shared" si="221"/>
        <v>7120</v>
      </c>
      <c r="L886" s="452">
        <f>SUM(L882:L885)</f>
        <v>1</v>
      </c>
      <c r="M886" s="401"/>
    </row>
    <row r="887" spans="2:13" ht="15.6">
      <c r="B887" s="397"/>
      <c r="C887" s="547" t="s">
        <v>193</v>
      </c>
      <c r="D887" s="553">
        <v>2370.8200000000002</v>
      </c>
      <c r="E887" s="553">
        <v>2164.23</v>
      </c>
      <c r="F887" s="553"/>
      <c r="G887" s="548">
        <v>1018.47</v>
      </c>
      <c r="H887" s="553">
        <v>143.38</v>
      </c>
      <c r="I887" s="548">
        <v>1423.1</v>
      </c>
      <c r="J887" s="548"/>
      <c r="K887" s="549">
        <f t="shared" si="221"/>
        <v>7120</v>
      </c>
      <c r="L887" s="452"/>
      <c r="M887" s="401"/>
    </row>
    <row r="888" spans="2:13" ht="15.6">
      <c r="B888" s="397"/>
      <c r="C888" s="460" t="s">
        <v>147</v>
      </c>
      <c r="D888" s="461">
        <f t="shared" ref="D888:E888" si="224">D887-D886</f>
        <v>0</v>
      </c>
      <c r="E888" s="461">
        <f t="shared" si="224"/>
        <v>0</v>
      </c>
      <c r="F888" s="461">
        <f>F887-F886</f>
        <v>0</v>
      </c>
      <c r="G888" s="461">
        <f>G887-G886</f>
        <v>0</v>
      </c>
      <c r="H888" s="461">
        <f t="shared" ref="H888:I888" si="225">H887-H886</f>
        <v>0</v>
      </c>
      <c r="I888" s="461">
        <f t="shared" si="225"/>
        <v>0</v>
      </c>
      <c r="J888" s="461">
        <f>J887-J886</f>
        <v>0</v>
      </c>
      <c r="K888" s="542">
        <f>D888+E888+F888+G888+H888+I888+J888</f>
        <v>0</v>
      </c>
      <c r="L888" s="452"/>
      <c r="M888" s="401"/>
    </row>
    <row r="889" spans="2:13" ht="15.6">
      <c r="B889" s="396"/>
      <c r="C889" s="402" t="s">
        <v>65</v>
      </c>
      <c r="D889" s="462">
        <f>D887/K887</f>
        <v>0.33298033707865171</v>
      </c>
      <c r="E889" s="462">
        <f>E887/K887</f>
        <v>0.30396488764044943</v>
      </c>
      <c r="F889" s="462">
        <f>F887/K887</f>
        <v>0</v>
      </c>
      <c r="G889" s="462">
        <f>G887/K887</f>
        <v>0.14304353932584271</v>
      </c>
      <c r="H889" s="462">
        <f>H887/K887</f>
        <v>2.01376404494382E-2</v>
      </c>
      <c r="I889" s="462">
        <f>I887/K887</f>
        <v>0.19987359550561795</v>
      </c>
      <c r="J889" s="462">
        <f>J887/K887</f>
        <v>0</v>
      </c>
      <c r="K889" s="520">
        <f>D889+E889+F889+G889+H889+I889+J889</f>
        <v>1</v>
      </c>
      <c r="L889" s="463"/>
      <c r="M889" s="401"/>
    </row>
    <row r="890" spans="2:13" ht="16.2" thickBot="1">
      <c r="B890" s="396"/>
      <c r="C890" s="394"/>
      <c r="D890" s="395"/>
      <c r="E890" s="464"/>
      <c r="F890" s="879"/>
      <c r="G890" s="879"/>
      <c r="H890" s="879"/>
      <c r="I890" s="879"/>
      <c r="J890" s="880" t="s">
        <v>196</v>
      </c>
      <c r="K890" s="880"/>
      <c r="L890" s="465">
        <f>H870-K887</f>
        <v>2.3489599994409218</v>
      </c>
      <c r="M890" s="401"/>
    </row>
    <row r="891" spans="2:13" ht="15" thickBot="1">
      <c r="B891" s="397"/>
      <c r="C891" s="393"/>
      <c r="D891" s="367"/>
      <c r="E891" s="367"/>
      <c r="F891" s="367"/>
      <c r="G891" s="367"/>
      <c r="H891" s="367"/>
      <c r="I891" s="367"/>
      <c r="J891" s="367"/>
      <c r="K891" s="367"/>
      <c r="L891" s="368"/>
      <c r="M891" s="401"/>
    </row>
    <row r="892" spans="2:13" ht="15" thickBot="1">
      <c r="B892" s="398"/>
      <c r="C892" s="399"/>
      <c r="D892" s="399"/>
      <c r="E892" s="399"/>
      <c r="F892" s="399"/>
      <c r="G892" s="399"/>
      <c r="H892" s="399"/>
      <c r="I892" s="399"/>
      <c r="J892" s="399"/>
      <c r="K892" s="399"/>
      <c r="L892" s="399"/>
      <c r="M892" s="400"/>
    </row>
    <row r="893" spans="2:13" ht="15" thickBot="1"/>
    <row r="894" spans="2:13" ht="46.8" thickBot="1">
      <c r="B894" s="853" t="s">
        <v>234</v>
      </c>
      <c r="C894" s="854"/>
      <c r="D894" s="854"/>
      <c r="E894" s="854"/>
      <c r="F894" s="854"/>
      <c r="G894" s="854"/>
      <c r="H894" s="854"/>
      <c r="I894" s="854"/>
      <c r="J894" s="854"/>
      <c r="K894" s="854"/>
      <c r="L894" s="854"/>
      <c r="M894" s="855"/>
    </row>
    <row r="895" spans="2:13" ht="26.4" thickBot="1">
      <c r="B895" s="396"/>
      <c r="C895" s="856" t="s">
        <v>193</v>
      </c>
      <c r="D895" s="857"/>
      <c r="E895" s="857"/>
      <c r="F895" s="857"/>
      <c r="G895" s="857"/>
      <c r="H895" s="857"/>
      <c r="I895" s="857"/>
      <c r="J895" s="857"/>
      <c r="K895" s="857"/>
      <c r="L895" s="858"/>
      <c r="M895" s="401"/>
    </row>
    <row r="896" spans="2:13" ht="15.6">
      <c r="B896" s="396"/>
      <c r="C896" s="403" t="s">
        <v>7</v>
      </c>
      <c r="D896" s="404" t="s">
        <v>38</v>
      </c>
      <c r="E896" s="405" t="s">
        <v>39</v>
      </c>
      <c r="F896" s="406" t="s">
        <v>40</v>
      </c>
      <c r="G896" s="406" t="s">
        <v>8</v>
      </c>
      <c r="H896" s="407" t="s">
        <v>60</v>
      </c>
      <c r="I896" s="408" t="s">
        <v>40</v>
      </c>
      <c r="J896" s="407" t="s">
        <v>65</v>
      </c>
      <c r="K896" s="184"/>
      <c r="L896" s="188"/>
      <c r="M896" s="401"/>
    </row>
    <row r="897" spans="2:13" ht="15.6">
      <c r="B897" s="396"/>
      <c r="C897" s="409" t="s">
        <v>42</v>
      </c>
      <c r="D897" s="596">
        <v>1691488.3729999999</v>
      </c>
      <c r="E897" s="596">
        <v>1692054.7220000001</v>
      </c>
      <c r="F897" s="526">
        <f t="shared" ref="F897:F898" si="226">E897-D897</f>
        <v>566.34900000016205</v>
      </c>
      <c r="G897" s="521">
        <v>6.28</v>
      </c>
      <c r="H897" s="410">
        <f>F897*G897</f>
        <v>3556.671720001018</v>
      </c>
      <c r="I897" s="531">
        <f>F897+F901+F902</f>
        <v>626.3790000001618</v>
      </c>
      <c r="J897" s="411">
        <f>I897/I901</f>
        <v>0.91387757364960986</v>
      </c>
      <c r="K897" s="186"/>
      <c r="L897" s="359"/>
      <c r="M897" s="401"/>
    </row>
    <row r="898" spans="2:13" ht="15.6">
      <c r="B898" s="396"/>
      <c r="C898" s="412" t="s">
        <v>43</v>
      </c>
      <c r="D898" s="596">
        <v>645709.46299999999</v>
      </c>
      <c r="E898" s="596">
        <v>645709.46299999999</v>
      </c>
      <c r="F898" s="527">
        <f t="shared" si="226"/>
        <v>0</v>
      </c>
      <c r="G898" s="522">
        <v>6.28</v>
      </c>
      <c r="H898" s="413">
        <f>G898*F898</f>
        <v>0</v>
      </c>
      <c r="I898" s="532">
        <f>F898</f>
        <v>0</v>
      </c>
      <c r="J898" s="414">
        <f>I898/I901</f>
        <v>0</v>
      </c>
      <c r="K898" s="186"/>
      <c r="L898" s="359"/>
      <c r="M898" s="401"/>
    </row>
    <row r="899" spans="2:13" ht="15.6">
      <c r="B899" s="396"/>
      <c r="C899" s="415" t="s">
        <v>44</v>
      </c>
      <c r="D899" s="597">
        <v>400163.462</v>
      </c>
      <c r="E899" s="597">
        <v>400163.462</v>
      </c>
      <c r="F899" s="528">
        <f>E899-D899</f>
        <v>0</v>
      </c>
      <c r="G899" s="523">
        <v>4.58</v>
      </c>
      <c r="H899" s="416">
        <f>G899*F899</f>
        <v>0</v>
      </c>
      <c r="I899" s="533">
        <f>F899</f>
        <v>0</v>
      </c>
      <c r="J899" s="417">
        <f>I899/I901</f>
        <v>0</v>
      </c>
      <c r="K899" s="186"/>
      <c r="L899" s="359"/>
      <c r="M899" s="401"/>
    </row>
    <row r="900" spans="2:13" ht="15.6">
      <c r="B900" s="397"/>
      <c r="C900" s="183" t="s">
        <v>139</v>
      </c>
      <c r="D900" s="597">
        <v>352206.98300000001</v>
      </c>
      <c r="E900" s="597">
        <v>352266.01199999999</v>
      </c>
      <c r="F900" s="529">
        <f t="shared" ref="F900:F902" si="227">E900-D900</f>
        <v>59.028999999980442</v>
      </c>
      <c r="G900" s="524">
        <v>6.28</v>
      </c>
      <c r="H900" s="418">
        <f>G900*F900</f>
        <v>370.7021199998772</v>
      </c>
      <c r="I900" s="534">
        <f>F900</f>
        <v>59.028999999980442</v>
      </c>
      <c r="J900" s="419">
        <f>I900/I901</f>
        <v>8.6122426350390122E-2</v>
      </c>
      <c r="K900" s="186"/>
      <c r="L900" s="359"/>
      <c r="M900" s="401"/>
    </row>
    <row r="901" spans="2:13" ht="16.2" thickBot="1">
      <c r="B901" s="397"/>
      <c r="C901" s="420" t="s">
        <v>45</v>
      </c>
      <c r="D901" s="597">
        <v>4128.7820000000002</v>
      </c>
      <c r="E901" s="597">
        <v>4167.8919999999998</v>
      </c>
      <c r="F901" s="526">
        <f t="shared" si="227"/>
        <v>39.109999999999673</v>
      </c>
      <c r="G901" s="859">
        <v>6.28</v>
      </c>
      <c r="H901" s="651">
        <f>G901*F901</f>
        <v>245.61079999999797</v>
      </c>
      <c r="I901" s="535">
        <f t="shared" ref="I901:J901" si="228">SUM(I897:I900)</f>
        <v>685.40800000014224</v>
      </c>
      <c r="J901" s="422">
        <f t="shared" si="228"/>
        <v>1</v>
      </c>
      <c r="K901" s="186"/>
      <c r="L901" s="359"/>
      <c r="M901" s="401"/>
    </row>
    <row r="902" spans="2:13" ht="15.6">
      <c r="B902" s="397"/>
      <c r="C902" s="420" t="s">
        <v>46</v>
      </c>
      <c r="D902" s="597">
        <v>2189.6010000000001</v>
      </c>
      <c r="E902" s="597">
        <v>2210.5210000000002</v>
      </c>
      <c r="F902" s="526">
        <f t="shared" si="227"/>
        <v>20.920000000000073</v>
      </c>
      <c r="G902" s="860"/>
      <c r="H902" s="652">
        <f>G901*F902</f>
        <v>131.37760000000046</v>
      </c>
      <c r="I902" s="424"/>
      <c r="J902" s="425"/>
      <c r="K902" s="186"/>
      <c r="L902" s="359"/>
      <c r="M902" s="401"/>
    </row>
    <row r="903" spans="2:13" ht="16.2" thickBot="1">
      <c r="B903" s="397"/>
      <c r="C903" s="426" t="s">
        <v>21</v>
      </c>
      <c r="D903" s="427"/>
      <c r="E903" s="427"/>
      <c r="F903" s="530">
        <f>F897+F898+F899+F900+F901+F902</f>
        <v>685.40800000014224</v>
      </c>
      <c r="G903" s="525">
        <f>H903/F903</f>
        <v>6.28</v>
      </c>
      <c r="H903" s="428">
        <f>SUM(H897:H902)</f>
        <v>4304.3622400008935</v>
      </c>
      <c r="I903" s="424"/>
      <c r="J903" s="425"/>
      <c r="K903" s="186"/>
      <c r="L903" s="359"/>
      <c r="M903" s="401"/>
    </row>
    <row r="904" spans="2:13" ht="16.2" thickBot="1">
      <c r="B904" s="397"/>
      <c r="C904" s="429"/>
      <c r="D904" s="425"/>
      <c r="E904" s="425"/>
      <c r="F904" s="430"/>
      <c r="G904" s="425"/>
      <c r="H904" s="425"/>
      <c r="I904" s="431"/>
      <c r="J904" s="431"/>
      <c r="K904" s="184"/>
      <c r="L904" s="188"/>
      <c r="M904" s="401"/>
    </row>
    <row r="905" spans="2:13" ht="15.6">
      <c r="B905" s="397"/>
      <c r="C905" s="432"/>
      <c r="D905" s="433"/>
      <c r="E905" s="433" t="s">
        <v>254</v>
      </c>
      <c r="F905" s="434" t="s">
        <v>1</v>
      </c>
      <c r="G905" s="554" t="s">
        <v>65</v>
      </c>
      <c r="H905" s="861" t="s">
        <v>243</v>
      </c>
      <c r="I905" s="862"/>
      <c r="J905" s="431"/>
      <c r="K905" s="184"/>
      <c r="L905" s="188"/>
      <c r="M905" s="401"/>
    </row>
    <row r="906" spans="2:13" ht="15.6">
      <c r="B906" s="397"/>
      <c r="C906" s="437" t="s">
        <v>80</v>
      </c>
      <c r="D906" s="438"/>
      <c r="E906" s="438">
        <v>468</v>
      </c>
      <c r="F906" s="438">
        <f>D906+E906</f>
        <v>468</v>
      </c>
      <c r="G906" s="439">
        <f>F906/F911</f>
        <v>0.17283403500997119</v>
      </c>
      <c r="H906" s="590">
        <v>7.0000000000000001E-3</v>
      </c>
      <c r="I906" s="586">
        <f>F906*H906</f>
        <v>3.2760000000000002</v>
      </c>
      <c r="J906" s="431"/>
      <c r="K906" s="184"/>
      <c r="L906" s="188"/>
      <c r="M906" s="401"/>
    </row>
    <row r="907" spans="2:13" ht="15.6">
      <c r="B907" s="397"/>
      <c r="C907" s="437" t="s">
        <v>81</v>
      </c>
      <c r="D907" s="438"/>
      <c r="E907" s="438">
        <v>1027</v>
      </c>
      <c r="F907" s="438">
        <f t="shared" ref="F907:F910" si="229">D907+E907</f>
        <v>1027</v>
      </c>
      <c r="G907" s="439">
        <f>F907/F911</f>
        <v>0.37927468793854785</v>
      </c>
      <c r="H907" s="590">
        <v>2.5000000000000001E-2</v>
      </c>
      <c r="I907" s="586">
        <f>F907*H907</f>
        <v>25.675000000000001</v>
      </c>
      <c r="J907" s="431"/>
      <c r="K907" s="184"/>
      <c r="L907" s="188"/>
      <c r="M907" s="401"/>
    </row>
    <row r="908" spans="2:13" ht="15.6">
      <c r="B908" s="397"/>
      <c r="C908" s="437" t="s">
        <v>58</v>
      </c>
      <c r="D908" s="438"/>
      <c r="E908" s="438">
        <v>1150</v>
      </c>
      <c r="F908" s="438">
        <f t="shared" si="229"/>
        <v>1150</v>
      </c>
      <c r="G908" s="439">
        <f>F908/F911</f>
        <v>0.42469901765270696</v>
      </c>
      <c r="H908" s="590"/>
      <c r="I908" s="586"/>
      <c r="J908" s="431"/>
      <c r="K908" s="184"/>
      <c r="L908" s="188"/>
      <c r="M908" s="401"/>
    </row>
    <row r="909" spans="2:13" ht="15.6">
      <c r="B909" s="397"/>
      <c r="C909" s="437" t="s">
        <v>275</v>
      </c>
      <c r="D909" s="438"/>
      <c r="E909" s="438">
        <v>62.8</v>
      </c>
      <c r="F909" s="438">
        <f t="shared" si="229"/>
        <v>62.8</v>
      </c>
      <c r="G909" s="439">
        <f>F909/F911</f>
        <v>2.319225939877391E-2</v>
      </c>
      <c r="H909" s="590">
        <v>1.9E-2</v>
      </c>
      <c r="I909" s="586">
        <f>F909*H909</f>
        <v>1.1931999999999998</v>
      </c>
      <c r="J909" s="431"/>
      <c r="K909" s="184"/>
      <c r="L909" s="188"/>
      <c r="M909" s="401"/>
    </row>
    <row r="910" spans="2:13" ht="15.6">
      <c r="B910" s="397"/>
      <c r="C910" s="437" t="s">
        <v>276</v>
      </c>
      <c r="D910" s="438"/>
      <c r="E910" s="438"/>
      <c r="F910" s="438">
        <f t="shared" si="229"/>
        <v>0</v>
      </c>
      <c r="G910" s="439">
        <f>F910/F911</f>
        <v>0</v>
      </c>
      <c r="H910" s="584"/>
      <c r="I910" s="586"/>
      <c r="J910" s="431"/>
      <c r="K910" s="184"/>
      <c r="L910" s="188"/>
      <c r="M910" s="401"/>
    </row>
    <row r="911" spans="2:13" ht="16.2" thickBot="1">
      <c r="B911" s="397"/>
      <c r="C911" s="441" t="s">
        <v>1</v>
      </c>
      <c r="D911" s="442">
        <f>SUM(D906:D910)</f>
        <v>0</v>
      </c>
      <c r="E911" s="442">
        <f>SUM(E906:E910)</f>
        <v>2707.8</v>
      </c>
      <c r="F911" s="443">
        <f>D911+E911</f>
        <v>2707.8</v>
      </c>
      <c r="G911" s="444">
        <f>SUM(G906:G910)</f>
        <v>1</v>
      </c>
      <c r="H911" s="585" t="s">
        <v>21</v>
      </c>
      <c r="I911" s="591">
        <f>SUM(I906:I910)</f>
        <v>30.144200000000001</v>
      </c>
      <c r="J911" s="431"/>
      <c r="K911" s="184"/>
      <c r="L911" s="188"/>
      <c r="M911" s="401"/>
    </row>
    <row r="912" spans="2:13" ht="15" thickBot="1">
      <c r="B912" s="397"/>
      <c r="C912" s="187"/>
      <c r="D912" s="186"/>
      <c r="E912" s="186"/>
      <c r="G912" s="186"/>
      <c r="H912" s="186"/>
      <c r="I912" s="184"/>
      <c r="J912" s="184"/>
      <c r="K912" s="184"/>
      <c r="L912" s="188"/>
      <c r="M912" s="401"/>
    </row>
    <row r="913" spans="2:13" ht="26.4" thickBot="1">
      <c r="B913" s="397"/>
      <c r="C913" s="876" t="s">
        <v>194</v>
      </c>
      <c r="D913" s="877"/>
      <c r="E913" s="877"/>
      <c r="F913" s="877"/>
      <c r="G913" s="877"/>
      <c r="H913" s="877"/>
      <c r="I913" s="877"/>
      <c r="J913" s="877"/>
      <c r="K913" s="877"/>
      <c r="L913" s="878"/>
      <c r="M913" s="401"/>
    </row>
    <row r="914" spans="2:13" ht="15.6">
      <c r="B914" s="396"/>
      <c r="C914" s="446"/>
      <c r="D914" s="447" t="s">
        <v>260</v>
      </c>
      <c r="E914" s="447" t="s">
        <v>68</v>
      </c>
      <c r="F914" s="447" t="s">
        <v>290</v>
      </c>
      <c r="G914" s="448" t="s">
        <v>256</v>
      </c>
      <c r="H914" s="447" t="s">
        <v>130</v>
      </c>
      <c r="I914" s="448" t="s">
        <v>64</v>
      </c>
      <c r="J914" s="447" t="s">
        <v>269</v>
      </c>
      <c r="K914" s="448" t="s">
        <v>195</v>
      </c>
      <c r="L914" s="449" t="s">
        <v>65</v>
      </c>
      <c r="M914" s="401"/>
    </row>
    <row r="915" spans="2:13" ht="15.6">
      <c r="B915" s="396"/>
      <c r="C915" s="450" t="s">
        <v>58</v>
      </c>
      <c r="D915" s="438">
        <v>809.55</v>
      </c>
      <c r="E915" s="438">
        <v>65</v>
      </c>
      <c r="F915" s="438">
        <v>206</v>
      </c>
      <c r="G915" s="438">
        <v>70</v>
      </c>
      <c r="H915" s="438"/>
      <c r="I915" s="438"/>
      <c r="J915" s="438"/>
      <c r="K915" s="550">
        <f>D915+E915+F915+G915+H915+I915+J915</f>
        <v>1150.55</v>
      </c>
      <c r="L915" s="452">
        <f>K915/K919</f>
        <v>0.26747459624831166</v>
      </c>
      <c r="M915" s="401"/>
    </row>
    <row r="916" spans="2:13" ht="15.6">
      <c r="B916" s="396"/>
      <c r="C916" s="450" t="s">
        <v>148</v>
      </c>
      <c r="D916" s="438">
        <v>654.09</v>
      </c>
      <c r="E916" s="438">
        <v>75</v>
      </c>
      <c r="F916" s="438"/>
      <c r="G916" s="438">
        <v>298</v>
      </c>
      <c r="H916" s="438"/>
      <c r="I916" s="438"/>
      <c r="J916" s="438"/>
      <c r="K916" s="550">
        <f t="shared" ref="K916:K920" si="230">D916+E916+F916+G916+H916+I916+J916</f>
        <v>1027.0900000000001</v>
      </c>
      <c r="L916" s="452">
        <f>K916/K919</f>
        <v>0.23877318070546996</v>
      </c>
      <c r="M916" s="401"/>
    </row>
    <row r="917" spans="2:13" ht="15.6">
      <c r="B917" s="396"/>
      <c r="C917" s="450" t="s">
        <v>61</v>
      </c>
      <c r="D917" s="438">
        <v>318.02</v>
      </c>
      <c r="E917" s="185">
        <v>204</v>
      </c>
      <c r="F917" s="438"/>
      <c r="G917" s="438">
        <v>20</v>
      </c>
      <c r="H917" s="438"/>
      <c r="I917" s="438"/>
      <c r="J917" s="438"/>
      <c r="K917" s="550">
        <f t="shared" si="230"/>
        <v>542.02</v>
      </c>
      <c r="L917" s="452">
        <f>K917/K919</f>
        <v>0.12600632798097422</v>
      </c>
      <c r="M917" s="401"/>
    </row>
    <row r="918" spans="2:13" ht="15.6">
      <c r="B918" s="396"/>
      <c r="C918" s="450" t="s">
        <v>62</v>
      </c>
      <c r="D918" s="438">
        <v>681.12</v>
      </c>
      <c r="E918" s="438">
        <v>228.67</v>
      </c>
      <c r="F918" s="438">
        <v>102.44</v>
      </c>
      <c r="G918" s="438">
        <v>569.64</v>
      </c>
      <c r="H918" s="438"/>
      <c r="I918" s="438"/>
      <c r="J918" s="438"/>
      <c r="K918" s="550">
        <f t="shared" si="230"/>
        <v>1581.87</v>
      </c>
      <c r="L918" s="452">
        <f>K918/K919</f>
        <v>0.36774589506524424</v>
      </c>
      <c r="M918" s="401"/>
    </row>
    <row r="919" spans="2:13" ht="15.6">
      <c r="B919" s="397"/>
      <c r="C919" s="450" t="s">
        <v>199</v>
      </c>
      <c r="D919" s="552">
        <f t="shared" ref="D919:F919" si="231">SUM(D915:D918)</f>
        <v>2462.7799999999997</v>
      </c>
      <c r="E919" s="552">
        <f t="shared" si="231"/>
        <v>572.66999999999996</v>
      </c>
      <c r="F919" s="552">
        <f t="shared" si="231"/>
        <v>308.44</v>
      </c>
      <c r="G919" s="552">
        <f>SUM(G915:G918)</f>
        <v>957.64</v>
      </c>
      <c r="H919" s="552">
        <f t="shared" ref="H919:J919" si="232">SUM(H915:H918)</f>
        <v>0</v>
      </c>
      <c r="I919" s="552">
        <f t="shared" si="232"/>
        <v>0</v>
      </c>
      <c r="J919" s="552">
        <f t="shared" si="232"/>
        <v>0</v>
      </c>
      <c r="K919" s="550">
        <f t="shared" si="230"/>
        <v>4301.53</v>
      </c>
      <c r="L919" s="452">
        <f>SUM(L915:L918)</f>
        <v>1</v>
      </c>
      <c r="M919" s="401"/>
    </row>
    <row r="920" spans="2:13" ht="15.6">
      <c r="B920" s="397"/>
      <c r="C920" s="547" t="s">
        <v>193</v>
      </c>
      <c r="D920" s="553">
        <v>2462.7800000000002</v>
      </c>
      <c r="E920" s="553">
        <v>572.66999999999996</v>
      </c>
      <c r="F920" s="553">
        <v>308.44</v>
      </c>
      <c r="G920" s="548">
        <v>957.64</v>
      </c>
      <c r="H920" s="553"/>
      <c r="I920" s="548"/>
      <c r="J920" s="548"/>
      <c r="K920" s="549">
        <f t="shared" si="230"/>
        <v>4301.5300000000007</v>
      </c>
      <c r="L920" s="452"/>
      <c r="M920" s="401"/>
    </row>
    <row r="921" spans="2:13" ht="15.6">
      <c r="B921" s="397"/>
      <c r="C921" s="460" t="s">
        <v>147</v>
      </c>
      <c r="D921" s="461">
        <f t="shared" ref="D921:E921" si="233">D920-D919</f>
        <v>0</v>
      </c>
      <c r="E921" s="461">
        <f t="shared" si="233"/>
        <v>0</v>
      </c>
      <c r="F921" s="461">
        <f>F920-F919</f>
        <v>0</v>
      </c>
      <c r="G921" s="461">
        <f>G920-G919</f>
        <v>0</v>
      </c>
      <c r="H921" s="461">
        <f t="shared" ref="H921:I921" si="234">H920-H919</f>
        <v>0</v>
      </c>
      <c r="I921" s="461">
        <f t="shared" si="234"/>
        <v>0</v>
      </c>
      <c r="J921" s="461">
        <f>J920-J919</f>
        <v>0</v>
      </c>
      <c r="K921" s="542">
        <f>D921+E921+F921+G921+H921+I921+J921</f>
        <v>0</v>
      </c>
      <c r="L921" s="452"/>
      <c r="M921" s="401"/>
    </row>
    <row r="922" spans="2:13" ht="15.6">
      <c r="B922" s="396"/>
      <c r="C922" s="402" t="s">
        <v>65</v>
      </c>
      <c r="D922" s="462">
        <f>D920/K920</f>
        <v>0.57253581865057313</v>
      </c>
      <c r="E922" s="462">
        <f>E920/K920</f>
        <v>0.13313169965105437</v>
      </c>
      <c r="F922" s="462">
        <f>F920/K920</f>
        <v>7.1704719018581747E-2</v>
      </c>
      <c r="G922" s="462">
        <f>G920/K920</f>
        <v>0.22262776267979065</v>
      </c>
      <c r="H922" s="462">
        <f>H920/K920</f>
        <v>0</v>
      </c>
      <c r="I922" s="462">
        <f>I920/K920</f>
        <v>0</v>
      </c>
      <c r="J922" s="462">
        <f>J920/K920</f>
        <v>0</v>
      </c>
      <c r="K922" s="520">
        <f>D922+E922+F922+G922+H922+I922+J922</f>
        <v>0.99999999999999989</v>
      </c>
      <c r="L922" s="463"/>
      <c r="M922" s="401"/>
    </row>
    <row r="923" spans="2:13" ht="16.2" thickBot="1">
      <c r="B923" s="396"/>
      <c r="C923" s="394"/>
      <c r="D923" s="395"/>
      <c r="E923" s="464"/>
      <c r="F923" s="879"/>
      <c r="G923" s="879"/>
      <c r="H923" s="879"/>
      <c r="I923" s="879"/>
      <c r="J923" s="880" t="s">
        <v>196</v>
      </c>
      <c r="K923" s="880"/>
      <c r="L923" s="465">
        <f>H903-K920</f>
        <v>2.8322400008928525</v>
      </c>
      <c r="M923" s="401"/>
    </row>
    <row r="924" spans="2:13" ht="15" thickBot="1">
      <c r="B924" s="397"/>
      <c r="C924" s="393"/>
      <c r="D924" s="367"/>
      <c r="E924" s="367"/>
      <c r="F924" s="367"/>
      <c r="G924" s="367"/>
      <c r="H924" s="367"/>
      <c r="I924" s="367"/>
      <c r="J924" s="367"/>
      <c r="K924" s="367"/>
      <c r="L924" s="368"/>
      <c r="M924" s="401"/>
    </row>
    <row r="925" spans="2:13" ht="15" thickBot="1">
      <c r="B925" s="398"/>
      <c r="C925" s="399"/>
      <c r="D925" s="399"/>
      <c r="E925" s="399"/>
      <c r="F925" s="399"/>
      <c r="G925" s="399"/>
      <c r="H925" s="399"/>
      <c r="I925" s="399"/>
      <c r="J925" s="399"/>
      <c r="K925" s="399"/>
      <c r="L925" s="399"/>
      <c r="M925" s="400"/>
    </row>
    <row r="926" spans="2:13" ht="15" thickBot="1"/>
    <row r="927" spans="2:13" ht="46.8" thickBot="1">
      <c r="B927" s="853" t="s">
        <v>235</v>
      </c>
      <c r="C927" s="854"/>
      <c r="D927" s="854"/>
      <c r="E927" s="854"/>
      <c r="F927" s="854"/>
      <c r="G927" s="854"/>
      <c r="H927" s="854"/>
      <c r="I927" s="854"/>
      <c r="J927" s="854"/>
      <c r="K927" s="854"/>
      <c r="L927" s="854"/>
      <c r="M927" s="855"/>
    </row>
    <row r="928" spans="2:13" ht="26.4" thickBot="1">
      <c r="B928" s="396"/>
      <c r="C928" s="856" t="s">
        <v>193</v>
      </c>
      <c r="D928" s="857"/>
      <c r="E928" s="857"/>
      <c r="F928" s="857"/>
      <c r="G928" s="857"/>
      <c r="H928" s="857"/>
      <c r="I928" s="857"/>
      <c r="J928" s="857"/>
      <c r="K928" s="857"/>
      <c r="L928" s="858"/>
      <c r="M928" s="401"/>
    </row>
    <row r="929" spans="2:13" ht="15.6">
      <c r="B929" s="396"/>
      <c r="C929" s="403" t="s">
        <v>7</v>
      </c>
      <c r="D929" s="404" t="s">
        <v>38</v>
      </c>
      <c r="E929" s="405" t="s">
        <v>39</v>
      </c>
      <c r="F929" s="406" t="s">
        <v>40</v>
      </c>
      <c r="G929" s="406" t="s">
        <v>8</v>
      </c>
      <c r="H929" s="407" t="s">
        <v>60</v>
      </c>
      <c r="I929" s="408" t="s">
        <v>40</v>
      </c>
      <c r="J929" s="407" t="s">
        <v>65</v>
      </c>
      <c r="K929" s="184"/>
      <c r="L929" s="188"/>
      <c r="M929" s="401"/>
    </row>
    <row r="930" spans="2:13" ht="15.6">
      <c r="B930" s="396"/>
      <c r="C930" s="409" t="s">
        <v>42</v>
      </c>
      <c r="D930" s="596">
        <v>1692054.7220000001</v>
      </c>
      <c r="E930" s="596">
        <v>1693104.612</v>
      </c>
      <c r="F930" s="526">
        <f t="shared" ref="F930:F931" si="235">E930-D930</f>
        <v>1049.8899999998976</v>
      </c>
      <c r="G930" s="521">
        <v>6.28</v>
      </c>
      <c r="H930" s="410">
        <f>F930*G930</f>
        <v>6593.3091999993567</v>
      </c>
      <c r="I930" s="531">
        <f>F930+F934+F935</f>
        <v>1229.7289999998975</v>
      </c>
      <c r="J930" s="411">
        <f>I930/I934</f>
        <v>0.71665452553424103</v>
      </c>
      <c r="K930" s="186"/>
      <c r="L930" s="359"/>
      <c r="M930" s="401"/>
    </row>
    <row r="931" spans="2:13" ht="15.6">
      <c r="B931" s="396"/>
      <c r="C931" s="412" t="s">
        <v>43</v>
      </c>
      <c r="D931" s="596">
        <v>645709.46299999999</v>
      </c>
      <c r="E931" s="596">
        <v>645709.46299999999</v>
      </c>
      <c r="F931" s="527">
        <f t="shared" si="235"/>
        <v>0</v>
      </c>
      <c r="G931" s="522">
        <v>6.28</v>
      </c>
      <c r="H931" s="413">
        <f>G931*F931</f>
        <v>0</v>
      </c>
      <c r="I931" s="532">
        <f>F931</f>
        <v>0</v>
      </c>
      <c r="J931" s="414">
        <f>I931/I934</f>
        <v>0</v>
      </c>
      <c r="K931" s="186"/>
      <c r="L931" s="359"/>
      <c r="M931" s="401"/>
    </row>
    <row r="932" spans="2:13" ht="15.6">
      <c r="B932" s="396"/>
      <c r="C932" s="415" t="s">
        <v>44</v>
      </c>
      <c r="D932" s="597">
        <v>400163.462</v>
      </c>
      <c r="E932" s="597">
        <v>400649.663</v>
      </c>
      <c r="F932" s="528">
        <f>E932-D932</f>
        <v>486.20100000000093</v>
      </c>
      <c r="G932" s="523">
        <v>4.58</v>
      </c>
      <c r="H932" s="416">
        <f>G932*F932</f>
        <v>2226.8005800000042</v>
      </c>
      <c r="I932" s="533">
        <f>F932</f>
        <v>486.20100000000093</v>
      </c>
      <c r="J932" s="417">
        <f>I932/I934</f>
        <v>0.28334547446575892</v>
      </c>
      <c r="K932" s="186"/>
      <c r="L932" s="359"/>
      <c r="M932" s="401"/>
    </row>
    <row r="933" spans="2:13" ht="15.6">
      <c r="B933" s="397"/>
      <c r="C933" s="183" t="s">
        <v>139</v>
      </c>
      <c r="D933" s="597">
        <v>352266.01199999999</v>
      </c>
      <c r="E933" s="597">
        <v>352266.01199999999</v>
      </c>
      <c r="F933" s="529">
        <f t="shared" ref="F933:F935" si="236">E933-D933</f>
        <v>0</v>
      </c>
      <c r="G933" s="524">
        <v>6.28</v>
      </c>
      <c r="H933" s="418">
        <f>G933*F933</f>
        <v>0</v>
      </c>
      <c r="I933" s="534">
        <f>F933</f>
        <v>0</v>
      </c>
      <c r="J933" s="419">
        <f>I933/I934</f>
        <v>0</v>
      </c>
      <c r="K933" s="186"/>
      <c r="L933" s="359"/>
      <c r="M933" s="401"/>
    </row>
    <row r="934" spans="2:13" ht="16.2" thickBot="1">
      <c r="B934" s="397"/>
      <c r="C934" s="420" t="s">
        <v>45</v>
      </c>
      <c r="D934" s="597">
        <v>4167.8919999999998</v>
      </c>
      <c r="E934" s="597">
        <v>4269.0209999999997</v>
      </c>
      <c r="F934" s="526">
        <f t="shared" si="236"/>
        <v>101.12899999999991</v>
      </c>
      <c r="G934" s="859">
        <v>6.28</v>
      </c>
      <c r="H934" s="651">
        <f>G934*F934</f>
        <v>635.09011999999939</v>
      </c>
      <c r="I934" s="535">
        <f t="shared" ref="I934:J934" si="237">SUM(I930:I933)</f>
        <v>1715.9299999998984</v>
      </c>
      <c r="J934" s="422">
        <f t="shared" si="237"/>
        <v>1</v>
      </c>
      <c r="K934" s="186"/>
      <c r="L934" s="359"/>
      <c r="M934" s="401"/>
    </row>
    <row r="935" spans="2:13" ht="15.6">
      <c r="B935" s="397"/>
      <c r="C935" s="420" t="s">
        <v>46</v>
      </c>
      <c r="D935" s="597">
        <v>2210.5210000000002</v>
      </c>
      <c r="E935" s="597">
        <v>2289.2310000000002</v>
      </c>
      <c r="F935" s="526">
        <f t="shared" si="236"/>
        <v>78.710000000000036</v>
      </c>
      <c r="G935" s="860"/>
      <c r="H935" s="652">
        <f>G934*F935</f>
        <v>494.29880000000026</v>
      </c>
      <c r="I935" s="424"/>
      <c r="J935" s="425"/>
      <c r="K935" s="186"/>
      <c r="L935" s="359"/>
      <c r="M935" s="401"/>
    </row>
    <row r="936" spans="2:13" ht="16.2" thickBot="1">
      <c r="B936" s="397"/>
      <c r="C936" s="426" t="s">
        <v>21</v>
      </c>
      <c r="D936" s="427"/>
      <c r="E936" s="427"/>
      <c r="F936" s="530">
        <f>F930+F931+F932+F933+F934+F935</f>
        <v>1715.9299999998984</v>
      </c>
      <c r="G936" s="525">
        <f>H936/F936</f>
        <v>5.7983126934082092</v>
      </c>
      <c r="H936" s="428">
        <f>SUM(H930:H935)</f>
        <v>9949.4986999993598</v>
      </c>
      <c r="I936" s="424"/>
      <c r="J936" s="425"/>
      <c r="K936" s="186"/>
      <c r="L936" s="359"/>
      <c r="M936" s="401"/>
    </row>
    <row r="937" spans="2:13" ht="16.2" thickBot="1">
      <c r="B937" s="397"/>
      <c r="C937" s="429"/>
      <c r="D937" s="425"/>
      <c r="E937" s="425"/>
      <c r="F937" s="430"/>
      <c r="G937" s="425"/>
      <c r="H937" s="425"/>
      <c r="I937" s="431"/>
      <c r="J937" s="431"/>
      <c r="K937" s="184"/>
      <c r="L937" s="188"/>
      <c r="M937" s="401"/>
    </row>
    <row r="938" spans="2:13" ht="15.6">
      <c r="B938" s="397"/>
      <c r="C938" s="432"/>
      <c r="D938" s="433"/>
      <c r="E938" s="433" t="s">
        <v>254</v>
      </c>
      <c r="F938" s="434" t="s">
        <v>1</v>
      </c>
      <c r="G938" s="554" t="s">
        <v>65</v>
      </c>
      <c r="H938" s="861" t="s">
        <v>243</v>
      </c>
      <c r="I938" s="862"/>
      <c r="J938" s="431"/>
      <c r="K938" s="184"/>
      <c r="L938" s="188"/>
      <c r="M938" s="401"/>
    </row>
    <row r="939" spans="2:13" ht="15.6">
      <c r="B939" s="397"/>
      <c r="C939" s="437" t="s">
        <v>80</v>
      </c>
      <c r="D939" s="438"/>
      <c r="E939" s="438">
        <v>1410</v>
      </c>
      <c r="F939" s="438">
        <f>D939+E939</f>
        <v>1410</v>
      </c>
      <c r="G939" s="439">
        <f>F939/F944</f>
        <v>0.21984190093081998</v>
      </c>
      <c r="H939" s="590">
        <v>7.0000000000000001E-3</v>
      </c>
      <c r="I939" s="586">
        <f>F939*H939</f>
        <v>9.870000000000001</v>
      </c>
      <c r="J939" s="431"/>
      <c r="K939" s="184"/>
      <c r="L939" s="188"/>
      <c r="M939" s="401"/>
    </row>
    <row r="940" spans="2:13" ht="15.6">
      <c r="B940" s="397"/>
      <c r="C940" s="437" t="s">
        <v>81</v>
      </c>
      <c r="D940" s="438"/>
      <c r="E940" s="438">
        <v>2647</v>
      </c>
      <c r="F940" s="438">
        <f t="shared" ref="F940:F943" si="238">D940+E940</f>
        <v>2647</v>
      </c>
      <c r="G940" s="439">
        <f>F940/F944</f>
        <v>0.41271029203112092</v>
      </c>
      <c r="H940" s="590">
        <v>2.5000000000000001E-2</v>
      </c>
      <c r="I940" s="586">
        <f>F940*H940</f>
        <v>66.174999999999997</v>
      </c>
      <c r="J940" s="431"/>
      <c r="K940" s="184"/>
      <c r="L940" s="188"/>
      <c r="M940" s="401"/>
    </row>
    <row r="941" spans="2:13" ht="15.6">
      <c r="B941" s="397"/>
      <c r="C941" s="437" t="s">
        <v>58</v>
      </c>
      <c r="D941" s="438"/>
      <c r="E941" s="438">
        <v>1426</v>
      </c>
      <c r="F941" s="438">
        <f t="shared" si="238"/>
        <v>1426</v>
      </c>
      <c r="G941" s="439">
        <f>F941/F944</f>
        <v>0.22233656079953851</v>
      </c>
      <c r="H941" s="590"/>
      <c r="I941" s="586"/>
      <c r="J941" s="431"/>
      <c r="K941" s="184"/>
      <c r="L941" s="188"/>
      <c r="M941" s="401"/>
    </row>
    <row r="942" spans="2:13" ht="15.6">
      <c r="B942" s="397"/>
      <c r="C942" s="437" t="s">
        <v>275</v>
      </c>
      <c r="D942" s="438"/>
      <c r="E942" s="438">
        <v>930.7</v>
      </c>
      <c r="F942" s="438">
        <f t="shared" si="238"/>
        <v>930.7</v>
      </c>
      <c r="G942" s="439">
        <f>F942/F944</f>
        <v>0.14511124623852067</v>
      </c>
      <c r="H942" s="590">
        <v>1.9E-2</v>
      </c>
      <c r="I942" s="586">
        <f>F942*H942</f>
        <v>17.683299999999999</v>
      </c>
      <c r="J942" s="431"/>
      <c r="K942" s="184"/>
      <c r="L942" s="188"/>
      <c r="M942" s="401"/>
    </row>
    <row r="943" spans="2:13" ht="15.6">
      <c r="B943" s="397"/>
      <c r="C943" s="437" t="s">
        <v>276</v>
      </c>
      <c r="D943" s="438"/>
      <c r="E943" s="438"/>
      <c r="F943" s="438">
        <f t="shared" si="238"/>
        <v>0</v>
      </c>
      <c r="G943" s="439">
        <f>F943/F944</f>
        <v>0</v>
      </c>
      <c r="H943" s="584"/>
      <c r="I943" s="586"/>
      <c r="J943" s="431"/>
      <c r="K943" s="184"/>
      <c r="L943" s="188"/>
      <c r="M943" s="401"/>
    </row>
    <row r="944" spans="2:13" ht="16.2" thickBot="1">
      <c r="B944" s="397"/>
      <c r="C944" s="441" t="s">
        <v>1</v>
      </c>
      <c r="D944" s="442">
        <f>SUM(D939:D943)</f>
        <v>0</v>
      </c>
      <c r="E944" s="442">
        <f>SUM(E939:E943)</f>
        <v>6413.7</v>
      </c>
      <c r="F944" s="443">
        <f>D944+E944</f>
        <v>6413.7</v>
      </c>
      <c r="G944" s="444">
        <f>SUM(G939:G943)</f>
        <v>1</v>
      </c>
      <c r="H944" s="585" t="s">
        <v>21</v>
      </c>
      <c r="I944" s="591">
        <f>SUM(I939:I943)</f>
        <v>93.728300000000004</v>
      </c>
      <c r="J944" s="431"/>
      <c r="K944" s="184"/>
      <c r="L944" s="188"/>
      <c r="M944" s="401"/>
    </row>
    <row r="945" spans="2:13" ht="15" thickBot="1">
      <c r="B945" s="397"/>
      <c r="C945" s="187"/>
      <c r="D945" s="186"/>
      <c r="E945" s="186"/>
      <c r="G945" s="186"/>
      <c r="H945" s="186"/>
      <c r="I945" s="184"/>
      <c r="J945" s="184"/>
      <c r="K945" s="184"/>
      <c r="L945" s="188"/>
      <c r="M945" s="401"/>
    </row>
    <row r="946" spans="2:13" ht="26.4" thickBot="1">
      <c r="B946" s="397"/>
      <c r="C946" s="876" t="s">
        <v>194</v>
      </c>
      <c r="D946" s="877"/>
      <c r="E946" s="877"/>
      <c r="F946" s="877"/>
      <c r="G946" s="877"/>
      <c r="H946" s="877"/>
      <c r="I946" s="877"/>
      <c r="J946" s="877"/>
      <c r="K946" s="877"/>
      <c r="L946" s="878"/>
      <c r="M946" s="401"/>
    </row>
    <row r="947" spans="2:13" ht="15.6">
      <c r="B947" s="396"/>
      <c r="C947" s="446"/>
      <c r="D947" s="447" t="s">
        <v>260</v>
      </c>
      <c r="E947" s="447" t="s">
        <v>68</v>
      </c>
      <c r="F947" s="447" t="s">
        <v>290</v>
      </c>
      <c r="G947" s="448" t="s">
        <v>256</v>
      </c>
      <c r="H947" s="447" t="s">
        <v>130</v>
      </c>
      <c r="I947" s="448" t="s">
        <v>64</v>
      </c>
      <c r="J947" s="447" t="s">
        <v>269</v>
      </c>
      <c r="K947" s="448" t="s">
        <v>195</v>
      </c>
      <c r="L947" s="449" t="s">
        <v>65</v>
      </c>
      <c r="M947" s="401"/>
    </row>
    <row r="948" spans="2:13" ht="15.6">
      <c r="B948" s="396"/>
      <c r="C948" s="450" t="s">
        <v>58</v>
      </c>
      <c r="D948" s="438">
        <v>718</v>
      </c>
      <c r="E948" s="438">
        <v>327.60000000000002</v>
      </c>
      <c r="F948" s="438">
        <v>131.11000000000001</v>
      </c>
      <c r="G948" s="438">
        <v>250.26</v>
      </c>
      <c r="H948" s="438"/>
      <c r="I948" s="438"/>
      <c r="J948" s="438"/>
      <c r="K948" s="550">
        <f>D948+E948+F948+G948+H948+I948+J948</f>
        <v>1426.97</v>
      </c>
      <c r="L948" s="452">
        <f>K948/K952</f>
        <v>0.14348992532735899</v>
      </c>
      <c r="M948" s="401"/>
    </row>
    <row r="949" spans="2:13" ht="15.6">
      <c r="B949" s="396"/>
      <c r="C949" s="450" t="s">
        <v>148</v>
      </c>
      <c r="D949" s="438">
        <v>911</v>
      </c>
      <c r="E949" s="438">
        <v>437</v>
      </c>
      <c r="F949" s="438">
        <v>770.33</v>
      </c>
      <c r="G949" s="438">
        <v>273</v>
      </c>
      <c r="H949" s="438"/>
      <c r="I949" s="438">
        <v>256</v>
      </c>
      <c r="J949" s="438"/>
      <c r="K949" s="550">
        <f t="shared" ref="K949:K953" si="239">D949+E949+F949+G949+H949+I949+J949</f>
        <v>2647.33</v>
      </c>
      <c r="L949" s="452">
        <f>K949/K952</f>
        <v>0.26620404354462762</v>
      </c>
      <c r="M949" s="401"/>
    </row>
    <row r="950" spans="2:13" ht="15.6">
      <c r="B950" s="396"/>
      <c r="C950" s="450" t="s">
        <v>61</v>
      </c>
      <c r="D950" s="438">
        <v>1143</v>
      </c>
      <c r="E950" s="185">
        <v>250.8</v>
      </c>
      <c r="F950" s="438">
        <v>80</v>
      </c>
      <c r="G950" s="438">
        <v>190</v>
      </c>
      <c r="H950" s="438"/>
      <c r="I950" s="438">
        <v>537</v>
      </c>
      <c r="J950" s="438"/>
      <c r="K950" s="550">
        <f t="shared" si="239"/>
        <v>2200.8000000000002</v>
      </c>
      <c r="L950" s="452">
        <f>K950/K952</f>
        <v>0.22130291993556395</v>
      </c>
      <c r="M950" s="401"/>
    </row>
    <row r="951" spans="2:13" ht="15.6">
      <c r="B951" s="396"/>
      <c r="C951" s="450" t="s">
        <v>62</v>
      </c>
      <c r="D951" s="438">
        <v>1260.46</v>
      </c>
      <c r="E951" s="438">
        <v>1217.27</v>
      </c>
      <c r="F951" s="438">
        <v>370.1</v>
      </c>
      <c r="G951" s="438">
        <v>318.58</v>
      </c>
      <c r="H951" s="438"/>
      <c r="I951" s="438">
        <v>503.23</v>
      </c>
      <c r="J951" s="438"/>
      <c r="K951" s="550">
        <f t="shared" si="239"/>
        <v>3669.64</v>
      </c>
      <c r="L951" s="452">
        <f>K951/K952</f>
        <v>0.3690031111924495</v>
      </c>
      <c r="M951" s="401"/>
    </row>
    <row r="952" spans="2:13" ht="15.6">
      <c r="B952" s="397"/>
      <c r="C952" s="450" t="s">
        <v>199</v>
      </c>
      <c r="D952" s="552">
        <f t="shared" ref="D952:F952" si="240">SUM(D948:D951)</f>
        <v>4032.46</v>
      </c>
      <c r="E952" s="552">
        <f t="shared" si="240"/>
        <v>2232.67</v>
      </c>
      <c r="F952" s="552">
        <f t="shared" si="240"/>
        <v>1351.54</v>
      </c>
      <c r="G952" s="552">
        <f>SUM(G948:G951)</f>
        <v>1031.8399999999999</v>
      </c>
      <c r="H952" s="552">
        <f t="shared" ref="H952:J952" si="241">SUM(H948:H951)</f>
        <v>0</v>
      </c>
      <c r="I952" s="552">
        <f t="shared" si="241"/>
        <v>1296.23</v>
      </c>
      <c r="J952" s="552">
        <f t="shared" si="241"/>
        <v>0</v>
      </c>
      <c r="K952" s="550">
        <f t="shared" si="239"/>
        <v>9944.74</v>
      </c>
      <c r="L952" s="452">
        <f>SUM(L948:L951)</f>
        <v>1</v>
      </c>
      <c r="M952" s="401"/>
    </row>
    <row r="953" spans="2:13" ht="15.6">
      <c r="B953" s="397"/>
      <c r="C953" s="547" t="s">
        <v>193</v>
      </c>
      <c r="D953" s="553">
        <v>4032.46</v>
      </c>
      <c r="E953" s="553">
        <v>2232.67</v>
      </c>
      <c r="F953" s="553">
        <v>1351.54</v>
      </c>
      <c r="G953" s="548">
        <v>1031.8399999999999</v>
      </c>
      <c r="H953" s="553"/>
      <c r="I953" s="548">
        <v>1296.23</v>
      </c>
      <c r="J953" s="548"/>
      <c r="K953" s="549">
        <f t="shared" si="239"/>
        <v>9944.74</v>
      </c>
      <c r="L953" s="452"/>
      <c r="M953" s="401"/>
    </row>
    <row r="954" spans="2:13" ht="15.6">
      <c r="B954" s="397"/>
      <c r="C954" s="460" t="s">
        <v>147</v>
      </c>
      <c r="D954" s="461">
        <f t="shared" ref="D954:E954" si="242">D953-D952</f>
        <v>0</v>
      </c>
      <c r="E954" s="461">
        <f t="shared" si="242"/>
        <v>0</v>
      </c>
      <c r="F954" s="461">
        <f>F953-F952</f>
        <v>0</v>
      </c>
      <c r="G954" s="461">
        <f>G953-G952</f>
        <v>0</v>
      </c>
      <c r="H954" s="461">
        <f t="shared" ref="H954:I954" si="243">H953-H952</f>
        <v>0</v>
      </c>
      <c r="I954" s="461">
        <f t="shared" si="243"/>
        <v>0</v>
      </c>
      <c r="J954" s="461">
        <f>J953-J952</f>
        <v>0</v>
      </c>
      <c r="K954" s="542">
        <f>D954+E954+F954+G954+H954+I954+J954</f>
        <v>0</v>
      </c>
      <c r="L954" s="452"/>
      <c r="M954" s="401"/>
    </row>
    <row r="955" spans="2:13" ht="15.6">
      <c r="B955" s="396"/>
      <c r="C955" s="402" t="s">
        <v>65</v>
      </c>
      <c r="D955" s="462">
        <f>D953/K953</f>
        <v>0.40548671961257915</v>
      </c>
      <c r="E955" s="462">
        <f>E953/K953</f>
        <v>0.22450762915873115</v>
      </c>
      <c r="F955" s="462">
        <f>F953/K953</f>
        <v>0.13590501109129047</v>
      </c>
      <c r="G955" s="462">
        <f>G953/K953</f>
        <v>0.10375736318898231</v>
      </c>
      <c r="H955" s="462">
        <f>H953/K953</f>
        <v>0</v>
      </c>
      <c r="I955" s="462">
        <f>I953/K953</f>
        <v>0.13034327694841696</v>
      </c>
      <c r="J955" s="462">
        <f>J953/K953</f>
        <v>0</v>
      </c>
      <c r="K955" s="520">
        <f>D955+E955+F955+G955+H955+I955+J955</f>
        <v>1</v>
      </c>
      <c r="L955" s="463"/>
      <c r="M955" s="401"/>
    </row>
    <row r="956" spans="2:13" ht="16.2" thickBot="1">
      <c r="B956" s="396"/>
      <c r="C956" s="394"/>
      <c r="D956" s="395"/>
      <c r="E956" s="464"/>
      <c r="F956" s="879"/>
      <c r="G956" s="879"/>
      <c r="H956" s="879"/>
      <c r="I956" s="879"/>
      <c r="J956" s="880" t="s">
        <v>196</v>
      </c>
      <c r="K956" s="880"/>
      <c r="L956" s="465">
        <f>H936-K953</f>
        <v>4.758699999360033</v>
      </c>
      <c r="M956" s="401"/>
    </row>
    <row r="957" spans="2:13" ht="15" thickBot="1">
      <c r="B957" s="397"/>
      <c r="C957" s="393"/>
      <c r="D957" s="367"/>
      <c r="E957" s="367"/>
      <c r="F957" s="367"/>
      <c r="G957" s="367"/>
      <c r="H957" s="367"/>
      <c r="I957" s="367"/>
      <c r="J957" s="367"/>
      <c r="K957" s="367"/>
      <c r="L957" s="368"/>
      <c r="M957" s="401"/>
    </row>
    <row r="958" spans="2:13" ht="15" thickBot="1">
      <c r="B958" s="398"/>
      <c r="C958" s="399"/>
      <c r="D958" s="399"/>
      <c r="E958" s="399"/>
      <c r="F958" s="399"/>
      <c r="G958" s="399"/>
      <c r="H958" s="399"/>
      <c r="I958" s="399"/>
      <c r="J958" s="399"/>
      <c r="K958" s="399"/>
      <c r="L958" s="399"/>
      <c r="M958" s="400"/>
    </row>
    <row r="959" spans="2:13" ht="15" thickBot="1"/>
    <row r="960" spans="2:13" ht="46.8" thickBot="1">
      <c r="B960" s="853" t="s">
        <v>236</v>
      </c>
      <c r="C960" s="854"/>
      <c r="D960" s="854"/>
      <c r="E960" s="854"/>
      <c r="F960" s="854"/>
      <c r="G960" s="854"/>
      <c r="H960" s="854"/>
      <c r="I960" s="854"/>
      <c r="J960" s="854"/>
      <c r="K960" s="854"/>
      <c r="L960" s="854"/>
      <c r="M960" s="855"/>
    </row>
    <row r="961" spans="2:13" ht="26.4" thickBot="1">
      <c r="B961" s="396"/>
      <c r="C961" s="856" t="s">
        <v>193</v>
      </c>
      <c r="D961" s="857"/>
      <c r="E961" s="857"/>
      <c r="F961" s="857"/>
      <c r="G961" s="857"/>
      <c r="H961" s="857"/>
      <c r="I961" s="857"/>
      <c r="J961" s="857"/>
      <c r="K961" s="857"/>
      <c r="L961" s="858"/>
      <c r="M961" s="401"/>
    </row>
    <row r="962" spans="2:13" ht="15.6">
      <c r="B962" s="396"/>
      <c r="C962" s="403" t="s">
        <v>7</v>
      </c>
      <c r="D962" s="404" t="s">
        <v>38</v>
      </c>
      <c r="E962" s="405" t="s">
        <v>39</v>
      </c>
      <c r="F962" s="406" t="s">
        <v>40</v>
      </c>
      <c r="G962" s="406" t="s">
        <v>8</v>
      </c>
      <c r="H962" s="407" t="s">
        <v>60</v>
      </c>
      <c r="I962" s="408" t="s">
        <v>40</v>
      </c>
      <c r="J962" s="407" t="s">
        <v>65</v>
      </c>
      <c r="K962" s="184"/>
      <c r="L962" s="188"/>
      <c r="M962" s="401"/>
    </row>
    <row r="963" spans="2:13" ht="15.6">
      <c r="B963" s="396"/>
      <c r="C963" s="409" t="s">
        <v>42</v>
      </c>
      <c r="D963" s="596">
        <v>1693104.612</v>
      </c>
      <c r="E963" s="596">
        <v>1694105.5419999999</v>
      </c>
      <c r="F963" s="526">
        <f t="shared" ref="F963:F964" si="244">E963-D963</f>
        <v>1000.9299999999348</v>
      </c>
      <c r="G963" s="521">
        <v>6.28</v>
      </c>
      <c r="H963" s="410">
        <f>F963*G963</f>
        <v>6285.8403999995908</v>
      </c>
      <c r="I963" s="531">
        <f>F963+F967+F968</f>
        <v>1302.8999999999346</v>
      </c>
      <c r="J963" s="411">
        <f>I963/I967</f>
        <v>0.83640455814485459</v>
      </c>
      <c r="K963" s="186"/>
      <c r="L963" s="359"/>
      <c r="M963" s="401"/>
    </row>
    <row r="964" spans="2:13" ht="15.6">
      <c r="B964" s="396"/>
      <c r="C964" s="412" t="s">
        <v>43</v>
      </c>
      <c r="D964" s="596">
        <v>645709.46299999999</v>
      </c>
      <c r="E964" s="596">
        <v>645709.46299999999</v>
      </c>
      <c r="F964" s="527">
        <f t="shared" si="244"/>
        <v>0</v>
      </c>
      <c r="G964" s="522">
        <v>6.28</v>
      </c>
      <c r="H964" s="413">
        <f>G964*F964</f>
        <v>0</v>
      </c>
      <c r="I964" s="532">
        <f>F964</f>
        <v>0</v>
      </c>
      <c r="J964" s="414">
        <f>I964/I967</f>
        <v>0</v>
      </c>
      <c r="K964" s="186"/>
      <c r="L964" s="359"/>
      <c r="M964" s="401"/>
    </row>
    <row r="965" spans="2:13" ht="15.6">
      <c r="B965" s="396"/>
      <c r="C965" s="415" t="s">
        <v>44</v>
      </c>
      <c r="D965" s="597">
        <v>400649.663</v>
      </c>
      <c r="E965" s="597">
        <v>400904.50199999998</v>
      </c>
      <c r="F965" s="528">
        <f>E965-D965</f>
        <v>254.83899999997811</v>
      </c>
      <c r="G965" s="523">
        <v>4.58</v>
      </c>
      <c r="H965" s="416">
        <f>G965*F965</f>
        <v>1167.1626199998998</v>
      </c>
      <c r="I965" s="533">
        <f>F965</f>
        <v>254.83899999997811</v>
      </c>
      <c r="J965" s="417">
        <f>I965/I967</f>
        <v>0.16359544185514543</v>
      </c>
      <c r="K965" s="186"/>
      <c r="L965" s="359"/>
      <c r="M965" s="401"/>
    </row>
    <row r="966" spans="2:13" ht="15.6">
      <c r="B966" s="397"/>
      <c r="C966" s="183" t="s">
        <v>139</v>
      </c>
      <c r="D966" s="597">
        <v>352266.01199999999</v>
      </c>
      <c r="E966" s="597">
        <v>352266.01199999999</v>
      </c>
      <c r="F966" s="529">
        <f t="shared" ref="F966:F968" si="245">E966-D966</f>
        <v>0</v>
      </c>
      <c r="G966" s="524">
        <v>6.28</v>
      </c>
      <c r="H966" s="418">
        <f>G966*F966</f>
        <v>0</v>
      </c>
      <c r="I966" s="534">
        <f>F966</f>
        <v>0</v>
      </c>
      <c r="J966" s="419">
        <f>I966/I967</f>
        <v>0</v>
      </c>
      <c r="K966" s="186"/>
      <c r="L966" s="359"/>
      <c r="M966" s="401"/>
    </row>
    <row r="967" spans="2:13" ht="16.2" thickBot="1">
      <c r="B967" s="397"/>
      <c r="C967" s="420" t="s">
        <v>45</v>
      </c>
      <c r="D967" s="597">
        <v>4269.0209999999997</v>
      </c>
      <c r="E967" s="597">
        <v>4414.1809999999996</v>
      </c>
      <c r="F967" s="526">
        <f t="shared" si="245"/>
        <v>145.15999999999985</v>
      </c>
      <c r="G967" s="859">
        <v>6.28</v>
      </c>
      <c r="H967" s="651">
        <f>G967*F967</f>
        <v>911.60479999999916</v>
      </c>
      <c r="I967" s="535">
        <f t="shared" ref="I967:J967" si="246">SUM(I963:I966)</f>
        <v>1557.7389999999127</v>
      </c>
      <c r="J967" s="422">
        <f t="shared" si="246"/>
        <v>1</v>
      </c>
      <c r="K967" s="186"/>
      <c r="L967" s="359"/>
      <c r="M967" s="401"/>
    </row>
    <row r="968" spans="2:13" ht="15.6">
      <c r="B968" s="397"/>
      <c r="C968" s="420" t="s">
        <v>46</v>
      </c>
      <c r="D968" s="597">
        <v>2289.2310000000002</v>
      </c>
      <c r="E968" s="597">
        <v>2446.0410000000002</v>
      </c>
      <c r="F968" s="526">
        <f t="shared" si="245"/>
        <v>156.80999999999995</v>
      </c>
      <c r="G968" s="860"/>
      <c r="H968" s="652">
        <f>G967*F968</f>
        <v>984.76679999999965</v>
      </c>
      <c r="I968" s="424"/>
      <c r="J968" s="425"/>
      <c r="K968" s="186"/>
      <c r="L968" s="359"/>
      <c r="M968" s="401"/>
    </row>
    <row r="969" spans="2:13" ht="16.2" thickBot="1">
      <c r="B969" s="397"/>
      <c r="C969" s="426" t="s">
        <v>21</v>
      </c>
      <c r="D969" s="427"/>
      <c r="E969" s="427"/>
      <c r="F969" s="530">
        <f>F963+F964+F965+F966+F967+F968</f>
        <v>1557.7389999999127</v>
      </c>
      <c r="G969" s="525">
        <f>H969/F969</f>
        <v>6.0018877488462525</v>
      </c>
      <c r="H969" s="428">
        <f>SUM(H963:H968)</f>
        <v>9349.3746199994894</v>
      </c>
      <c r="I969" s="424"/>
      <c r="J969" s="425"/>
      <c r="K969" s="186"/>
      <c r="L969" s="359"/>
      <c r="M969" s="401"/>
    </row>
    <row r="970" spans="2:13" ht="16.2" thickBot="1">
      <c r="B970" s="397"/>
      <c r="C970" s="429"/>
      <c r="D970" s="425"/>
      <c r="E970" s="425"/>
      <c r="F970" s="430"/>
      <c r="G970" s="425"/>
      <c r="H970" s="425"/>
      <c r="I970" s="431"/>
      <c r="J970" s="431"/>
      <c r="K970" s="184"/>
      <c r="L970" s="188"/>
      <c r="M970" s="401"/>
    </row>
    <row r="971" spans="2:13" ht="15.6">
      <c r="B971" s="397"/>
      <c r="C971" s="432"/>
      <c r="D971" s="433"/>
      <c r="E971" s="433" t="s">
        <v>254</v>
      </c>
      <c r="F971" s="434" t="s">
        <v>1</v>
      </c>
      <c r="G971" s="554" t="s">
        <v>65</v>
      </c>
      <c r="H971" s="861" t="s">
        <v>243</v>
      </c>
      <c r="I971" s="862"/>
      <c r="J971" s="431"/>
      <c r="K971" s="184"/>
      <c r="L971" s="188"/>
      <c r="M971" s="401"/>
    </row>
    <row r="972" spans="2:13" ht="15.6">
      <c r="B972" s="397"/>
      <c r="C972" s="437" t="s">
        <v>80</v>
      </c>
      <c r="D972" s="438"/>
      <c r="E972" s="438">
        <v>1006</v>
      </c>
      <c r="F972" s="438">
        <f>D972+E972</f>
        <v>1006</v>
      </c>
      <c r="G972" s="439">
        <f>F972/F977</f>
        <v>0.23614801738950808</v>
      </c>
      <c r="H972" s="590">
        <v>7.0000000000000001E-3</v>
      </c>
      <c r="I972" s="586">
        <f>F972*H972</f>
        <v>7.0419999999999998</v>
      </c>
      <c r="J972" s="431"/>
      <c r="K972" s="184"/>
      <c r="L972" s="188"/>
      <c r="M972" s="401"/>
    </row>
    <row r="973" spans="2:13" ht="15.6">
      <c r="B973" s="397"/>
      <c r="C973" s="437" t="s">
        <v>81</v>
      </c>
      <c r="D973" s="438"/>
      <c r="E973" s="438">
        <v>1220</v>
      </c>
      <c r="F973" s="438">
        <f t="shared" ref="F973:F976" si="247">D973+E973</f>
        <v>1220</v>
      </c>
      <c r="G973" s="439">
        <f>F973/F977</f>
        <v>0.28638228749025829</v>
      </c>
      <c r="H973" s="590">
        <v>2.5000000000000001E-2</v>
      </c>
      <c r="I973" s="586">
        <f>F973*H973</f>
        <v>30.5</v>
      </c>
      <c r="J973" s="431"/>
      <c r="K973" s="184"/>
      <c r="L973" s="188"/>
      <c r="M973" s="401"/>
    </row>
    <row r="974" spans="2:13" ht="15.6">
      <c r="B974" s="397"/>
      <c r="C974" s="437" t="s">
        <v>58</v>
      </c>
      <c r="D974" s="438"/>
      <c r="E974" s="438">
        <v>1090</v>
      </c>
      <c r="F974" s="438">
        <f t="shared" si="247"/>
        <v>1090</v>
      </c>
      <c r="G974" s="439">
        <f>F974/F977</f>
        <v>0.25586614210195208</v>
      </c>
      <c r="H974" s="590"/>
      <c r="I974" s="586"/>
      <c r="J974" s="431"/>
      <c r="K974" s="184"/>
      <c r="L974" s="188"/>
      <c r="M974" s="401"/>
    </row>
    <row r="975" spans="2:13" ht="15.6">
      <c r="B975" s="397"/>
      <c r="C975" s="437" t="s">
        <v>275</v>
      </c>
      <c r="D975" s="438"/>
      <c r="E975" s="438">
        <v>944.04</v>
      </c>
      <c r="F975" s="438">
        <f t="shared" si="247"/>
        <v>944.04</v>
      </c>
      <c r="G975" s="439">
        <f>F975/F977</f>
        <v>0.22160355301828152</v>
      </c>
      <c r="H975" s="590">
        <v>1.9E-2</v>
      </c>
      <c r="I975" s="586">
        <f>F975*H975</f>
        <v>17.93676</v>
      </c>
      <c r="J975" s="431"/>
      <c r="K975" s="184"/>
      <c r="L975" s="188"/>
      <c r="M975" s="401"/>
    </row>
    <row r="976" spans="2:13" ht="15.6">
      <c r="B976" s="397"/>
      <c r="C976" s="437" t="s">
        <v>276</v>
      </c>
      <c r="D976" s="438"/>
      <c r="E976" s="438"/>
      <c r="F976" s="438">
        <f t="shared" si="247"/>
        <v>0</v>
      </c>
      <c r="G976" s="439">
        <f>F976/F977</f>
        <v>0</v>
      </c>
      <c r="H976" s="584"/>
      <c r="I976" s="586"/>
      <c r="J976" s="431"/>
      <c r="K976" s="184"/>
      <c r="L976" s="188"/>
      <c r="M976" s="401"/>
    </row>
    <row r="977" spans="2:13" ht="16.2" thickBot="1">
      <c r="B977" s="397"/>
      <c r="C977" s="441" t="s">
        <v>1</v>
      </c>
      <c r="D977" s="442">
        <f>SUM(D972:D976)</f>
        <v>0</v>
      </c>
      <c r="E977" s="442">
        <f>SUM(E972:E976)</f>
        <v>4260.04</v>
      </c>
      <c r="F977" s="443">
        <f>D977+E977</f>
        <v>4260.04</v>
      </c>
      <c r="G977" s="444">
        <f>SUM(G972:G976)</f>
        <v>0.99999999999999989</v>
      </c>
      <c r="H977" s="585" t="s">
        <v>21</v>
      </c>
      <c r="I977" s="591">
        <f>SUM(I972:I976)</f>
        <v>55.478760000000001</v>
      </c>
      <c r="J977" s="431"/>
      <c r="K977" s="184"/>
      <c r="L977" s="188"/>
      <c r="M977" s="401"/>
    </row>
    <row r="978" spans="2:13" ht="15" thickBot="1">
      <c r="B978" s="397"/>
      <c r="C978" s="187"/>
      <c r="D978" s="186"/>
      <c r="E978" s="186"/>
      <c r="G978" s="186"/>
      <c r="H978" s="186"/>
      <c r="I978" s="184"/>
      <c r="J978" s="184"/>
      <c r="K978" s="184"/>
      <c r="L978" s="188"/>
      <c r="M978" s="401"/>
    </row>
    <row r="979" spans="2:13" ht="26.4" thickBot="1">
      <c r="B979" s="397"/>
      <c r="C979" s="876" t="s">
        <v>194</v>
      </c>
      <c r="D979" s="877"/>
      <c r="E979" s="877"/>
      <c r="F979" s="877"/>
      <c r="G979" s="877"/>
      <c r="H979" s="877"/>
      <c r="I979" s="877"/>
      <c r="J979" s="877"/>
      <c r="K979" s="877"/>
      <c r="L979" s="878"/>
      <c r="M979" s="401"/>
    </row>
    <row r="980" spans="2:13" ht="15.6">
      <c r="B980" s="396"/>
      <c r="C980" s="446"/>
      <c r="D980" s="447" t="s">
        <v>260</v>
      </c>
      <c r="E980" s="447" t="s">
        <v>68</v>
      </c>
      <c r="F980" s="447" t="s">
        <v>290</v>
      </c>
      <c r="G980" s="448" t="s">
        <v>256</v>
      </c>
      <c r="H980" s="447" t="s">
        <v>130</v>
      </c>
      <c r="I980" s="448" t="s">
        <v>64</v>
      </c>
      <c r="J980" s="447" t="s">
        <v>269</v>
      </c>
      <c r="K980" s="448" t="s">
        <v>195</v>
      </c>
      <c r="L980" s="449" t="s">
        <v>65</v>
      </c>
      <c r="M980" s="401"/>
    </row>
    <row r="981" spans="2:13" ht="15.6">
      <c r="B981" s="396"/>
      <c r="C981" s="450" t="s">
        <v>58</v>
      </c>
      <c r="D981" s="438">
        <v>577</v>
      </c>
      <c r="E981" s="438">
        <v>210</v>
      </c>
      <c r="F981" s="438">
        <v>76</v>
      </c>
      <c r="G981" s="438">
        <v>110</v>
      </c>
      <c r="H981" s="438"/>
      <c r="I981" s="438"/>
      <c r="J981" s="438"/>
      <c r="K981" s="550">
        <f>D981+E981+F981+G981+H981+I981+J981</f>
        <v>973</v>
      </c>
      <c r="L981" s="452">
        <f>K981/K985</f>
        <v>0.10418785938386749</v>
      </c>
      <c r="M981" s="401"/>
    </row>
    <row r="982" spans="2:13" ht="15.6">
      <c r="B982" s="396"/>
      <c r="C982" s="450" t="s">
        <v>148</v>
      </c>
      <c r="D982" s="438">
        <v>940.04</v>
      </c>
      <c r="E982" s="438">
        <v>485</v>
      </c>
      <c r="F982" s="438">
        <v>167.91</v>
      </c>
      <c r="G982" s="438">
        <v>588.54</v>
      </c>
      <c r="H982" s="438">
        <v>162</v>
      </c>
      <c r="I982" s="438"/>
      <c r="J982" s="438"/>
      <c r="K982" s="550">
        <f t="shared" ref="K982:K986" si="248">D982+E982+F982+G982+H982+I982+J982</f>
        <v>2343.4899999999998</v>
      </c>
      <c r="L982" s="452">
        <f>K982/K985</f>
        <v>0.25093854736639215</v>
      </c>
      <c r="M982" s="401"/>
    </row>
    <row r="983" spans="2:13" ht="15.6">
      <c r="B983" s="396"/>
      <c r="C983" s="450" t="s">
        <v>61</v>
      </c>
      <c r="D983" s="438">
        <v>1024.8</v>
      </c>
      <c r="E983" s="185">
        <v>514</v>
      </c>
      <c r="F983" s="438">
        <v>168.8</v>
      </c>
      <c r="G983" s="438">
        <v>188.4</v>
      </c>
      <c r="H983" s="438"/>
      <c r="I983" s="438"/>
      <c r="J983" s="438"/>
      <c r="K983" s="550">
        <f t="shared" si="248"/>
        <v>1896</v>
      </c>
      <c r="L983" s="452">
        <f>K983/K985</f>
        <v>0.20302176915910869</v>
      </c>
      <c r="M983" s="401"/>
    </row>
    <row r="984" spans="2:13" ht="15.6">
      <c r="B984" s="396"/>
      <c r="C984" s="450" t="s">
        <v>62</v>
      </c>
      <c r="D984" s="438">
        <v>1485.7</v>
      </c>
      <c r="E984" s="438">
        <v>582.54999999999995</v>
      </c>
      <c r="F984" s="438">
        <v>901.72</v>
      </c>
      <c r="G984" s="438">
        <v>1082.95</v>
      </c>
      <c r="H984" s="438">
        <v>50.38</v>
      </c>
      <c r="I984" s="438"/>
      <c r="J984" s="438">
        <v>23.11</v>
      </c>
      <c r="K984" s="550">
        <f t="shared" si="248"/>
        <v>4126.41</v>
      </c>
      <c r="L984" s="452">
        <f>K984/K985</f>
        <v>0.44185182409063167</v>
      </c>
      <c r="M984" s="401"/>
    </row>
    <row r="985" spans="2:13" ht="15.6">
      <c r="B985" s="397"/>
      <c r="C985" s="450" t="s">
        <v>199</v>
      </c>
      <c r="D985" s="552">
        <f t="shared" ref="D985:F985" si="249">SUM(D981:D984)</f>
        <v>4027.54</v>
      </c>
      <c r="E985" s="552">
        <f t="shared" si="249"/>
        <v>1791.55</v>
      </c>
      <c r="F985" s="552">
        <f t="shared" si="249"/>
        <v>1314.43</v>
      </c>
      <c r="G985" s="552">
        <f>SUM(G981:G984)</f>
        <v>1969.8899999999999</v>
      </c>
      <c r="H985" s="552">
        <f t="shared" ref="H985:J985" si="250">SUM(H981:H984)</f>
        <v>212.38</v>
      </c>
      <c r="I985" s="552">
        <f t="shared" si="250"/>
        <v>0</v>
      </c>
      <c r="J985" s="552">
        <f t="shared" si="250"/>
        <v>23.11</v>
      </c>
      <c r="K985" s="550">
        <f t="shared" si="248"/>
        <v>9338.9</v>
      </c>
      <c r="L985" s="452">
        <f>SUM(L981:L984)</f>
        <v>1</v>
      </c>
      <c r="M985" s="401"/>
    </row>
    <row r="986" spans="2:13" ht="15.6">
      <c r="B986" s="397"/>
      <c r="C986" s="547" t="s">
        <v>193</v>
      </c>
      <c r="D986" s="553">
        <v>4027.54</v>
      </c>
      <c r="E986" s="553">
        <v>1791.55</v>
      </c>
      <c r="F986" s="553">
        <v>1314.43</v>
      </c>
      <c r="G986" s="548">
        <v>1975.89</v>
      </c>
      <c r="H986" s="553">
        <v>212.38</v>
      </c>
      <c r="I986" s="548"/>
      <c r="J986" s="548">
        <v>23.11</v>
      </c>
      <c r="K986" s="549">
        <f t="shared" si="248"/>
        <v>9344.9</v>
      </c>
      <c r="L986" s="452"/>
      <c r="M986" s="401"/>
    </row>
    <row r="987" spans="2:13" ht="15.6">
      <c r="B987" s="397"/>
      <c r="C987" s="460" t="s">
        <v>147</v>
      </c>
      <c r="D987" s="461">
        <f t="shared" ref="D987:E987" si="251">D986-D985</f>
        <v>0</v>
      </c>
      <c r="E987" s="461">
        <f t="shared" si="251"/>
        <v>0</v>
      </c>
      <c r="F987" s="461">
        <f>F986-F985</f>
        <v>0</v>
      </c>
      <c r="G987" s="461">
        <f>G986-G985</f>
        <v>6.0000000000002274</v>
      </c>
      <c r="H987" s="461">
        <f t="shared" ref="H987:I987" si="252">H986-H985</f>
        <v>0</v>
      </c>
      <c r="I987" s="461">
        <f t="shared" si="252"/>
        <v>0</v>
      </c>
      <c r="J987" s="461">
        <f>J986-J985</f>
        <v>0</v>
      </c>
      <c r="K987" s="542">
        <f>D987+E987+F987+G987+H987+I987+J987</f>
        <v>6.0000000000002274</v>
      </c>
      <c r="L987" s="452"/>
      <c r="M987" s="401"/>
    </row>
    <row r="988" spans="2:13" ht="15.6">
      <c r="B988" s="396"/>
      <c r="C988" s="402" t="s">
        <v>65</v>
      </c>
      <c r="D988" s="462">
        <f>D986/K986</f>
        <v>0.43098802555404553</v>
      </c>
      <c r="E988" s="462">
        <f>E986/K986</f>
        <v>0.19171419704865755</v>
      </c>
      <c r="F988" s="462">
        <f>F986/K986</f>
        <v>0.14065747091996705</v>
      </c>
      <c r="G988" s="462">
        <f>G986/K986</f>
        <v>0.21144046485248641</v>
      </c>
      <c r="H988" s="462">
        <f>H986/K986</f>
        <v>2.2726834958105492E-2</v>
      </c>
      <c r="I988" s="462">
        <f>I986/K986</f>
        <v>0</v>
      </c>
      <c r="J988" s="462">
        <f>J986/K986</f>
        <v>2.4730066667380071E-3</v>
      </c>
      <c r="K988" s="520">
        <f>D988+E988+F988+G988+H988+I988+J988</f>
        <v>0.99999999999999989</v>
      </c>
      <c r="L988" s="463"/>
      <c r="M988" s="401"/>
    </row>
    <row r="989" spans="2:13" ht="16.2" thickBot="1">
      <c r="B989" s="396"/>
      <c r="C989" s="394"/>
      <c r="D989" s="395"/>
      <c r="E989" s="464"/>
      <c r="F989" s="879"/>
      <c r="G989" s="879"/>
      <c r="H989" s="879"/>
      <c r="I989" s="879"/>
      <c r="J989" s="880" t="s">
        <v>196</v>
      </c>
      <c r="K989" s="880"/>
      <c r="L989" s="465">
        <f>H969-K986</f>
        <v>4.4746199994897324</v>
      </c>
      <c r="M989" s="401"/>
    </row>
    <row r="990" spans="2:13" ht="15" thickBot="1">
      <c r="B990" s="397"/>
      <c r="C990" s="393"/>
      <c r="D990" s="367"/>
      <c r="E990" s="367"/>
      <c r="F990" s="367"/>
      <c r="G990" s="367"/>
      <c r="H990" s="367"/>
      <c r="I990" s="367"/>
      <c r="J990" s="367"/>
      <c r="K990" s="367"/>
      <c r="L990" s="368"/>
      <c r="M990" s="401"/>
    </row>
    <row r="991" spans="2:13" ht="15" thickBot="1">
      <c r="B991" s="398"/>
      <c r="C991" s="399"/>
      <c r="D991" s="399"/>
      <c r="E991" s="399"/>
      <c r="F991" s="399"/>
      <c r="G991" s="399"/>
      <c r="H991" s="399"/>
      <c r="I991" s="399"/>
      <c r="J991" s="399"/>
      <c r="K991" s="399"/>
      <c r="L991" s="399"/>
      <c r="M991" s="400"/>
    </row>
    <row r="992" spans="2:13" ht="15" thickBot="1"/>
    <row r="993" spans="2:13" ht="46.8" thickBot="1">
      <c r="B993" s="853" t="s">
        <v>237</v>
      </c>
      <c r="C993" s="854"/>
      <c r="D993" s="854"/>
      <c r="E993" s="854"/>
      <c r="F993" s="854"/>
      <c r="G993" s="854"/>
      <c r="H993" s="854"/>
      <c r="I993" s="854"/>
      <c r="J993" s="854"/>
      <c r="K993" s="854"/>
      <c r="L993" s="854"/>
      <c r="M993" s="855"/>
    </row>
    <row r="994" spans="2:13" ht="26.4" thickBot="1">
      <c r="B994" s="396"/>
      <c r="C994" s="856"/>
      <c r="D994" s="857"/>
      <c r="E994" s="857"/>
      <c r="F994" s="857"/>
      <c r="G994" s="857"/>
      <c r="H994" s="857"/>
      <c r="I994" s="857"/>
      <c r="J994" s="857"/>
      <c r="K994" s="857"/>
      <c r="L994" s="858"/>
      <c r="M994" s="401"/>
    </row>
    <row r="995" spans="2:13" ht="15.6">
      <c r="B995" s="396"/>
      <c r="C995" s="403"/>
      <c r="D995" s="404"/>
      <c r="E995" s="405"/>
      <c r="F995" s="406"/>
      <c r="G995" s="406"/>
      <c r="H995" s="407"/>
      <c r="I995" s="408"/>
      <c r="J995" s="407"/>
      <c r="K995" s="184"/>
      <c r="L995" s="188"/>
      <c r="M995" s="401"/>
    </row>
    <row r="996" spans="2:13" ht="15.6">
      <c r="B996" s="396"/>
      <c r="C996" s="409"/>
      <c r="D996" s="596"/>
      <c r="E996" s="596"/>
      <c r="F996" s="526"/>
      <c r="G996" s="521"/>
      <c r="H996" s="410"/>
      <c r="I996" s="531"/>
      <c r="J996" s="411"/>
      <c r="K996" s="186"/>
      <c r="L996" s="359"/>
      <c r="M996" s="401"/>
    </row>
    <row r="997" spans="2:13" ht="15.6">
      <c r="B997" s="396"/>
      <c r="C997" s="412"/>
      <c r="D997" s="596"/>
      <c r="E997" s="596"/>
      <c r="F997" s="527"/>
      <c r="G997" s="522"/>
      <c r="H997" s="413"/>
      <c r="I997" s="532"/>
      <c r="J997" s="414"/>
      <c r="K997" s="186"/>
      <c r="L997" s="359"/>
      <c r="M997" s="401"/>
    </row>
    <row r="998" spans="2:13" ht="15.6">
      <c r="B998" s="396"/>
      <c r="C998" s="415"/>
      <c r="D998" s="597"/>
      <c r="E998" s="597"/>
      <c r="F998" s="528"/>
      <c r="G998" s="523"/>
      <c r="H998" s="416"/>
      <c r="I998" s="533"/>
      <c r="J998" s="417"/>
      <c r="K998" s="186"/>
      <c r="L998" s="359"/>
      <c r="M998" s="401"/>
    </row>
    <row r="999" spans="2:13" ht="15.6">
      <c r="B999" s="397"/>
      <c r="C999" s="183"/>
      <c r="D999" s="597"/>
      <c r="E999" s="597"/>
      <c r="F999" s="529"/>
      <c r="G999" s="524"/>
      <c r="H999" s="418"/>
      <c r="I999" s="534"/>
      <c r="J999" s="419"/>
      <c r="K999" s="186"/>
      <c r="L999" s="359"/>
      <c r="M999" s="401"/>
    </row>
    <row r="1000" spans="2:13" ht="16.2" thickBot="1">
      <c r="B1000" s="397"/>
      <c r="C1000" s="420"/>
      <c r="D1000" s="597"/>
      <c r="E1000" s="597"/>
      <c r="F1000" s="526"/>
      <c r="G1000" s="859"/>
      <c r="H1000" s="421"/>
      <c r="I1000" s="535"/>
      <c r="J1000" s="422"/>
      <c r="K1000" s="186"/>
      <c r="L1000" s="359"/>
      <c r="M1000" s="401"/>
    </row>
    <row r="1001" spans="2:13" ht="15.6">
      <c r="B1001" s="397"/>
      <c r="C1001" s="420"/>
      <c r="D1001" s="597"/>
      <c r="E1001" s="597"/>
      <c r="F1001" s="526"/>
      <c r="G1001" s="860"/>
      <c r="H1001" s="423"/>
      <c r="I1001" s="424"/>
      <c r="J1001" s="425"/>
      <c r="K1001" s="186"/>
      <c r="L1001" s="359"/>
      <c r="M1001" s="401"/>
    </row>
    <row r="1002" spans="2:13" ht="16.2" thickBot="1">
      <c r="B1002" s="397"/>
      <c r="C1002" s="426"/>
      <c r="D1002" s="427"/>
      <c r="E1002" s="427"/>
      <c r="F1002" s="530"/>
      <c r="G1002" s="525"/>
      <c r="H1002" s="428"/>
      <c r="I1002" s="424"/>
      <c r="J1002" s="425"/>
      <c r="K1002" s="186"/>
      <c r="L1002" s="359"/>
      <c r="M1002" s="401"/>
    </row>
    <row r="1003" spans="2:13" ht="16.2" thickBot="1">
      <c r="B1003" s="397"/>
      <c r="C1003" s="429"/>
      <c r="D1003" s="425"/>
      <c r="E1003" s="425"/>
      <c r="F1003" s="430"/>
      <c r="G1003" s="425"/>
      <c r="H1003" s="425"/>
      <c r="I1003" s="431"/>
      <c r="J1003" s="431"/>
      <c r="K1003" s="184"/>
      <c r="L1003" s="188"/>
      <c r="M1003" s="401"/>
    </row>
    <row r="1004" spans="2:13" ht="15.6">
      <c r="B1004" s="397"/>
      <c r="C1004" s="432"/>
      <c r="D1004" s="433"/>
      <c r="E1004" s="433"/>
      <c r="F1004" s="434"/>
      <c r="G1004" s="554"/>
      <c r="H1004" s="861"/>
      <c r="I1004" s="862"/>
      <c r="J1004" s="431"/>
      <c r="K1004" s="184"/>
      <c r="L1004" s="188"/>
      <c r="M1004" s="401"/>
    </row>
    <row r="1005" spans="2:13" ht="15.6">
      <c r="B1005" s="397"/>
      <c r="C1005" s="437"/>
      <c r="D1005" s="438"/>
      <c r="E1005" s="438"/>
      <c r="F1005" s="438"/>
      <c r="G1005" s="439"/>
      <c r="H1005" s="590"/>
      <c r="I1005" s="586"/>
      <c r="J1005" s="431"/>
      <c r="K1005" s="184"/>
      <c r="L1005" s="188"/>
      <c r="M1005" s="401"/>
    </row>
    <row r="1006" spans="2:13" ht="15.6">
      <c r="B1006" s="397"/>
      <c r="C1006" s="437"/>
      <c r="D1006" s="438"/>
      <c r="E1006" s="438"/>
      <c r="F1006" s="438"/>
      <c r="G1006" s="439"/>
      <c r="H1006" s="590"/>
      <c r="I1006" s="586"/>
      <c r="J1006" s="431"/>
      <c r="K1006" s="184"/>
      <c r="L1006" s="188"/>
      <c r="M1006" s="401"/>
    </row>
    <row r="1007" spans="2:13" ht="15.6">
      <c r="B1007" s="397"/>
      <c r="C1007" s="437"/>
      <c r="D1007" s="438"/>
      <c r="E1007" s="438"/>
      <c r="F1007" s="438"/>
      <c r="G1007" s="439"/>
      <c r="H1007" s="590"/>
      <c r="I1007" s="586"/>
      <c r="J1007" s="431"/>
      <c r="K1007" s="184"/>
      <c r="L1007" s="188"/>
      <c r="M1007" s="401"/>
    </row>
    <row r="1008" spans="2:13" ht="15.6">
      <c r="B1008" s="397"/>
      <c r="C1008" s="437"/>
      <c r="D1008" s="438"/>
      <c r="E1008" s="438"/>
      <c r="F1008" s="438"/>
      <c r="G1008" s="439"/>
      <c r="H1008" s="590"/>
      <c r="I1008" s="586"/>
      <c r="J1008" s="431"/>
      <c r="K1008" s="184"/>
      <c r="L1008" s="188"/>
      <c r="M1008" s="401"/>
    </row>
    <row r="1009" spans="2:13" ht="15.6">
      <c r="B1009" s="397"/>
      <c r="C1009" s="437"/>
      <c r="D1009" s="438"/>
      <c r="E1009" s="438"/>
      <c r="F1009" s="438"/>
      <c r="G1009" s="439"/>
      <c r="H1009" s="584"/>
      <c r="I1009" s="586"/>
      <c r="J1009" s="431"/>
      <c r="K1009" s="184"/>
      <c r="L1009" s="188"/>
      <c r="M1009" s="401"/>
    </row>
    <row r="1010" spans="2:13" ht="16.2" thickBot="1">
      <c r="B1010" s="397"/>
      <c r="C1010" s="441"/>
      <c r="D1010" s="442"/>
      <c r="E1010" s="442"/>
      <c r="F1010" s="443"/>
      <c r="G1010" s="444"/>
      <c r="H1010" s="585"/>
      <c r="I1010" s="591"/>
      <c r="J1010" s="431"/>
      <c r="K1010" s="184"/>
      <c r="L1010" s="188"/>
      <c r="M1010" s="401"/>
    </row>
    <row r="1011" spans="2:13" ht="15" thickBot="1">
      <c r="B1011" s="397"/>
      <c r="C1011" s="187"/>
      <c r="D1011" s="186"/>
      <c r="E1011" s="186"/>
      <c r="G1011" s="186"/>
      <c r="H1011" s="186"/>
      <c r="I1011" s="184"/>
      <c r="J1011" s="184"/>
      <c r="K1011" s="184"/>
      <c r="L1011" s="188"/>
      <c r="M1011" s="401"/>
    </row>
    <row r="1012" spans="2:13" ht="26.4" thickBot="1">
      <c r="B1012" s="397"/>
      <c r="C1012" s="876"/>
      <c r="D1012" s="877"/>
      <c r="E1012" s="877"/>
      <c r="F1012" s="877"/>
      <c r="G1012" s="877"/>
      <c r="H1012" s="877"/>
      <c r="I1012" s="877"/>
      <c r="J1012" s="877"/>
      <c r="K1012" s="877"/>
      <c r="L1012" s="878"/>
      <c r="M1012" s="401"/>
    </row>
    <row r="1013" spans="2:13" ht="15.6">
      <c r="B1013" s="396"/>
      <c r="C1013" s="446"/>
      <c r="D1013" s="447"/>
      <c r="E1013" s="447"/>
      <c r="F1013" s="447"/>
      <c r="G1013" s="448"/>
      <c r="H1013" s="447"/>
      <c r="I1013" s="448"/>
      <c r="J1013" s="447"/>
      <c r="K1013" s="448"/>
      <c r="L1013" s="449"/>
      <c r="M1013" s="401"/>
    </row>
    <row r="1014" spans="2:13" ht="15.6">
      <c r="B1014" s="396"/>
      <c r="C1014" s="450"/>
      <c r="D1014" s="438"/>
      <c r="E1014" s="438"/>
      <c r="F1014" s="438"/>
      <c r="G1014" s="438"/>
      <c r="H1014" s="438"/>
      <c r="I1014" s="438"/>
      <c r="J1014" s="438"/>
      <c r="K1014" s="550"/>
      <c r="L1014" s="452"/>
      <c r="M1014" s="401"/>
    </row>
    <row r="1015" spans="2:13" ht="15.6">
      <c r="B1015" s="396"/>
      <c r="C1015" s="450"/>
      <c r="D1015" s="438"/>
      <c r="E1015" s="438"/>
      <c r="F1015" s="438"/>
      <c r="G1015" s="438"/>
      <c r="H1015" s="438"/>
      <c r="I1015" s="438"/>
      <c r="J1015" s="438"/>
      <c r="K1015" s="550"/>
      <c r="L1015" s="452"/>
      <c r="M1015" s="401"/>
    </row>
    <row r="1016" spans="2:13" ht="15.6">
      <c r="B1016" s="396"/>
      <c r="C1016" s="450"/>
      <c r="D1016" s="438"/>
      <c r="E1016" s="185"/>
      <c r="F1016" s="438"/>
      <c r="G1016" s="438"/>
      <c r="H1016" s="438"/>
      <c r="I1016" s="438"/>
      <c r="J1016" s="438"/>
      <c r="K1016" s="550"/>
      <c r="L1016" s="452"/>
      <c r="M1016" s="401"/>
    </row>
    <row r="1017" spans="2:13" ht="15.6">
      <c r="B1017" s="396"/>
      <c r="C1017" s="450"/>
      <c r="D1017" s="438"/>
      <c r="E1017" s="438"/>
      <c r="F1017" s="438"/>
      <c r="G1017" s="438"/>
      <c r="H1017" s="438"/>
      <c r="I1017" s="438"/>
      <c r="J1017" s="438"/>
      <c r="K1017" s="550"/>
      <c r="L1017" s="452"/>
      <c r="M1017" s="401"/>
    </row>
    <row r="1018" spans="2:13" ht="15.6">
      <c r="B1018" s="397"/>
      <c r="C1018" s="450"/>
      <c r="D1018" s="552"/>
      <c r="E1018" s="552"/>
      <c r="F1018" s="552"/>
      <c r="G1018" s="552"/>
      <c r="H1018" s="552"/>
      <c r="I1018" s="552"/>
      <c r="J1018" s="552"/>
      <c r="K1018" s="550"/>
      <c r="L1018" s="452"/>
      <c r="M1018" s="401"/>
    </row>
    <row r="1019" spans="2:13" ht="15.6">
      <c r="B1019" s="397"/>
      <c r="C1019" s="547"/>
      <c r="D1019" s="553"/>
      <c r="E1019" s="553"/>
      <c r="F1019" s="553"/>
      <c r="G1019" s="548"/>
      <c r="H1019" s="548"/>
      <c r="I1019" s="548"/>
      <c r="J1019" s="548"/>
      <c r="K1019" s="549"/>
      <c r="L1019" s="452"/>
      <c r="M1019" s="401"/>
    </row>
    <row r="1020" spans="2:13" ht="15.6">
      <c r="B1020" s="397"/>
      <c r="C1020" s="460"/>
      <c r="D1020" s="461"/>
      <c r="E1020" s="461"/>
      <c r="F1020" s="461"/>
      <c r="G1020" s="461"/>
      <c r="H1020" s="461"/>
      <c r="I1020" s="461"/>
      <c r="J1020" s="461"/>
      <c r="K1020" s="542"/>
      <c r="L1020" s="452"/>
      <c r="M1020" s="401"/>
    </row>
    <row r="1021" spans="2:13" ht="15.6">
      <c r="B1021" s="396"/>
      <c r="C1021" s="402"/>
      <c r="D1021" s="462"/>
      <c r="E1021" s="462"/>
      <c r="F1021" s="462"/>
      <c r="G1021" s="462"/>
      <c r="H1021" s="462"/>
      <c r="I1021" s="462"/>
      <c r="J1021" s="462"/>
      <c r="K1021" s="520"/>
      <c r="L1021" s="463"/>
      <c r="M1021" s="401"/>
    </row>
    <row r="1022" spans="2:13" ht="16.2" thickBot="1">
      <c r="B1022" s="396"/>
      <c r="C1022" s="394"/>
      <c r="D1022" s="395"/>
      <c r="E1022" s="464"/>
      <c r="F1022" s="879"/>
      <c r="G1022" s="879"/>
      <c r="H1022" s="879"/>
      <c r="I1022" s="879"/>
      <c r="J1022" s="880"/>
      <c r="K1022" s="880"/>
      <c r="L1022" s="465"/>
      <c r="M1022" s="401"/>
    </row>
    <row r="1023" spans="2:13" ht="15" thickBot="1">
      <c r="B1023" s="397"/>
      <c r="C1023" s="393"/>
      <c r="D1023" s="367"/>
      <c r="E1023" s="367"/>
      <c r="F1023" s="367"/>
      <c r="G1023" s="367"/>
      <c r="H1023" s="367"/>
      <c r="I1023" s="367"/>
      <c r="J1023" s="367"/>
      <c r="K1023" s="367"/>
      <c r="L1023" s="368"/>
      <c r="M1023" s="401"/>
    </row>
    <row r="1024" spans="2:13" ht="15" thickBot="1">
      <c r="B1024" s="398"/>
      <c r="C1024" s="399"/>
      <c r="D1024" s="399"/>
      <c r="E1024" s="399"/>
      <c r="F1024" s="399"/>
      <c r="G1024" s="399"/>
      <c r="H1024" s="399"/>
      <c r="I1024" s="399"/>
      <c r="J1024" s="399"/>
      <c r="K1024" s="399"/>
      <c r="L1024" s="399"/>
      <c r="M1024" s="400"/>
    </row>
    <row r="1026" spans="2:13" ht="15" thickBot="1"/>
    <row r="1027" spans="2:13" ht="46.8" thickBot="1">
      <c r="B1027" s="872" t="s">
        <v>262</v>
      </c>
      <c r="C1027" s="873"/>
      <c r="D1027" s="873"/>
      <c r="E1027" s="873"/>
      <c r="F1027" s="873"/>
      <c r="G1027" s="873"/>
      <c r="H1027" s="873"/>
      <c r="I1027" s="873"/>
      <c r="J1027" s="873"/>
      <c r="K1027" s="873"/>
      <c r="L1027" s="873"/>
      <c r="M1027" s="874"/>
    </row>
    <row r="1028" spans="2:13" ht="26.4" thickBot="1">
      <c r="B1028" s="555"/>
      <c r="C1028" s="856" t="s">
        <v>193</v>
      </c>
      <c r="D1028" s="857"/>
      <c r="E1028" s="857"/>
      <c r="F1028" s="857"/>
      <c r="G1028" s="857"/>
      <c r="H1028" s="857"/>
      <c r="I1028" s="857"/>
      <c r="J1028" s="857"/>
      <c r="K1028" s="857"/>
      <c r="L1028" s="858"/>
      <c r="M1028" s="560"/>
    </row>
    <row r="1029" spans="2:13" ht="15.6">
      <c r="B1029" s="555"/>
      <c r="C1029" s="403" t="s">
        <v>7</v>
      </c>
      <c r="D1029" s="404" t="s">
        <v>38</v>
      </c>
      <c r="E1029" s="405" t="s">
        <v>39</v>
      </c>
      <c r="F1029" s="406" t="s">
        <v>40</v>
      </c>
      <c r="G1029" s="406" t="s">
        <v>8</v>
      </c>
      <c r="H1029" s="407" t="s">
        <v>60</v>
      </c>
      <c r="I1029" s="408" t="s">
        <v>40</v>
      </c>
      <c r="J1029" s="407" t="s">
        <v>65</v>
      </c>
      <c r="K1029" s="184"/>
      <c r="L1029" s="188"/>
      <c r="M1029" s="560"/>
    </row>
    <row r="1030" spans="2:13" ht="15.6">
      <c r="B1030" s="555"/>
      <c r="C1030" s="409" t="s">
        <v>42</v>
      </c>
      <c r="D1030" s="596">
        <v>1670216.0519999999</v>
      </c>
      <c r="E1030" s="596">
        <v>1694105.5419999999</v>
      </c>
      <c r="F1030" s="526">
        <f t="shared" ref="F1030:F1035" si="253">E1030-D1030</f>
        <v>23889.489999999991</v>
      </c>
      <c r="G1030" s="521">
        <v>6.28</v>
      </c>
      <c r="H1030" s="410">
        <f>F1030*G1030</f>
        <v>150025.99719999995</v>
      </c>
      <c r="I1030" s="531">
        <f>F1030+F1034+F1035</f>
        <v>29221.228999999988</v>
      </c>
      <c r="J1030" s="411">
        <f>I1030/I1034</f>
        <v>0.7583274646740541</v>
      </c>
      <c r="K1030" s="186"/>
      <c r="L1030" s="359"/>
      <c r="M1030" s="560"/>
    </row>
    <row r="1031" spans="2:13" ht="15.6">
      <c r="B1031" s="555"/>
      <c r="C1031" s="412" t="s">
        <v>43</v>
      </c>
      <c r="D1031" s="596">
        <v>642748.48300000001</v>
      </c>
      <c r="E1031" s="596">
        <v>645709.46299999999</v>
      </c>
      <c r="F1031" s="527">
        <f t="shared" si="253"/>
        <v>2960.9799999999814</v>
      </c>
      <c r="G1031" s="522">
        <v>6.28</v>
      </c>
      <c r="H1031" s="413">
        <f>G1031*F1031</f>
        <v>18594.954399999882</v>
      </c>
      <c r="I1031" s="532">
        <f>F1031</f>
        <v>2960.9799999999814</v>
      </c>
      <c r="J1031" s="414">
        <f>I1031/I1034</f>
        <v>7.6841136844400609E-2</v>
      </c>
      <c r="K1031" s="186"/>
      <c r="L1031" s="359"/>
      <c r="M1031" s="560"/>
    </row>
    <row r="1032" spans="2:13" ht="15.6">
      <c r="B1032" s="555"/>
      <c r="C1032" s="415" t="s">
        <v>44</v>
      </c>
      <c r="D1032" s="597">
        <v>397541.01299999998</v>
      </c>
      <c r="E1032" s="597">
        <v>400904.50199999998</v>
      </c>
      <c r="F1032" s="528">
        <f t="shared" si="253"/>
        <v>3363.4890000000014</v>
      </c>
      <c r="G1032" s="523">
        <v>4.58</v>
      </c>
      <c r="H1032" s="416">
        <f>G1032*F1032</f>
        <v>15404.779620000007</v>
      </c>
      <c r="I1032" s="533">
        <f>F1032</f>
        <v>3363.4890000000014</v>
      </c>
      <c r="J1032" s="417">
        <f>I1032/I1034</f>
        <v>8.7286749158602184E-2</v>
      </c>
      <c r="K1032" s="186"/>
      <c r="L1032" s="359"/>
      <c r="M1032" s="560"/>
    </row>
    <row r="1033" spans="2:13" ht="15.6">
      <c r="B1033" s="556"/>
      <c r="C1033" s="183" t="s">
        <v>139</v>
      </c>
      <c r="D1033" s="597">
        <v>349277.92300000001</v>
      </c>
      <c r="E1033" s="597">
        <v>352266.01199999999</v>
      </c>
      <c r="F1033" s="529">
        <f t="shared" si="253"/>
        <v>2988.0889999999781</v>
      </c>
      <c r="G1033" s="524">
        <v>6.28</v>
      </c>
      <c r="H1033" s="418">
        <f>G1033*F1033</f>
        <v>18765.198919999864</v>
      </c>
      <c r="I1033" s="534">
        <f>F1033</f>
        <v>2988.0889999999781</v>
      </c>
      <c r="J1033" s="419">
        <f>I1033/I1034</f>
        <v>7.7544649322943054E-2</v>
      </c>
      <c r="K1033" s="186"/>
      <c r="L1033" s="359"/>
      <c r="M1033" s="560"/>
    </row>
    <row r="1034" spans="2:13" ht="16.2" thickBot="1">
      <c r="B1034" s="556"/>
      <c r="C1034" s="420" t="s">
        <v>45</v>
      </c>
      <c r="D1034" s="597">
        <v>973.28200000000004</v>
      </c>
      <c r="E1034" s="597">
        <v>4414.1809999999996</v>
      </c>
      <c r="F1034" s="526">
        <f t="shared" si="253"/>
        <v>3440.8989999999994</v>
      </c>
      <c r="G1034" s="859">
        <v>6.28</v>
      </c>
      <c r="H1034" s="421">
        <f>G1034*F1034</f>
        <v>21608.845719999998</v>
      </c>
      <c r="I1034" s="535">
        <f t="shared" ref="I1034" si="254">SUM(I1030:I1033)</f>
        <v>38533.786999999953</v>
      </c>
      <c r="J1034" s="422">
        <f t="shared" ref="J1034" si="255">SUM(J1030:J1033)</f>
        <v>1</v>
      </c>
      <c r="K1034" s="186"/>
      <c r="L1034" s="359"/>
      <c r="M1034" s="560"/>
    </row>
    <row r="1035" spans="2:13" ht="15.6">
      <c r="B1035" s="556"/>
      <c r="C1035" s="420" t="s">
        <v>46</v>
      </c>
      <c r="D1035" s="597">
        <v>555.20100000000002</v>
      </c>
      <c r="E1035" s="597">
        <v>2446.0410000000002</v>
      </c>
      <c r="F1035" s="526">
        <f t="shared" si="253"/>
        <v>1890.8400000000001</v>
      </c>
      <c r="G1035" s="860"/>
      <c r="H1035" s="423">
        <f>G1034*F1035</f>
        <v>11874.475200000001</v>
      </c>
      <c r="I1035" s="424"/>
      <c r="J1035" s="425"/>
      <c r="K1035" s="186"/>
      <c r="L1035" s="359"/>
      <c r="M1035" s="560"/>
    </row>
    <row r="1036" spans="2:13" ht="16.2" thickBot="1">
      <c r="B1036" s="556"/>
      <c r="C1036" s="426" t="s">
        <v>21</v>
      </c>
      <c r="D1036" s="427"/>
      <c r="E1036" s="427"/>
      <c r="F1036" s="530">
        <f>F1030+F1031+F1032+F1033+F1034+F1035</f>
        <v>38533.786999999953</v>
      </c>
      <c r="G1036" s="525">
        <f>H1036/F1036</f>
        <v>6.1316125264303762</v>
      </c>
      <c r="H1036" s="428">
        <f>SUM(H1030:H1035)</f>
        <v>236274.25105999969</v>
      </c>
      <c r="I1036" s="424"/>
      <c r="J1036" s="425"/>
      <c r="K1036" s="186"/>
      <c r="L1036" s="359"/>
      <c r="M1036" s="560"/>
    </row>
    <row r="1037" spans="2:13" ht="16.2" thickBot="1">
      <c r="B1037" s="556"/>
      <c r="C1037" s="429"/>
      <c r="D1037" s="425"/>
      <c r="E1037" s="425"/>
      <c r="F1037" s="430"/>
      <c r="G1037" s="425"/>
      <c r="H1037" s="425"/>
      <c r="I1037" s="431"/>
      <c r="J1037" s="184"/>
      <c r="K1037" s="184"/>
      <c r="L1037" s="188"/>
      <c r="M1037" s="560"/>
    </row>
    <row r="1038" spans="2:13" ht="15.6">
      <c r="B1038" s="556"/>
      <c r="C1038" s="432"/>
      <c r="D1038" s="433"/>
      <c r="E1038" s="433" t="s">
        <v>254</v>
      </c>
      <c r="F1038" s="434" t="s">
        <v>1</v>
      </c>
      <c r="G1038" s="554" t="s">
        <v>65</v>
      </c>
      <c r="H1038" s="861" t="s">
        <v>243</v>
      </c>
      <c r="I1038" s="862"/>
      <c r="J1038" s="646" t="s">
        <v>295</v>
      </c>
      <c r="K1038" s="184"/>
      <c r="L1038" s="188"/>
      <c r="M1038" s="560"/>
    </row>
    <row r="1039" spans="2:13" ht="15.6">
      <c r="B1039" s="556"/>
      <c r="C1039" s="437" t="s">
        <v>80</v>
      </c>
      <c r="D1039" s="438"/>
      <c r="E1039" s="438">
        <f>E14+E47+E80+E113+E146+E179+E212+E245+E278+E311+E344+E377+E410+E443+E476+E510+E543++E576+E609+E642+E675+E708+E741+E774+E807+E840+E873+E906+E939+E972+E1005</f>
        <v>35402</v>
      </c>
      <c r="F1039" s="438">
        <f>D1039+E1039</f>
        <v>35402</v>
      </c>
      <c r="G1039" s="439">
        <f>F1039/F1044</f>
        <v>0.28003586787863138</v>
      </c>
      <c r="H1039" s="590">
        <v>7.0000000000000001E-3</v>
      </c>
      <c r="I1039" s="586">
        <f>F1039*H1039</f>
        <v>247.81399999999999</v>
      </c>
      <c r="J1039" s="647">
        <f>F1039-I1039</f>
        <v>35154.186000000002</v>
      </c>
      <c r="K1039" s="186"/>
      <c r="L1039" s="188"/>
      <c r="M1039" s="560"/>
    </row>
    <row r="1040" spans="2:13" ht="15.6">
      <c r="B1040" s="556"/>
      <c r="C1040" s="437" t="s">
        <v>81</v>
      </c>
      <c r="D1040" s="438"/>
      <c r="E1040" s="438">
        <f t="shared" ref="E1040:E1043" si="256">E15+E48+E81+E114+E147+E180+E213+E246+E279+E312+E345+E378+E411+E444+E477+E511+E544++E577+E610+E643+E676+E709+E742+E775+E808+E841+E874+E907+E940+E973+E1006</f>
        <v>30363</v>
      </c>
      <c r="F1040" s="438">
        <f t="shared" ref="F1040:F1043" si="257">D1040+E1040</f>
        <v>30363</v>
      </c>
      <c r="G1040" s="439">
        <f>F1040/F1044</f>
        <v>0.24017651704420329</v>
      </c>
      <c r="H1040" s="590">
        <v>2.5000000000000001E-2</v>
      </c>
      <c r="I1040" s="586">
        <f>F1040*H1040</f>
        <v>759.07500000000005</v>
      </c>
      <c r="J1040" s="647">
        <f t="shared" ref="J1040:J1043" si="258">F1040-I1040</f>
        <v>29603.924999999999</v>
      </c>
      <c r="K1040" s="186"/>
      <c r="L1040" s="188"/>
      <c r="M1040" s="560"/>
    </row>
    <row r="1041" spans="2:13" ht="15.6">
      <c r="B1041" s="556"/>
      <c r="C1041" s="437" t="s">
        <v>58</v>
      </c>
      <c r="D1041" s="438"/>
      <c r="E1041" s="438">
        <f t="shared" si="256"/>
        <v>36848</v>
      </c>
      <c r="F1041" s="438">
        <f t="shared" si="257"/>
        <v>36848</v>
      </c>
      <c r="G1041" s="439">
        <f>F1041/F1044</f>
        <v>0.29147397490514121</v>
      </c>
      <c r="H1041" s="590"/>
      <c r="I1041" s="586"/>
      <c r="J1041" s="647">
        <f t="shared" si="258"/>
        <v>36848</v>
      </c>
      <c r="K1041" s="186"/>
      <c r="L1041" s="188"/>
      <c r="M1041" s="560"/>
    </row>
    <row r="1042" spans="2:13" ht="15.6">
      <c r="B1042" s="556"/>
      <c r="C1042" s="437" t="s">
        <v>275</v>
      </c>
      <c r="D1042" s="438"/>
      <c r="E1042" s="438">
        <f t="shared" si="256"/>
        <v>23806.520000000004</v>
      </c>
      <c r="F1042" s="438">
        <f t="shared" si="257"/>
        <v>23806.520000000004</v>
      </c>
      <c r="G1042" s="439">
        <f>F1042/F1044</f>
        <v>0.18831364017202409</v>
      </c>
      <c r="H1042" s="590">
        <v>1.9E-2</v>
      </c>
      <c r="I1042" s="586">
        <f>F1042*H1042</f>
        <v>452.32388000000009</v>
      </c>
      <c r="J1042" s="647">
        <f t="shared" si="258"/>
        <v>23354.196120000004</v>
      </c>
      <c r="K1042" s="186"/>
      <c r="L1042" s="188"/>
      <c r="M1042" s="560"/>
    </row>
    <row r="1043" spans="2:13" ht="15.6">
      <c r="B1043" s="556"/>
      <c r="C1043" s="437" t="s">
        <v>276</v>
      </c>
      <c r="D1043" s="438"/>
      <c r="E1043" s="438">
        <f t="shared" si="256"/>
        <v>0</v>
      </c>
      <c r="F1043" s="438">
        <f t="shared" si="257"/>
        <v>0</v>
      </c>
      <c r="G1043" s="439">
        <f>F1043/F1044</f>
        <v>0</v>
      </c>
      <c r="H1043" s="584"/>
      <c r="I1043" s="586"/>
      <c r="J1043" s="647">
        <f t="shared" si="258"/>
        <v>0</v>
      </c>
      <c r="K1043" s="186"/>
      <c r="L1043" s="188"/>
      <c r="M1043" s="560"/>
    </row>
    <row r="1044" spans="2:13" ht="16.2" thickBot="1">
      <c r="B1044" s="556"/>
      <c r="C1044" s="441" t="s">
        <v>1</v>
      </c>
      <c r="D1044" s="442">
        <f>SUM(D1039:D1043)</f>
        <v>0</v>
      </c>
      <c r="E1044" s="442">
        <f>SUM(E1039:E1043)</f>
        <v>126419.52</v>
      </c>
      <c r="F1044" s="443">
        <f>D1044+E1044</f>
        <v>126419.52</v>
      </c>
      <c r="G1044" s="444">
        <f>SUM(G1039:G1043)</f>
        <v>0.99999999999999989</v>
      </c>
      <c r="H1044" s="585" t="s">
        <v>21</v>
      </c>
      <c r="I1044" s="591">
        <f>SUM(I1039:I1043)</f>
        <v>1459.21288</v>
      </c>
      <c r="J1044" s="648">
        <f>SUM(J1039:J1043)</f>
        <v>124960.30712000001</v>
      </c>
      <c r="K1044" s="184"/>
      <c r="L1044" s="188"/>
      <c r="M1044" s="560"/>
    </row>
    <row r="1045" spans="2:13" ht="15" thickBot="1">
      <c r="B1045" s="556"/>
      <c r="C1045" s="187"/>
      <c r="D1045" s="186"/>
      <c r="E1045" s="186"/>
      <c r="F1045" s="185"/>
      <c r="G1045" s="186"/>
      <c r="H1045" s="186"/>
      <c r="I1045" s="184"/>
      <c r="J1045" s="184"/>
      <c r="K1045" s="184"/>
      <c r="L1045" s="188"/>
      <c r="M1045" s="560"/>
    </row>
    <row r="1046" spans="2:13" ht="26.4" thickBot="1">
      <c r="B1046" s="556"/>
      <c r="C1046" s="869" t="s">
        <v>194</v>
      </c>
      <c r="D1046" s="870"/>
      <c r="E1046" s="870"/>
      <c r="F1046" s="870"/>
      <c r="G1046" s="870"/>
      <c r="H1046" s="870"/>
      <c r="I1046" s="870"/>
      <c r="J1046" s="870"/>
      <c r="K1046" s="870"/>
      <c r="L1046" s="871"/>
      <c r="M1046" s="560"/>
    </row>
    <row r="1047" spans="2:13" ht="15.6">
      <c r="B1047" s="555"/>
      <c r="C1047" s="446"/>
      <c r="D1047" s="447" t="s">
        <v>260</v>
      </c>
      <c r="E1047" s="447" t="s">
        <v>68</v>
      </c>
      <c r="F1047" s="447" t="s">
        <v>290</v>
      </c>
      <c r="G1047" s="448" t="s">
        <v>256</v>
      </c>
      <c r="H1047" s="447" t="s">
        <v>130</v>
      </c>
      <c r="I1047" s="448" t="s">
        <v>64</v>
      </c>
      <c r="J1047" s="447" t="s">
        <v>270</v>
      </c>
      <c r="K1047" s="448" t="s">
        <v>195</v>
      </c>
      <c r="L1047" s="449" t="s">
        <v>65</v>
      </c>
      <c r="M1047" s="560"/>
    </row>
    <row r="1048" spans="2:13" ht="15.6">
      <c r="B1048" s="555"/>
      <c r="C1048" s="450" t="s">
        <v>58</v>
      </c>
      <c r="D1048" s="438">
        <f>D23+D56+D89+D122+D155+D188+D221+D254+D287+D320+D353+D386+D419+D452+D485+D519+D552+D585+D618+D651+D684+D717+D750+D783+D816+D849+D882+D915+D948+D981+D1014</f>
        <v>11325.31</v>
      </c>
      <c r="E1048" s="438">
        <f t="shared" ref="E1048:K1048" si="259">E23+E56+E89+E122+E155+E188+E221+E254+E287+E320+E353+E386+E419+E452+E485+E519+E552+E585+E618+E651+E684+E717+E750+E783+E816+E849+E882+E915+E948+E981+E1014</f>
        <v>9332.3700000000008</v>
      </c>
      <c r="F1048" s="438">
        <f t="shared" si="259"/>
        <v>5009.1699999999992</v>
      </c>
      <c r="G1048" s="438">
        <f t="shared" si="259"/>
        <v>5672.7</v>
      </c>
      <c r="H1048" s="438">
        <f t="shared" si="259"/>
        <v>647</v>
      </c>
      <c r="I1048" s="438">
        <f t="shared" si="259"/>
        <v>4311.24</v>
      </c>
      <c r="J1048" s="438">
        <f t="shared" si="259"/>
        <v>0</v>
      </c>
      <c r="K1048" s="438">
        <f t="shared" si="259"/>
        <v>36297.79</v>
      </c>
      <c r="L1048" s="452">
        <f>K1048/K1052</f>
        <v>0.15368108074099623</v>
      </c>
      <c r="M1048" s="560"/>
    </row>
    <row r="1049" spans="2:13" ht="15.6">
      <c r="B1049" s="555"/>
      <c r="C1049" s="450" t="s">
        <v>148</v>
      </c>
      <c r="D1049" s="438">
        <f t="shared" ref="D1049:K1053" si="260">D24+D57+D90+D123+D156+D189+D222+D255+D288+D321+D354+D387+D420+D453+D486+D520+D553+D586+D619+D652+D685+D718+D751+D784+D817+D850+D883+D916+D949+D982+D1015</f>
        <v>20093.88</v>
      </c>
      <c r="E1049" s="438">
        <f t="shared" si="260"/>
        <v>15660.65</v>
      </c>
      <c r="F1049" s="438">
        <f t="shared" si="260"/>
        <v>7222.6100000000006</v>
      </c>
      <c r="G1049" s="438">
        <f t="shared" si="260"/>
        <v>10764.34</v>
      </c>
      <c r="H1049" s="438">
        <f t="shared" si="260"/>
        <v>4913.55</v>
      </c>
      <c r="I1049" s="438">
        <f t="shared" si="260"/>
        <v>6522.17</v>
      </c>
      <c r="J1049" s="438">
        <f t="shared" si="260"/>
        <v>0</v>
      </c>
      <c r="K1049" s="438">
        <f t="shared" si="260"/>
        <v>65177.200000000004</v>
      </c>
      <c r="L1049" s="452">
        <f>K1049/K1052</f>
        <v>0.2759535094470506</v>
      </c>
      <c r="M1049" s="560"/>
    </row>
    <row r="1050" spans="2:13" ht="15.6">
      <c r="B1050" s="555"/>
      <c r="C1050" s="450" t="s">
        <v>61</v>
      </c>
      <c r="D1050" s="438">
        <f t="shared" si="260"/>
        <v>17841.5</v>
      </c>
      <c r="E1050" s="438">
        <f t="shared" si="260"/>
        <v>15920.37</v>
      </c>
      <c r="F1050" s="438">
        <f t="shared" si="260"/>
        <v>3076.1400000000003</v>
      </c>
      <c r="G1050" s="438">
        <f t="shared" si="260"/>
        <v>7790.0099999999993</v>
      </c>
      <c r="H1050" s="438">
        <f t="shared" si="260"/>
        <v>1189.22</v>
      </c>
      <c r="I1050" s="438">
        <f t="shared" si="260"/>
        <v>5770</v>
      </c>
      <c r="J1050" s="438">
        <f t="shared" si="260"/>
        <v>0</v>
      </c>
      <c r="K1050" s="438">
        <f t="shared" si="260"/>
        <v>51587.240000000005</v>
      </c>
      <c r="L1050" s="452">
        <f>K1050/K1052</f>
        <v>0.21841502735139387</v>
      </c>
      <c r="M1050" s="560"/>
    </row>
    <row r="1051" spans="2:13" ht="15.6">
      <c r="B1051" s="555"/>
      <c r="C1051" s="450" t="s">
        <v>62</v>
      </c>
      <c r="D1051" s="438">
        <f t="shared" si="260"/>
        <v>20894.620000000003</v>
      </c>
      <c r="E1051" s="438">
        <f t="shared" si="260"/>
        <v>19969.62</v>
      </c>
      <c r="F1051" s="438">
        <f t="shared" si="260"/>
        <v>11153.77</v>
      </c>
      <c r="G1051" s="438">
        <f t="shared" si="260"/>
        <v>15180.31</v>
      </c>
      <c r="H1051" s="438">
        <f t="shared" si="260"/>
        <v>5122.7899999999991</v>
      </c>
      <c r="I1051" s="438">
        <f t="shared" si="260"/>
        <v>9855.1</v>
      </c>
      <c r="J1051" s="438">
        <f t="shared" si="260"/>
        <v>1935.6199999999997</v>
      </c>
      <c r="K1051" s="438">
        <f t="shared" si="260"/>
        <v>84111.830000000016</v>
      </c>
      <c r="L1051" s="452">
        <f>K1051/K1052</f>
        <v>0.35612077036929662</v>
      </c>
      <c r="M1051" s="560"/>
    </row>
    <row r="1052" spans="2:13" ht="15.6">
      <c r="B1052" s="556"/>
      <c r="C1052" s="546" t="s">
        <v>199</v>
      </c>
      <c r="D1052" s="561">
        <f t="shared" si="260"/>
        <v>69170.31</v>
      </c>
      <c r="E1052" s="561">
        <f t="shared" si="260"/>
        <v>60883.010000000009</v>
      </c>
      <c r="F1052" s="561">
        <f t="shared" si="260"/>
        <v>26461.69</v>
      </c>
      <c r="G1052" s="561">
        <f t="shared" si="260"/>
        <v>39407.360000000001</v>
      </c>
      <c r="H1052" s="561">
        <f t="shared" si="260"/>
        <v>11872.560000000001</v>
      </c>
      <c r="I1052" s="561">
        <f t="shared" si="260"/>
        <v>26458.51</v>
      </c>
      <c r="J1052" s="561">
        <f t="shared" si="260"/>
        <v>1935.6199999999997</v>
      </c>
      <c r="K1052" s="550">
        <f>D1052+E1052+F1052+G1052+H1052+I1052+J1052</f>
        <v>236189.06</v>
      </c>
      <c r="L1052" s="452">
        <f>SUM(L1048:L1051)</f>
        <v>1.0041703879087374</v>
      </c>
      <c r="M1052" s="560"/>
    </row>
    <row r="1053" spans="2:13" ht="15.6">
      <c r="B1053" s="556"/>
      <c r="C1053" s="547" t="s">
        <v>193</v>
      </c>
      <c r="D1053" s="548">
        <f t="shared" si="260"/>
        <v>69175.87</v>
      </c>
      <c r="E1053" s="548">
        <f t="shared" si="260"/>
        <v>60883.010000000009</v>
      </c>
      <c r="F1053" s="548">
        <f t="shared" si="260"/>
        <v>26461.69</v>
      </c>
      <c r="G1053" s="548">
        <f t="shared" si="260"/>
        <v>39413.360000000001</v>
      </c>
      <c r="H1053" s="548">
        <f t="shared" si="260"/>
        <v>11879.87</v>
      </c>
      <c r="I1053" s="548">
        <f t="shared" si="260"/>
        <v>26458.51</v>
      </c>
      <c r="J1053" s="548">
        <f t="shared" si="260"/>
        <v>1935.6199999999997</v>
      </c>
      <c r="K1053" s="549">
        <f t="shared" ref="K1053" si="261">D1053+E1053+F1053+G1053+H1053+I1053+J1053</f>
        <v>236207.93</v>
      </c>
      <c r="L1053" s="452"/>
      <c r="M1053" s="560"/>
    </row>
    <row r="1054" spans="2:13" ht="15.6">
      <c r="B1054" s="556"/>
      <c r="C1054" s="460" t="s">
        <v>147</v>
      </c>
      <c r="D1054" s="461">
        <f>D1053-D1052</f>
        <v>5.5599999999976717</v>
      </c>
      <c r="E1054" s="461">
        <f>E1053-E1052</f>
        <v>0</v>
      </c>
      <c r="F1054" s="461">
        <f t="shared" ref="F1054:H1054" si="262">F1053-F1052</f>
        <v>0</v>
      </c>
      <c r="G1054" s="461">
        <f t="shared" si="262"/>
        <v>6</v>
      </c>
      <c r="H1054" s="461">
        <f t="shared" si="262"/>
        <v>7.3099999999994907</v>
      </c>
      <c r="I1054" s="461">
        <f>I1053-I1052</f>
        <v>0</v>
      </c>
      <c r="J1054" s="461">
        <f t="shared" ref="J1054" si="263">J1053-J1052</f>
        <v>0</v>
      </c>
      <c r="K1054" s="542">
        <f>D1054+E1054+F1054+G1054+H1054+I1054+J1054</f>
        <v>18.869999999997162</v>
      </c>
      <c r="L1054" s="452"/>
      <c r="M1054" s="560"/>
    </row>
    <row r="1055" spans="2:13" ht="15.6">
      <c r="B1055" s="555"/>
      <c r="C1055" s="450" t="s">
        <v>65</v>
      </c>
      <c r="D1055" s="570">
        <f>D1053/K1053</f>
        <v>0.29286006612902454</v>
      </c>
      <c r="E1055" s="570">
        <f>E1053/K1053</f>
        <v>0.25775176134010408</v>
      </c>
      <c r="F1055" s="570">
        <f>F1053/K1053</f>
        <v>0.11202710256171332</v>
      </c>
      <c r="G1055" s="570">
        <f>G1053/K1053</f>
        <v>0.16685875025448976</v>
      </c>
      <c r="H1055" s="570">
        <f>H1053/K1053</f>
        <v>5.0294120100032209E-2</v>
      </c>
      <c r="I1055" s="570">
        <f>I1053/K1053</f>
        <v>0.11201363984689253</v>
      </c>
      <c r="J1055" s="570">
        <f>J1053/K1053</f>
        <v>8.194559767743614E-3</v>
      </c>
      <c r="K1055" s="571">
        <f>D1055+E1055+F1055+G1055+H1055+I1055+J1055</f>
        <v>1</v>
      </c>
      <c r="L1055" s="452"/>
      <c r="M1055" s="560"/>
    </row>
    <row r="1056" spans="2:13" ht="15.6">
      <c r="B1056" s="555"/>
      <c r="C1056" s="572" t="s">
        <v>267</v>
      </c>
      <c r="D1056" s="565">
        <v>100000</v>
      </c>
      <c r="E1056" s="565">
        <v>100000</v>
      </c>
      <c r="F1056" s="565">
        <v>100000</v>
      </c>
      <c r="G1056" s="565">
        <v>100000</v>
      </c>
      <c r="H1056" s="565">
        <v>100000</v>
      </c>
      <c r="I1056" s="565">
        <v>100000</v>
      </c>
      <c r="J1056" s="565">
        <v>100000</v>
      </c>
      <c r="K1056" s="615" t="s">
        <v>196</v>
      </c>
      <c r="L1056" s="573">
        <f>H1036-K1053</f>
        <v>66.321059999696445</v>
      </c>
      <c r="M1056" s="560"/>
    </row>
    <row r="1057" spans="2:13" ht="15.6">
      <c r="B1057" s="555"/>
      <c r="C1057" s="577" t="s">
        <v>239</v>
      </c>
      <c r="D1057" s="563">
        <f>D1052/G1036</f>
        <v>11280.93298489438</v>
      </c>
      <c r="E1057" s="563">
        <f>E1052/G1036</f>
        <v>9929.363562613129</v>
      </c>
      <c r="F1057" s="563">
        <f>F1052/G1036</f>
        <v>4315.6167950823092</v>
      </c>
      <c r="G1057" s="563">
        <f>G1052/G1036</f>
        <v>6426.9162198580207</v>
      </c>
      <c r="H1057" s="563">
        <f>H1052/G1036</f>
        <v>1936.2867351489049</v>
      </c>
      <c r="I1057" s="563">
        <f>G1036</f>
        <v>6.1316125264303762</v>
      </c>
      <c r="J1057" s="563">
        <f>J1052/G1036</f>
        <v>315.67878623388066</v>
      </c>
      <c r="K1057" s="563">
        <f>K1052/G1036</f>
        <v>38519.893255143688</v>
      </c>
      <c r="L1057" s="574"/>
      <c r="M1057" s="560"/>
    </row>
    <row r="1058" spans="2:13" ht="15.6">
      <c r="B1058" s="555"/>
      <c r="C1058" s="578" t="s">
        <v>169</v>
      </c>
      <c r="D1058" s="568">
        <f>D1057*0.003</f>
        <v>33.84279895468314</v>
      </c>
      <c r="E1058" s="568">
        <f>E1057*0.003</f>
        <v>29.788090687839389</v>
      </c>
      <c r="F1058" s="568">
        <f t="shared" ref="F1058:I1058" si="264">F1057*0.003</f>
        <v>12.946850385246927</v>
      </c>
      <c r="G1058" s="568">
        <f>G1057*0.003</f>
        <v>19.280748659574062</v>
      </c>
      <c r="H1058" s="568">
        <f>H1057*0.003</f>
        <v>5.8088602054467149</v>
      </c>
      <c r="I1058" s="568">
        <f t="shared" si="264"/>
        <v>1.839483757929113E-2</v>
      </c>
      <c r="J1058" s="568">
        <f>J1057*0.003</f>
        <v>0.94703635870164204</v>
      </c>
      <c r="K1058" s="564">
        <f>D1058+E1058+F1058+G1058+H1058+I1058+J1058</f>
        <v>102.63278008907118</v>
      </c>
      <c r="L1058" s="608"/>
      <c r="M1058" s="560"/>
    </row>
    <row r="1059" spans="2:13" ht="15.6">
      <c r="B1059" s="555"/>
      <c r="C1059" s="609" t="s">
        <v>240</v>
      </c>
      <c r="D1059" s="610">
        <f>D1058-D1054</f>
        <v>28.282798954685468</v>
      </c>
      <c r="E1059" s="610">
        <f t="shared" ref="E1059:I1059" si="265">E1058-E1054</f>
        <v>29.788090687839389</v>
      </c>
      <c r="F1059" s="610">
        <f t="shared" si="265"/>
        <v>12.946850385246927</v>
      </c>
      <c r="G1059" s="610">
        <f>G1058-G1054</f>
        <v>13.280748659574062</v>
      </c>
      <c r="H1059" s="610">
        <f>H1058-H1054</f>
        <v>-1.5011397945527758</v>
      </c>
      <c r="I1059" s="610">
        <f t="shared" si="265"/>
        <v>1.839483757929113E-2</v>
      </c>
      <c r="J1059" s="610">
        <f>J1058-J1054</f>
        <v>0.94703635870164204</v>
      </c>
      <c r="K1059" s="564">
        <f>D1059+E1059+F1059+G1059+H1059+I1059+J1059</f>
        <v>83.762780089074013</v>
      </c>
      <c r="L1059" s="575"/>
      <c r="M1059" s="560"/>
    </row>
    <row r="1060" spans="2:13" ht="15.6">
      <c r="B1060" s="555"/>
      <c r="C1060" s="577" t="s">
        <v>242</v>
      </c>
      <c r="D1060" s="568">
        <f>1550+D1059</f>
        <v>1578.2827989546854</v>
      </c>
      <c r="E1060" s="569">
        <f>1500+E1059</f>
        <v>1529.7880906878395</v>
      </c>
      <c r="F1060" s="569">
        <f t="shared" ref="F1060" si="266">1500+F1059</f>
        <v>1512.946850385247</v>
      </c>
      <c r="G1060" s="569">
        <f>1500+G1059</f>
        <v>1513.2807486595741</v>
      </c>
      <c r="H1060" s="569">
        <f>1600+H1059</f>
        <v>1598.4988602054473</v>
      </c>
      <c r="I1060" s="569">
        <f>1500+I1059</f>
        <v>1500.0183948375793</v>
      </c>
      <c r="J1060" s="569">
        <f>1500+J1059</f>
        <v>1500.9470363587016</v>
      </c>
      <c r="K1060" s="583">
        <f>D1060+E1060+F1060+G1060+H1060+I1060</f>
        <v>9232.8157437303726</v>
      </c>
      <c r="L1060" s="576"/>
      <c r="M1060" s="560"/>
    </row>
    <row r="1061" spans="2:13" ht="15" thickBot="1">
      <c r="B1061" s="556"/>
      <c r="C1061" s="579"/>
      <c r="D1061" s="580">
        <f>D1057/K1057</f>
        <v>0.29285992331736277</v>
      </c>
      <c r="E1061" s="580">
        <f>E1057/K1057</f>
        <v>0.25777235406246168</v>
      </c>
      <c r="F1061" s="580">
        <f>F1057/K1057</f>
        <v>0.11203605281294571</v>
      </c>
      <c r="G1061" s="580">
        <f>G1057/K1057</f>
        <v>0.16684667782665294</v>
      </c>
      <c r="H1061" s="580">
        <f>H1057/K1057</f>
        <v>5.0267188497214906E-2</v>
      </c>
      <c r="I1061" s="580">
        <f>I1057/K1057</f>
        <v>1.5918041324300923E-4</v>
      </c>
      <c r="J1061" s="580">
        <f>I1057/K1057</f>
        <v>1.5918041324300923E-4</v>
      </c>
      <c r="K1061" s="581">
        <f>J1061+I1061+H1061+G1061+F1061+E1061+D1061</f>
        <v>0.88010055734312398</v>
      </c>
      <c r="L1061" s="582"/>
      <c r="M1061" s="560"/>
    </row>
    <row r="1062" spans="2:13" ht="15" thickBot="1">
      <c r="B1062" s="557"/>
      <c r="C1062" s="558"/>
      <c r="D1062" s="558"/>
      <c r="E1062" s="558"/>
      <c r="F1062" s="558"/>
      <c r="G1062" s="558"/>
      <c r="H1062" s="558"/>
      <c r="I1062" s="558"/>
      <c r="J1062" s="558"/>
      <c r="K1062" s="558"/>
      <c r="L1062" s="558"/>
      <c r="M1062" s="559"/>
    </row>
  </sheetData>
  <mergeCells count="253">
    <mergeCell ref="B2:M2"/>
    <mergeCell ref="C3:L3"/>
    <mergeCell ref="G9:G10"/>
    <mergeCell ref="H13:I13"/>
    <mergeCell ref="C21:L21"/>
    <mergeCell ref="F31:G31"/>
    <mergeCell ref="H31:I31"/>
    <mergeCell ref="J31:K31"/>
    <mergeCell ref="B35:M35"/>
    <mergeCell ref="C36:L36"/>
    <mergeCell ref="G42:G43"/>
    <mergeCell ref="H46:I46"/>
    <mergeCell ref="C54:L54"/>
    <mergeCell ref="F64:G64"/>
    <mergeCell ref="H64:I64"/>
    <mergeCell ref="J64:K64"/>
    <mergeCell ref="B68:M68"/>
    <mergeCell ref="C69:L69"/>
    <mergeCell ref="G75:G76"/>
    <mergeCell ref="H79:I79"/>
    <mergeCell ref="C87:L87"/>
    <mergeCell ref="F97:G97"/>
    <mergeCell ref="H97:I97"/>
    <mergeCell ref="J97:K97"/>
    <mergeCell ref="B101:M101"/>
    <mergeCell ref="C102:L102"/>
    <mergeCell ref="G108:G109"/>
    <mergeCell ref="H112:I112"/>
    <mergeCell ref="C120:L120"/>
    <mergeCell ref="F130:G130"/>
    <mergeCell ref="H130:I130"/>
    <mergeCell ref="J130:K130"/>
    <mergeCell ref="B134:M134"/>
    <mergeCell ref="C135:L135"/>
    <mergeCell ref="G141:G142"/>
    <mergeCell ref="H145:I145"/>
    <mergeCell ref="C153:L153"/>
    <mergeCell ref="F163:G163"/>
    <mergeCell ref="H163:I163"/>
    <mergeCell ref="J163:K163"/>
    <mergeCell ref="B167:M167"/>
    <mergeCell ref="C168:L168"/>
    <mergeCell ref="G174:G175"/>
    <mergeCell ref="H178:I178"/>
    <mergeCell ref="C186:L186"/>
    <mergeCell ref="F196:G196"/>
    <mergeCell ref="H196:I196"/>
    <mergeCell ref="J196:K196"/>
    <mergeCell ref="B200:M200"/>
    <mergeCell ref="C201:L201"/>
    <mergeCell ref="G207:G208"/>
    <mergeCell ref="H211:I211"/>
    <mergeCell ref="C219:L219"/>
    <mergeCell ref="F229:G229"/>
    <mergeCell ref="H229:I229"/>
    <mergeCell ref="J229:K229"/>
    <mergeCell ref="B233:M233"/>
    <mergeCell ref="C234:L234"/>
    <mergeCell ref="G240:G241"/>
    <mergeCell ref="H244:I244"/>
    <mergeCell ref="C252:L252"/>
    <mergeCell ref="F262:G262"/>
    <mergeCell ref="H262:I262"/>
    <mergeCell ref="J262:K262"/>
    <mergeCell ref="B266:M266"/>
    <mergeCell ref="C267:L267"/>
    <mergeCell ref="G273:G274"/>
    <mergeCell ref="H277:I277"/>
    <mergeCell ref="C285:L285"/>
    <mergeCell ref="F295:G295"/>
    <mergeCell ref="H295:I295"/>
    <mergeCell ref="J295:K295"/>
    <mergeCell ref="B299:M299"/>
    <mergeCell ref="C300:L300"/>
    <mergeCell ref="G306:G307"/>
    <mergeCell ref="H310:I310"/>
    <mergeCell ref="C318:L318"/>
    <mergeCell ref="F328:G328"/>
    <mergeCell ref="H328:I328"/>
    <mergeCell ref="J328:K328"/>
    <mergeCell ref="B332:M332"/>
    <mergeCell ref="C333:L333"/>
    <mergeCell ref="G339:G340"/>
    <mergeCell ref="H343:I343"/>
    <mergeCell ref="C351:L351"/>
    <mergeCell ref="F361:G361"/>
    <mergeCell ref="H361:I361"/>
    <mergeCell ref="J361:K361"/>
    <mergeCell ref="B365:M365"/>
    <mergeCell ref="C366:L366"/>
    <mergeCell ref="G372:G373"/>
    <mergeCell ref="H376:I376"/>
    <mergeCell ref="C384:L384"/>
    <mergeCell ref="F394:G394"/>
    <mergeCell ref="H394:I394"/>
    <mergeCell ref="J394:K394"/>
    <mergeCell ref="B398:M398"/>
    <mergeCell ref="C399:L399"/>
    <mergeCell ref="G405:G406"/>
    <mergeCell ref="H409:I409"/>
    <mergeCell ref="C417:L417"/>
    <mergeCell ref="F427:G427"/>
    <mergeCell ref="H427:I427"/>
    <mergeCell ref="J427:K427"/>
    <mergeCell ref="B431:M431"/>
    <mergeCell ref="C432:L432"/>
    <mergeCell ref="G438:G439"/>
    <mergeCell ref="H442:I442"/>
    <mergeCell ref="C450:L450"/>
    <mergeCell ref="F460:G460"/>
    <mergeCell ref="H460:I460"/>
    <mergeCell ref="J460:K460"/>
    <mergeCell ref="B464:M464"/>
    <mergeCell ref="C465:L465"/>
    <mergeCell ref="G471:G472"/>
    <mergeCell ref="H475:I475"/>
    <mergeCell ref="C483:L483"/>
    <mergeCell ref="F493:G493"/>
    <mergeCell ref="H493:I493"/>
    <mergeCell ref="J493:K493"/>
    <mergeCell ref="B498:M498"/>
    <mergeCell ref="C499:L499"/>
    <mergeCell ref="G505:G506"/>
    <mergeCell ref="H509:I509"/>
    <mergeCell ref="C517:L517"/>
    <mergeCell ref="F527:G527"/>
    <mergeCell ref="H527:I527"/>
    <mergeCell ref="J527:K527"/>
    <mergeCell ref="B531:M531"/>
    <mergeCell ref="C532:L532"/>
    <mergeCell ref="G538:G539"/>
    <mergeCell ref="H542:I542"/>
    <mergeCell ref="C550:L550"/>
    <mergeCell ref="F560:G560"/>
    <mergeCell ref="H560:I560"/>
    <mergeCell ref="J560:K560"/>
    <mergeCell ref="B564:M564"/>
    <mergeCell ref="C565:L565"/>
    <mergeCell ref="G571:G572"/>
    <mergeCell ref="H575:I575"/>
    <mergeCell ref="C583:L583"/>
    <mergeCell ref="F593:G593"/>
    <mergeCell ref="H593:I593"/>
    <mergeCell ref="J593:K593"/>
    <mergeCell ref="B597:M597"/>
    <mergeCell ref="C598:L598"/>
    <mergeCell ref="G604:G605"/>
    <mergeCell ref="H608:I608"/>
    <mergeCell ref="C616:L616"/>
    <mergeCell ref="F626:G626"/>
    <mergeCell ref="H626:I626"/>
    <mergeCell ref="J626:K626"/>
    <mergeCell ref="B630:M630"/>
    <mergeCell ref="C631:L631"/>
    <mergeCell ref="G637:G638"/>
    <mergeCell ref="H641:I641"/>
    <mergeCell ref="C649:L649"/>
    <mergeCell ref="F659:G659"/>
    <mergeCell ref="H659:I659"/>
    <mergeCell ref="J659:K659"/>
    <mergeCell ref="B663:M663"/>
    <mergeCell ref="C664:L664"/>
    <mergeCell ref="G670:G671"/>
    <mergeCell ref="H674:I674"/>
    <mergeCell ref="C682:L682"/>
    <mergeCell ref="F692:G692"/>
    <mergeCell ref="H692:I692"/>
    <mergeCell ref="J692:K692"/>
    <mergeCell ref="B696:M696"/>
    <mergeCell ref="C697:L697"/>
    <mergeCell ref="G703:G704"/>
    <mergeCell ref="H707:I707"/>
    <mergeCell ref="C715:L715"/>
    <mergeCell ref="F725:G725"/>
    <mergeCell ref="H725:I725"/>
    <mergeCell ref="J725:K725"/>
    <mergeCell ref="B729:M729"/>
    <mergeCell ref="C730:L730"/>
    <mergeCell ref="G736:G737"/>
    <mergeCell ref="H740:I740"/>
    <mergeCell ref="C748:L748"/>
    <mergeCell ref="F758:G758"/>
    <mergeCell ref="H758:I758"/>
    <mergeCell ref="J758:K758"/>
    <mergeCell ref="B762:M762"/>
    <mergeCell ref="C763:L763"/>
    <mergeCell ref="G769:G770"/>
    <mergeCell ref="H773:I773"/>
    <mergeCell ref="C781:L781"/>
    <mergeCell ref="F791:G791"/>
    <mergeCell ref="H791:I791"/>
    <mergeCell ref="J791:K791"/>
    <mergeCell ref="B795:M795"/>
    <mergeCell ref="C796:L796"/>
    <mergeCell ref="G802:G803"/>
    <mergeCell ref="H806:I806"/>
    <mergeCell ref="C814:L814"/>
    <mergeCell ref="F824:G824"/>
    <mergeCell ref="H824:I824"/>
    <mergeCell ref="J824:K824"/>
    <mergeCell ref="B828:M828"/>
    <mergeCell ref="C829:L829"/>
    <mergeCell ref="G835:G836"/>
    <mergeCell ref="H839:I839"/>
    <mergeCell ref="C847:L847"/>
    <mergeCell ref="F857:G857"/>
    <mergeCell ref="H857:I857"/>
    <mergeCell ref="J857:K857"/>
    <mergeCell ref="B861:M861"/>
    <mergeCell ref="C862:L862"/>
    <mergeCell ref="G868:G869"/>
    <mergeCell ref="H872:I872"/>
    <mergeCell ref="C880:L880"/>
    <mergeCell ref="F890:G890"/>
    <mergeCell ref="H890:I890"/>
    <mergeCell ref="J890:K890"/>
    <mergeCell ref="B894:M894"/>
    <mergeCell ref="C895:L895"/>
    <mergeCell ref="G901:G902"/>
    <mergeCell ref="H905:I905"/>
    <mergeCell ref="C913:L913"/>
    <mergeCell ref="F923:G923"/>
    <mergeCell ref="H923:I923"/>
    <mergeCell ref="J923:K923"/>
    <mergeCell ref="B927:M927"/>
    <mergeCell ref="C928:L928"/>
    <mergeCell ref="G934:G935"/>
    <mergeCell ref="H938:I938"/>
    <mergeCell ref="C946:L946"/>
    <mergeCell ref="F956:G956"/>
    <mergeCell ref="H956:I956"/>
    <mergeCell ref="J956:K956"/>
    <mergeCell ref="B960:M960"/>
    <mergeCell ref="C961:L961"/>
    <mergeCell ref="G967:G968"/>
    <mergeCell ref="H971:I971"/>
    <mergeCell ref="C979:L979"/>
    <mergeCell ref="F989:G989"/>
    <mergeCell ref="H989:I989"/>
    <mergeCell ref="J989:K989"/>
    <mergeCell ref="B993:M993"/>
    <mergeCell ref="C994:L994"/>
    <mergeCell ref="H1038:I1038"/>
    <mergeCell ref="C1046:L1046"/>
    <mergeCell ref="G1000:G1001"/>
    <mergeCell ref="H1004:I1004"/>
    <mergeCell ref="C1012:L1012"/>
    <mergeCell ref="F1022:G1022"/>
    <mergeCell ref="H1022:I1022"/>
    <mergeCell ref="J1022:K1022"/>
    <mergeCell ref="B1027:M1027"/>
    <mergeCell ref="C1028:L1028"/>
    <mergeCell ref="G1034:G103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M1062"/>
  <sheetViews>
    <sheetView topLeftCell="A879" zoomScale="110" zoomScaleNormal="110" workbookViewId="0">
      <selection activeCell="D798" sqref="D798:D803"/>
    </sheetView>
  </sheetViews>
  <sheetFormatPr defaultRowHeight="14.4"/>
  <cols>
    <col min="1" max="1" width="1.5546875" customWidth="1"/>
    <col min="2" max="2" width="5.44140625" customWidth="1"/>
    <col min="3" max="3" width="24.109375" customWidth="1"/>
    <col min="4" max="4" width="16.109375" customWidth="1"/>
    <col min="5" max="6" width="16.5546875" customWidth="1"/>
    <col min="7" max="7" width="16.109375" customWidth="1"/>
    <col min="8" max="8" width="17.109375" customWidth="1"/>
    <col min="9" max="9" width="15" customWidth="1"/>
    <col min="10" max="10" width="16.6640625" customWidth="1"/>
    <col min="11" max="11" width="20.77734375" customWidth="1"/>
    <col min="12" max="12" width="12.44140625" customWidth="1"/>
    <col min="13" max="13" width="14.44140625" customWidth="1"/>
    <col min="14" max="14" width="12.109375" customWidth="1"/>
    <col min="15" max="15" width="15.5546875" customWidth="1"/>
    <col min="16" max="16" width="15.109375" customWidth="1"/>
  </cols>
  <sheetData>
    <row r="1" spans="2:13" ht="27" customHeight="1" thickBot="1"/>
    <row r="2" spans="2:13" ht="46.8" thickBot="1">
      <c r="B2" s="853" t="s">
        <v>200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5"/>
    </row>
    <row r="3" spans="2:13" ht="26.4" thickBot="1">
      <c r="B3" s="396"/>
      <c r="C3" s="856" t="s">
        <v>193</v>
      </c>
      <c r="D3" s="857"/>
      <c r="E3" s="857"/>
      <c r="F3" s="857"/>
      <c r="G3" s="857"/>
      <c r="H3" s="857"/>
      <c r="I3" s="857"/>
      <c r="J3" s="857"/>
      <c r="K3" s="857"/>
      <c r="L3" s="858"/>
      <c r="M3" s="401"/>
    </row>
    <row r="4" spans="2:13" ht="15.6">
      <c r="B4" s="396"/>
      <c r="C4" s="403" t="s">
        <v>7</v>
      </c>
      <c r="D4" s="404" t="s">
        <v>38</v>
      </c>
      <c r="E4" s="405" t="s">
        <v>39</v>
      </c>
      <c r="F4" s="406" t="s">
        <v>40</v>
      </c>
      <c r="G4" s="406" t="s">
        <v>8</v>
      </c>
      <c r="H4" s="407" t="s">
        <v>60</v>
      </c>
      <c r="I4" s="408" t="s">
        <v>40</v>
      </c>
      <c r="J4" s="407" t="s">
        <v>65</v>
      </c>
      <c r="K4" s="184"/>
      <c r="L4" s="188"/>
      <c r="M4" s="401"/>
    </row>
    <row r="5" spans="2:13" ht="15.6">
      <c r="B5" s="396"/>
      <c r="C5" s="409" t="s">
        <v>42</v>
      </c>
      <c r="D5" s="596">
        <v>1694105.5419999999</v>
      </c>
      <c r="E5" s="596">
        <v>1695167.132</v>
      </c>
      <c r="F5" s="526">
        <f t="shared" ref="F5:F6" si="0">E5-D5</f>
        <v>1061.5900000000838</v>
      </c>
      <c r="G5" s="521">
        <v>6.28</v>
      </c>
      <c r="H5" s="410">
        <f>F5*G5</f>
        <v>6666.7852000005269</v>
      </c>
      <c r="I5" s="531">
        <f>F5+F9+F10</f>
        <v>1314.6100000000843</v>
      </c>
      <c r="J5" s="411">
        <f>I5/I9</f>
        <v>0.80683589674345702</v>
      </c>
      <c r="K5" s="186"/>
      <c r="L5" s="359"/>
      <c r="M5" s="401"/>
    </row>
    <row r="6" spans="2:13" ht="15.6">
      <c r="B6" s="396"/>
      <c r="C6" s="412" t="s">
        <v>43</v>
      </c>
      <c r="D6" s="596">
        <v>645709.46299999999</v>
      </c>
      <c r="E6" s="596">
        <v>645709.46299999999</v>
      </c>
      <c r="F6" s="527">
        <f t="shared" si="0"/>
        <v>0</v>
      </c>
      <c r="G6" s="522">
        <v>6.28</v>
      </c>
      <c r="H6" s="413">
        <f>G6*F6</f>
        <v>0</v>
      </c>
      <c r="I6" s="532">
        <f>F6</f>
        <v>0</v>
      </c>
      <c r="J6" s="414">
        <f>I6/I9</f>
        <v>0</v>
      </c>
      <c r="K6" s="186"/>
      <c r="L6" s="359"/>
      <c r="M6" s="401"/>
    </row>
    <row r="7" spans="2:13" ht="15.6">
      <c r="B7" s="396"/>
      <c r="C7" s="415" t="s">
        <v>44</v>
      </c>
      <c r="D7" s="597">
        <v>400904.50199999998</v>
      </c>
      <c r="E7" s="597">
        <v>401219.23200000002</v>
      </c>
      <c r="F7" s="528">
        <f>E7-D7</f>
        <v>314.73000000003958</v>
      </c>
      <c r="G7" s="523">
        <v>4.58</v>
      </c>
      <c r="H7" s="416">
        <f>G7*F7</f>
        <v>1441.4634000001813</v>
      </c>
      <c r="I7" s="533">
        <f>F7</f>
        <v>314.73000000003958</v>
      </c>
      <c r="J7" s="417">
        <f>I7/I9</f>
        <v>0.19316410325654293</v>
      </c>
      <c r="K7" s="186"/>
      <c r="L7" s="359"/>
      <c r="M7" s="401"/>
    </row>
    <row r="8" spans="2:13" ht="15.6">
      <c r="B8" s="397"/>
      <c r="C8" s="183" t="s">
        <v>139</v>
      </c>
      <c r="D8" s="597">
        <v>352266.01199999999</v>
      </c>
      <c r="E8" s="597">
        <v>352266.01199999999</v>
      </c>
      <c r="F8" s="529">
        <f t="shared" ref="F8:F10" si="1">E8-D8</f>
        <v>0</v>
      </c>
      <c r="G8" s="524">
        <v>6.28</v>
      </c>
      <c r="H8" s="418">
        <f>G8*F8</f>
        <v>0</v>
      </c>
      <c r="I8" s="534">
        <f>F8</f>
        <v>0</v>
      </c>
      <c r="J8" s="419">
        <f>I8/I9</f>
        <v>0</v>
      </c>
      <c r="K8" s="186"/>
      <c r="L8" s="359"/>
      <c r="M8" s="401"/>
    </row>
    <row r="9" spans="2:13" ht="16.2" thickBot="1">
      <c r="B9" s="397"/>
      <c r="C9" s="420" t="s">
        <v>45</v>
      </c>
      <c r="D9" s="597">
        <v>4414.1809999999996</v>
      </c>
      <c r="E9" s="597">
        <v>4590.3410000000003</v>
      </c>
      <c r="F9" s="526">
        <f t="shared" si="1"/>
        <v>176.16000000000076</v>
      </c>
      <c r="G9" s="859">
        <v>6.28</v>
      </c>
      <c r="H9" s="651">
        <f>G9*F9</f>
        <v>1106.2848000000049</v>
      </c>
      <c r="I9" s="535">
        <f t="shared" ref="I9:J9" si="2">SUM(I5:I8)</f>
        <v>1629.3400000001238</v>
      </c>
      <c r="J9" s="422">
        <f t="shared" si="2"/>
        <v>1</v>
      </c>
      <c r="K9" s="186"/>
      <c r="L9" s="359"/>
      <c r="M9" s="401"/>
    </row>
    <row r="10" spans="2:13" ht="15.6">
      <c r="B10" s="397"/>
      <c r="C10" s="420" t="s">
        <v>46</v>
      </c>
      <c r="D10" s="597">
        <v>2446.0410000000002</v>
      </c>
      <c r="E10" s="597">
        <v>2522.9009999999998</v>
      </c>
      <c r="F10" s="526">
        <f t="shared" si="1"/>
        <v>76.859999999999673</v>
      </c>
      <c r="G10" s="860"/>
      <c r="H10" s="652">
        <f>G9*F10</f>
        <v>482.68079999999799</v>
      </c>
      <c r="I10" s="424"/>
      <c r="J10" s="425"/>
      <c r="K10" s="186"/>
      <c r="L10" s="359"/>
      <c r="M10" s="401"/>
    </row>
    <row r="11" spans="2:13" ht="16.2" thickBot="1">
      <c r="B11" s="397"/>
      <c r="C11" s="426" t="s">
        <v>21</v>
      </c>
      <c r="D11" s="427"/>
      <c r="E11" s="427"/>
      <c r="F11" s="530">
        <f>F5+F6+F7+F8+F9+F10</f>
        <v>1629.3400000001238</v>
      </c>
      <c r="G11" s="525">
        <f>H11/F11</f>
        <v>5.9516210244638774</v>
      </c>
      <c r="H11" s="428">
        <f>SUM(H5:H10)</f>
        <v>9697.2142000007116</v>
      </c>
      <c r="I11" s="424"/>
      <c r="J11" s="425"/>
      <c r="K11" s="186"/>
      <c r="L11" s="359"/>
      <c r="M11" s="401"/>
    </row>
    <row r="12" spans="2:13" ht="16.2" thickBot="1">
      <c r="B12" s="397"/>
      <c r="C12" s="429"/>
      <c r="D12" s="425"/>
      <c r="E12" s="425"/>
      <c r="F12" s="430"/>
      <c r="G12" s="425"/>
      <c r="H12" s="425"/>
      <c r="I12" s="431"/>
      <c r="J12" s="431"/>
      <c r="K12" s="184"/>
      <c r="L12" s="188"/>
      <c r="M12" s="401"/>
    </row>
    <row r="13" spans="2:13" ht="15.6">
      <c r="B13" s="397"/>
      <c r="C13" s="432"/>
      <c r="D13" s="433"/>
      <c r="E13" s="433" t="s">
        <v>254</v>
      </c>
      <c r="F13" s="434" t="s">
        <v>1</v>
      </c>
      <c r="G13" s="554" t="s">
        <v>65</v>
      </c>
      <c r="H13" s="861" t="s">
        <v>243</v>
      </c>
      <c r="I13" s="862"/>
      <c r="J13" s="431"/>
      <c r="K13" s="184"/>
      <c r="L13" s="188"/>
      <c r="M13" s="401"/>
    </row>
    <row r="14" spans="2:13" ht="15.6">
      <c r="B14" s="397"/>
      <c r="C14" s="437" t="s">
        <v>80</v>
      </c>
      <c r="D14" s="438"/>
      <c r="E14" s="438">
        <v>1663</v>
      </c>
      <c r="F14" s="438">
        <f>D14+E14</f>
        <v>1663</v>
      </c>
      <c r="G14" s="439">
        <f>F14/F19</f>
        <v>0.36677297128011044</v>
      </c>
      <c r="H14" s="590">
        <v>7.0000000000000001E-3</v>
      </c>
      <c r="I14" s="586">
        <f>F14*H14</f>
        <v>11.641</v>
      </c>
      <c r="J14" s="431"/>
      <c r="K14" s="184"/>
      <c r="L14" s="188"/>
      <c r="M14" s="401"/>
    </row>
    <row r="15" spans="2:13" ht="15.6">
      <c r="B15" s="397"/>
      <c r="C15" s="437" t="s">
        <v>81</v>
      </c>
      <c r="D15" s="438"/>
      <c r="E15" s="438">
        <v>1203</v>
      </c>
      <c r="F15" s="438">
        <f t="shared" ref="F15:F18" si="3">D15+E15</f>
        <v>1203</v>
      </c>
      <c r="G15" s="439">
        <f>F15/F19</f>
        <v>0.2653204356283661</v>
      </c>
      <c r="H15" s="590">
        <v>2.5000000000000001E-2</v>
      </c>
      <c r="I15" s="586">
        <f>F15*H15</f>
        <v>30.075000000000003</v>
      </c>
      <c r="J15" s="431"/>
      <c r="K15" s="184"/>
      <c r="L15" s="188"/>
      <c r="M15" s="401"/>
    </row>
    <row r="16" spans="2:13" ht="15.6">
      <c r="B16" s="397"/>
      <c r="C16" s="437" t="s">
        <v>58</v>
      </c>
      <c r="D16" s="438"/>
      <c r="E16" s="438">
        <v>636</v>
      </c>
      <c r="F16" s="438">
        <f t="shared" si="3"/>
        <v>636</v>
      </c>
      <c r="G16" s="439">
        <f>F16/F19</f>
        <v>0.14026915798806389</v>
      </c>
      <c r="H16" s="590"/>
      <c r="I16" s="586"/>
      <c r="J16" s="431"/>
      <c r="K16" s="184"/>
      <c r="L16" s="188"/>
      <c r="M16" s="401"/>
    </row>
    <row r="17" spans="2:13" ht="15.6">
      <c r="B17" s="397"/>
      <c r="C17" s="437" t="s">
        <v>275</v>
      </c>
      <c r="D17" s="438"/>
      <c r="E17" s="438">
        <v>1032.1400000000001</v>
      </c>
      <c r="F17" s="438">
        <f t="shared" si="3"/>
        <v>1032.1400000000001</v>
      </c>
      <c r="G17" s="439">
        <f>F17/F19</f>
        <v>0.22763743510345955</v>
      </c>
      <c r="H17" s="590">
        <v>1.9E-2</v>
      </c>
      <c r="I17" s="586">
        <f>F17*H17</f>
        <v>19.610660000000003</v>
      </c>
      <c r="J17" s="431"/>
      <c r="K17" s="184"/>
      <c r="L17" s="188"/>
      <c r="M17" s="401"/>
    </row>
    <row r="18" spans="2:13" ht="15.6">
      <c r="B18" s="397"/>
      <c r="C18" s="437" t="s">
        <v>276</v>
      </c>
      <c r="D18" s="438"/>
      <c r="E18" s="438"/>
      <c r="F18" s="438">
        <f t="shared" si="3"/>
        <v>0</v>
      </c>
      <c r="G18" s="439">
        <f>F18/F19</f>
        <v>0</v>
      </c>
      <c r="H18" s="584"/>
      <c r="I18" s="586"/>
      <c r="J18" s="431"/>
      <c r="K18" s="184"/>
      <c r="L18" s="188"/>
      <c r="M18" s="401"/>
    </row>
    <row r="19" spans="2:13" ht="16.2" thickBot="1">
      <c r="B19" s="397"/>
      <c r="C19" s="441" t="s">
        <v>1</v>
      </c>
      <c r="D19" s="442">
        <f>SUM(D14:D18)</f>
        <v>0</v>
      </c>
      <c r="E19" s="442">
        <f>SUM(E14:E18)</f>
        <v>4534.1400000000003</v>
      </c>
      <c r="F19" s="443">
        <f>D19+E19</f>
        <v>4534.1400000000003</v>
      </c>
      <c r="G19" s="444">
        <f>SUM(G14:G18)</f>
        <v>1</v>
      </c>
      <c r="H19" s="585" t="s">
        <v>21</v>
      </c>
      <c r="I19" s="591">
        <f>SUM(I14:I18)</f>
        <v>61.326660000000004</v>
      </c>
      <c r="J19" s="431"/>
      <c r="K19" s="184"/>
      <c r="L19" s="188"/>
      <c r="M19" s="401"/>
    </row>
    <row r="20" spans="2:13" ht="15" thickBot="1">
      <c r="B20" s="397"/>
      <c r="C20" s="187"/>
      <c r="D20" s="186"/>
      <c r="E20" s="186"/>
      <c r="G20" s="186"/>
      <c r="H20" s="186"/>
      <c r="I20" s="184"/>
      <c r="J20" s="184"/>
      <c r="K20" s="184"/>
      <c r="L20" s="188"/>
      <c r="M20" s="401"/>
    </row>
    <row r="21" spans="2:13" ht="26.4" thickBot="1">
      <c r="B21" s="397"/>
      <c r="C21" s="876" t="s">
        <v>194</v>
      </c>
      <c r="D21" s="877"/>
      <c r="E21" s="877"/>
      <c r="F21" s="877"/>
      <c r="G21" s="877"/>
      <c r="H21" s="877"/>
      <c r="I21" s="877"/>
      <c r="J21" s="877"/>
      <c r="K21" s="877"/>
      <c r="L21" s="878"/>
      <c r="M21" s="401"/>
    </row>
    <row r="22" spans="2:13" ht="15.6">
      <c r="B22" s="396"/>
      <c r="C22" s="446"/>
      <c r="D22" s="447" t="s">
        <v>260</v>
      </c>
      <c r="E22" s="447" t="s">
        <v>68</v>
      </c>
      <c r="F22" s="447" t="s">
        <v>290</v>
      </c>
      <c r="G22" s="448" t="s">
        <v>256</v>
      </c>
      <c r="H22" s="447" t="s">
        <v>130</v>
      </c>
      <c r="I22" s="448" t="s">
        <v>64</v>
      </c>
      <c r="J22" s="447" t="s">
        <v>269</v>
      </c>
      <c r="K22" s="448" t="s">
        <v>195</v>
      </c>
      <c r="L22" s="449" t="s">
        <v>65</v>
      </c>
      <c r="M22" s="401"/>
    </row>
    <row r="23" spans="2:13" ht="15.6">
      <c r="B23" s="396"/>
      <c r="C23" s="450" t="s">
        <v>58</v>
      </c>
      <c r="D23" s="438"/>
      <c r="E23" s="438">
        <v>272.85000000000002</v>
      </c>
      <c r="F23" s="438">
        <v>59</v>
      </c>
      <c r="G23" s="438">
        <v>355</v>
      </c>
      <c r="H23" s="438">
        <v>10</v>
      </c>
      <c r="I23" s="438">
        <v>237</v>
      </c>
      <c r="J23" s="438"/>
      <c r="K23" s="550">
        <f>D23+E23+F23+G23+H23+I23+J23</f>
        <v>933.85</v>
      </c>
      <c r="L23" s="452">
        <f>K23/K27</f>
        <v>9.6353059649441408E-2</v>
      </c>
      <c r="M23" s="401"/>
    </row>
    <row r="24" spans="2:13" ht="15.6">
      <c r="B24" s="396"/>
      <c r="C24" s="450" t="s">
        <v>148</v>
      </c>
      <c r="D24" s="438"/>
      <c r="E24" s="438">
        <v>302</v>
      </c>
      <c r="F24" s="438">
        <v>388.34</v>
      </c>
      <c r="G24" s="438">
        <v>755</v>
      </c>
      <c r="H24" s="438">
        <v>80</v>
      </c>
      <c r="I24" s="438">
        <v>127</v>
      </c>
      <c r="J24" s="438"/>
      <c r="K24" s="550">
        <f t="shared" ref="K24:K28" si="4">D24+E24+F24+G24+H24+I24+J24</f>
        <v>1652.34</v>
      </c>
      <c r="L24" s="452">
        <f>K24/K27</f>
        <v>0.17048563964358088</v>
      </c>
      <c r="M24" s="401"/>
    </row>
    <row r="25" spans="2:13" ht="15.6">
      <c r="B25" s="396"/>
      <c r="C25" s="450" t="s">
        <v>61</v>
      </c>
      <c r="D25" s="438"/>
      <c r="E25" s="185">
        <v>210.44</v>
      </c>
      <c r="F25" s="438">
        <v>439.86</v>
      </c>
      <c r="G25" s="438">
        <v>1008</v>
      </c>
      <c r="H25" s="438">
        <v>285.33999999999997</v>
      </c>
      <c r="I25" s="438">
        <v>654</v>
      </c>
      <c r="J25" s="438"/>
      <c r="K25" s="550">
        <f t="shared" si="4"/>
        <v>2597.64</v>
      </c>
      <c r="L25" s="452">
        <f>K25/K27</f>
        <v>0.26802009087945061</v>
      </c>
      <c r="M25" s="401"/>
    </row>
    <row r="26" spans="2:13" ht="15.6">
      <c r="B26" s="396"/>
      <c r="C26" s="450" t="s">
        <v>62</v>
      </c>
      <c r="D26" s="438"/>
      <c r="E26" s="438">
        <v>1304.1500000000001</v>
      </c>
      <c r="F26" s="438">
        <v>946.35</v>
      </c>
      <c r="G26" s="438">
        <v>1255.92</v>
      </c>
      <c r="H26" s="438">
        <v>60.41</v>
      </c>
      <c r="I26" s="438">
        <v>941.3</v>
      </c>
      <c r="J26" s="438"/>
      <c r="K26" s="550">
        <f t="shared" si="4"/>
        <v>4508.13</v>
      </c>
      <c r="L26" s="452">
        <f>K26/K27</f>
        <v>0.46514120982752721</v>
      </c>
      <c r="M26" s="401"/>
    </row>
    <row r="27" spans="2:13" ht="15.6">
      <c r="B27" s="397"/>
      <c r="C27" s="450" t="s">
        <v>199</v>
      </c>
      <c r="D27" s="552">
        <f t="shared" ref="D27:F27" si="5">SUM(D23:D26)</f>
        <v>0</v>
      </c>
      <c r="E27" s="552">
        <f t="shared" si="5"/>
        <v>2089.44</v>
      </c>
      <c r="F27" s="552">
        <f t="shared" si="5"/>
        <v>1833.5500000000002</v>
      </c>
      <c r="G27" s="552">
        <f>SUM(G23:G26)</f>
        <v>3373.92</v>
      </c>
      <c r="H27" s="552">
        <f t="shared" ref="H27:J27" si="6">SUM(H23:H26)</f>
        <v>435.75</v>
      </c>
      <c r="I27" s="552">
        <f t="shared" si="6"/>
        <v>1959.3</v>
      </c>
      <c r="J27" s="552">
        <f t="shared" si="6"/>
        <v>0</v>
      </c>
      <c r="K27" s="550">
        <f t="shared" si="4"/>
        <v>9691.9599999999991</v>
      </c>
      <c r="L27" s="452">
        <f>SUM(L23:L26)</f>
        <v>1</v>
      </c>
      <c r="M27" s="401"/>
    </row>
    <row r="28" spans="2:13" ht="15.6">
      <c r="B28" s="397"/>
      <c r="C28" s="547" t="s">
        <v>193</v>
      </c>
      <c r="D28" s="553"/>
      <c r="E28" s="553">
        <v>2089.44</v>
      </c>
      <c r="F28" s="553">
        <v>1833.55</v>
      </c>
      <c r="G28" s="548">
        <v>3373.92</v>
      </c>
      <c r="H28" s="553">
        <v>435.75</v>
      </c>
      <c r="I28" s="548">
        <v>1959.3</v>
      </c>
      <c r="J28" s="548"/>
      <c r="K28" s="549">
        <f t="shared" si="4"/>
        <v>9691.9599999999991</v>
      </c>
      <c r="L28" s="452"/>
      <c r="M28" s="401"/>
    </row>
    <row r="29" spans="2:13" ht="15.6">
      <c r="B29" s="397"/>
      <c r="C29" s="460" t="s">
        <v>147</v>
      </c>
      <c r="D29" s="461">
        <f t="shared" ref="D29:E29" si="7">D28-D27</f>
        <v>0</v>
      </c>
      <c r="E29" s="461">
        <f t="shared" si="7"/>
        <v>0</v>
      </c>
      <c r="F29" s="461">
        <f>F28-F27</f>
        <v>0</v>
      </c>
      <c r="G29" s="461">
        <f>G28-G27</f>
        <v>0</v>
      </c>
      <c r="H29" s="461">
        <f t="shared" ref="H29:I29" si="8">H28-H27</f>
        <v>0</v>
      </c>
      <c r="I29" s="461">
        <f t="shared" si="8"/>
        <v>0</v>
      </c>
      <c r="J29" s="461">
        <f>J28-J27</f>
        <v>0</v>
      </c>
      <c r="K29" s="542">
        <f>D29+E29+F29+G29+H29+I29+J29</f>
        <v>0</v>
      </c>
      <c r="L29" s="452"/>
      <c r="M29" s="401"/>
    </row>
    <row r="30" spans="2:13" ht="15.6">
      <c r="B30" s="396"/>
      <c r="C30" s="402" t="s">
        <v>65</v>
      </c>
      <c r="D30" s="462">
        <f>D28/K28</f>
        <v>0</v>
      </c>
      <c r="E30" s="462">
        <f>E28/K28</f>
        <v>0.21558487653684086</v>
      </c>
      <c r="F30" s="462">
        <f>F28/K28</f>
        <v>0.18918258020049608</v>
      </c>
      <c r="G30" s="462">
        <f>G28/K28</f>
        <v>0.34811534509015724</v>
      </c>
      <c r="H30" s="462">
        <f>H28/K28</f>
        <v>4.4959946182196384E-2</v>
      </c>
      <c r="I30" s="462">
        <f>I28/K28</f>
        <v>0.20215725199030951</v>
      </c>
      <c r="J30" s="462">
        <f>J28/K28</f>
        <v>0</v>
      </c>
      <c r="K30" s="520">
        <f>D30+E30+F30+G30+H30+I30+J30</f>
        <v>1</v>
      </c>
      <c r="L30" s="463"/>
      <c r="M30" s="401"/>
    </row>
    <row r="31" spans="2:13" ht="16.2" thickBot="1">
      <c r="B31" s="396"/>
      <c r="C31" s="394"/>
      <c r="D31" s="395"/>
      <c r="E31" s="464"/>
      <c r="F31" s="879"/>
      <c r="G31" s="879"/>
      <c r="H31" s="879"/>
      <c r="I31" s="879"/>
      <c r="J31" s="880" t="s">
        <v>196</v>
      </c>
      <c r="K31" s="880"/>
      <c r="L31" s="465">
        <f>H11-K28</f>
        <v>5.2542000007124443</v>
      </c>
      <c r="M31" s="401"/>
    </row>
    <row r="32" spans="2:13" ht="15" thickBot="1">
      <c r="B32" s="397"/>
      <c r="C32" s="393"/>
      <c r="D32" s="367"/>
      <c r="E32" s="367"/>
      <c r="F32" s="367"/>
      <c r="G32" s="367"/>
      <c r="H32" s="367"/>
      <c r="I32" s="367"/>
      <c r="J32" s="367"/>
      <c r="K32" s="367"/>
      <c r="L32" s="368"/>
      <c r="M32" s="401"/>
    </row>
    <row r="33" spans="2:13" ht="15" thickBot="1">
      <c r="B33" s="398"/>
      <c r="C33" s="399"/>
      <c r="D33" s="399"/>
      <c r="E33" s="399"/>
      <c r="F33" s="399"/>
      <c r="G33" s="399"/>
      <c r="H33" s="399"/>
      <c r="I33" s="399"/>
      <c r="J33" s="399"/>
      <c r="K33" s="399"/>
      <c r="L33" s="399"/>
      <c r="M33" s="400"/>
    </row>
    <row r="34" spans="2:13" ht="15" thickBot="1"/>
    <row r="35" spans="2:13" ht="46.8" thickBot="1">
      <c r="B35" s="853" t="s">
        <v>203</v>
      </c>
      <c r="C35" s="854"/>
      <c r="D35" s="854"/>
      <c r="E35" s="854"/>
      <c r="F35" s="854"/>
      <c r="G35" s="854"/>
      <c r="H35" s="854"/>
      <c r="I35" s="854"/>
      <c r="J35" s="854"/>
      <c r="K35" s="854"/>
      <c r="L35" s="854"/>
      <c r="M35" s="855"/>
    </row>
    <row r="36" spans="2:13" ht="26.4" thickBot="1">
      <c r="B36" s="396"/>
      <c r="C36" s="856" t="s">
        <v>193</v>
      </c>
      <c r="D36" s="857"/>
      <c r="E36" s="857"/>
      <c r="F36" s="857"/>
      <c r="G36" s="857"/>
      <c r="H36" s="857"/>
      <c r="I36" s="857"/>
      <c r="J36" s="857"/>
      <c r="K36" s="857"/>
      <c r="L36" s="858"/>
      <c r="M36" s="401"/>
    </row>
    <row r="37" spans="2:13" ht="15.6">
      <c r="B37" s="396"/>
      <c r="C37" s="403" t="s">
        <v>7</v>
      </c>
      <c r="D37" s="404" t="s">
        <v>38</v>
      </c>
      <c r="E37" s="405" t="s">
        <v>39</v>
      </c>
      <c r="F37" s="406" t="s">
        <v>40</v>
      </c>
      <c r="G37" s="406" t="s">
        <v>8</v>
      </c>
      <c r="H37" s="407" t="s">
        <v>60</v>
      </c>
      <c r="I37" s="408" t="s">
        <v>40</v>
      </c>
      <c r="J37" s="407" t="s">
        <v>65</v>
      </c>
      <c r="K37" s="184"/>
      <c r="L37" s="188"/>
      <c r="M37" s="401"/>
    </row>
    <row r="38" spans="2:13" ht="15.6">
      <c r="B38" s="396"/>
      <c r="C38" s="409" t="s">
        <v>42</v>
      </c>
      <c r="D38" s="596">
        <v>1695167.132</v>
      </c>
      <c r="E38" s="596">
        <v>1695316.5530000001</v>
      </c>
      <c r="F38" s="526">
        <f t="shared" ref="F38:F39" si="9">E38-D38</f>
        <v>149.42100000008941</v>
      </c>
      <c r="G38" s="521">
        <v>6.28</v>
      </c>
      <c r="H38" s="410">
        <f>F38*G38</f>
        <v>938.36388000056149</v>
      </c>
      <c r="I38" s="531">
        <f>F38+F42+F43</f>
        <v>149.42100000008941</v>
      </c>
      <c r="J38" s="411">
        <f>I38/I42</f>
        <v>0.17336012650966923</v>
      </c>
      <c r="K38" s="186"/>
      <c r="L38" s="359"/>
      <c r="M38" s="401"/>
    </row>
    <row r="39" spans="2:13" ht="15.6">
      <c r="B39" s="396"/>
      <c r="C39" s="412" t="s">
        <v>43</v>
      </c>
      <c r="D39" s="596">
        <v>645709.46299999999</v>
      </c>
      <c r="E39" s="596">
        <v>645709.46299999999</v>
      </c>
      <c r="F39" s="527">
        <f t="shared" si="9"/>
        <v>0</v>
      </c>
      <c r="G39" s="522">
        <v>6.28</v>
      </c>
      <c r="H39" s="413">
        <f>G39*F39</f>
        <v>0</v>
      </c>
      <c r="I39" s="532">
        <f>F39</f>
        <v>0</v>
      </c>
      <c r="J39" s="414">
        <f>I39/I42</f>
        <v>0</v>
      </c>
      <c r="K39" s="186"/>
      <c r="L39" s="359"/>
      <c r="M39" s="401"/>
    </row>
    <row r="40" spans="2:13" ht="15.6">
      <c r="B40" s="396"/>
      <c r="C40" s="415" t="s">
        <v>44</v>
      </c>
      <c r="D40" s="597">
        <v>401219.23200000002</v>
      </c>
      <c r="E40" s="597">
        <v>401931.72200000001</v>
      </c>
      <c r="F40" s="528">
        <f>E40-D40</f>
        <v>712.48999999999069</v>
      </c>
      <c r="G40" s="523">
        <v>4.58</v>
      </c>
      <c r="H40" s="416">
        <f>G40*F40</f>
        <v>3263.2041999999574</v>
      </c>
      <c r="I40" s="533">
        <f>F40</f>
        <v>712.48999999999069</v>
      </c>
      <c r="J40" s="417">
        <f>I40/I42</f>
        <v>0.82663987349033075</v>
      </c>
      <c r="K40" s="186"/>
      <c r="L40" s="359"/>
      <c r="M40" s="401"/>
    </row>
    <row r="41" spans="2:13" ht="15.6">
      <c r="B41" s="397"/>
      <c r="C41" s="183" t="s">
        <v>139</v>
      </c>
      <c r="D41" s="597">
        <v>352266.01199999999</v>
      </c>
      <c r="E41" s="597">
        <v>352266.01199999999</v>
      </c>
      <c r="F41" s="529">
        <f t="shared" ref="F41:F43" si="10">E41-D41</f>
        <v>0</v>
      </c>
      <c r="G41" s="524">
        <v>6.28</v>
      </c>
      <c r="H41" s="418">
        <f>G41*F41</f>
        <v>0</v>
      </c>
      <c r="I41" s="534">
        <f>F41</f>
        <v>0</v>
      </c>
      <c r="J41" s="419">
        <f>I41/I42</f>
        <v>0</v>
      </c>
      <c r="K41" s="186"/>
      <c r="L41" s="359"/>
      <c r="M41" s="401"/>
    </row>
    <row r="42" spans="2:13" ht="16.2" thickBot="1">
      <c r="B42" s="397"/>
      <c r="C42" s="420" t="s">
        <v>45</v>
      </c>
      <c r="D42" s="597">
        <v>4590.3410000000003</v>
      </c>
      <c r="E42" s="597">
        <v>4590.3410000000003</v>
      </c>
      <c r="F42" s="526">
        <f t="shared" si="10"/>
        <v>0</v>
      </c>
      <c r="G42" s="859">
        <v>6.28</v>
      </c>
      <c r="H42" s="651">
        <f>G42*F42</f>
        <v>0</v>
      </c>
      <c r="I42" s="535">
        <f t="shared" ref="I42:J42" si="11">SUM(I38:I41)</f>
        <v>861.91100000008009</v>
      </c>
      <c r="J42" s="422">
        <f t="shared" si="11"/>
        <v>1</v>
      </c>
      <c r="K42" s="186"/>
      <c r="L42" s="359"/>
      <c r="M42" s="401"/>
    </row>
    <row r="43" spans="2:13" ht="15.6">
      <c r="B43" s="397"/>
      <c r="C43" s="420" t="s">
        <v>46</v>
      </c>
      <c r="D43" s="597">
        <v>2522.9009999999998</v>
      </c>
      <c r="E43" s="597">
        <v>2522.9009999999998</v>
      </c>
      <c r="F43" s="526">
        <f t="shared" si="10"/>
        <v>0</v>
      </c>
      <c r="G43" s="860"/>
      <c r="H43" s="652">
        <f>G42*F43</f>
        <v>0</v>
      </c>
      <c r="I43" s="424"/>
      <c r="J43" s="425"/>
      <c r="K43" s="186"/>
      <c r="L43" s="359"/>
      <c r="M43" s="401"/>
    </row>
    <row r="44" spans="2:13" ht="16.2" thickBot="1">
      <c r="B44" s="397"/>
      <c r="C44" s="426" t="s">
        <v>21</v>
      </c>
      <c r="D44" s="427"/>
      <c r="E44" s="427"/>
      <c r="F44" s="530">
        <f>F38+F39+F40+F41+F42+F43</f>
        <v>861.91100000008009</v>
      </c>
      <c r="G44" s="525">
        <f>H44/F44</f>
        <v>4.8747122150664381</v>
      </c>
      <c r="H44" s="428">
        <f>SUM(H38:H43)</f>
        <v>4201.5680800005193</v>
      </c>
      <c r="I44" s="424"/>
      <c r="J44" s="425"/>
      <c r="K44" s="186"/>
      <c r="L44" s="359"/>
      <c r="M44" s="401"/>
    </row>
    <row r="45" spans="2:13" ht="16.2" thickBot="1">
      <c r="B45" s="397"/>
      <c r="C45" s="429"/>
      <c r="D45" s="425"/>
      <c r="E45" s="425"/>
      <c r="F45" s="430"/>
      <c r="G45" s="425"/>
      <c r="H45" s="425"/>
      <c r="I45" s="431"/>
      <c r="J45" s="431"/>
      <c r="K45" s="184"/>
      <c r="L45" s="188"/>
      <c r="M45" s="401"/>
    </row>
    <row r="46" spans="2:13" ht="15.6">
      <c r="B46" s="397"/>
      <c r="C46" s="432"/>
      <c r="D46" s="433"/>
      <c r="E46" s="433" t="s">
        <v>254</v>
      </c>
      <c r="F46" s="434" t="s">
        <v>1</v>
      </c>
      <c r="G46" s="554" t="s">
        <v>65</v>
      </c>
      <c r="H46" s="861" t="s">
        <v>243</v>
      </c>
      <c r="I46" s="862"/>
      <c r="J46" s="431"/>
      <c r="K46" s="184"/>
      <c r="L46" s="188"/>
      <c r="M46" s="401"/>
    </row>
    <row r="47" spans="2:13" ht="15.6">
      <c r="B47" s="397"/>
      <c r="C47" s="437" t="s">
        <v>80</v>
      </c>
      <c r="D47" s="438"/>
      <c r="E47" s="438"/>
      <c r="F47" s="438">
        <f>D47+E47</f>
        <v>0</v>
      </c>
      <c r="G47" s="439">
        <f>F47/F52</f>
        <v>0</v>
      </c>
      <c r="H47" s="590">
        <v>7.0000000000000001E-3</v>
      </c>
      <c r="I47" s="586">
        <f>F47*H47</f>
        <v>0</v>
      </c>
      <c r="J47" s="431"/>
      <c r="K47" s="184"/>
      <c r="L47" s="188"/>
      <c r="M47" s="401"/>
    </row>
    <row r="48" spans="2:13" ht="15.6">
      <c r="B48" s="397"/>
      <c r="C48" s="437" t="s">
        <v>81</v>
      </c>
      <c r="D48" s="438"/>
      <c r="E48" s="438">
        <v>151</v>
      </c>
      <c r="F48" s="438">
        <f t="shared" ref="F48:F51" si="12">D48+E48</f>
        <v>151</v>
      </c>
      <c r="G48" s="439">
        <f>F48/F52</f>
        <v>7.9975001191680481E-2</v>
      </c>
      <c r="H48" s="590">
        <v>2.5000000000000001E-2</v>
      </c>
      <c r="I48" s="586">
        <f>F48*H48</f>
        <v>3.7750000000000004</v>
      </c>
      <c r="J48" s="431"/>
      <c r="K48" s="184"/>
      <c r="L48" s="188"/>
      <c r="M48" s="401"/>
    </row>
    <row r="49" spans="2:13" ht="15.6">
      <c r="B49" s="397"/>
      <c r="C49" s="437" t="s">
        <v>58</v>
      </c>
      <c r="D49" s="438"/>
      <c r="E49" s="438">
        <v>50</v>
      </c>
      <c r="F49" s="438">
        <f t="shared" si="12"/>
        <v>50</v>
      </c>
      <c r="G49" s="439">
        <f>F49/F52</f>
        <v>2.6481788474066386E-2</v>
      </c>
      <c r="H49" s="590"/>
      <c r="I49" s="586"/>
      <c r="J49" s="431"/>
      <c r="K49" s="184"/>
      <c r="L49" s="188"/>
      <c r="M49" s="401"/>
    </row>
    <row r="50" spans="2:13" ht="15.6">
      <c r="B50" s="397"/>
      <c r="C50" s="437" t="s">
        <v>275</v>
      </c>
      <c r="D50" s="438"/>
      <c r="E50" s="438">
        <v>1687.09</v>
      </c>
      <c r="F50" s="438">
        <f t="shared" si="12"/>
        <v>1687.09</v>
      </c>
      <c r="G50" s="439">
        <f>F50/F52</f>
        <v>0.8935432103342531</v>
      </c>
      <c r="H50" s="590">
        <v>1.9E-2</v>
      </c>
      <c r="I50" s="586">
        <f>F50*H50</f>
        <v>32.05471</v>
      </c>
      <c r="J50" s="431"/>
      <c r="K50" s="184"/>
      <c r="L50" s="188"/>
      <c r="M50" s="401"/>
    </row>
    <row r="51" spans="2:13" ht="15.6">
      <c r="B51" s="397"/>
      <c r="C51" s="437" t="s">
        <v>276</v>
      </c>
      <c r="D51" s="438"/>
      <c r="E51" s="438"/>
      <c r="F51" s="438">
        <f t="shared" si="12"/>
        <v>0</v>
      </c>
      <c r="G51" s="439">
        <f>F51/F52</f>
        <v>0</v>
      </c>
      <c r="H51" s="584"/>
      <c r="I51" s="586"/>
      <c r="J51" s="431"/>
      <c r="K51" s="184"/>
      <c r="L51" s="188"/>
      <c r="M51" s="401"/>
    </row>
    <row r="52" spans="2:13" ht="16.2" thickBot="1">
      <c r="B52" s="397"/>
      <c r="C52" s="441" t="s">
        <v>1</v>
      </c>
      <c r="D52" s="442">
        <f>SUM(D47:D51)</f>
        <v>0</v>
      </c>
      <c r="E52" s="442">
        <f>SUM(E47:E51)</f>
        <v>1888.09</v>
      </c>
      <c r="F52" s="443">
        <f>D52+E52</f>
        <v>1888.09</v>
      </c>
      <c r="G52" s="444">
        <f>SUM(G47:G51)</f>
        <v>1</v>
      </c>
      <c r="H52" s="585" t="s">
        <v>21</v>
      </c>
      <c r="I52" s="591">
        <f>SUM(I47:I51)</f>
        <v>35.829709999999999</v>
      </c>
      <c r="J52" s="431"/>
      <c r="K52" s="184"/>
      <c r="L52" s="188"/>
      <c r="M52" s="401"/>
    </row>
    <row r="53" spans="2:13" ht="15" thickBot="1">
      <c r="B53" s="397"/>
      <c r="C53" s="187"/>
      <c r="D53" s="186"/>
      <c r="E53" s="186"/>
      <c r="G53" s="186"/>
      <c r="H53" s="186"/>
      <c r="I53" s="184"/>
      <c r="J53" s="184"/>
      <c r="K53" s="184"/>
      <c r="L53" s="188"/>
      <c r="M53" s="401"/>
    </row>
    <row r="54" spans="2:13" ht="26.4" thickBot="1">
      <c r="B54" s="397"/>
      <c r="C54" s="876" t="s">
        <v>194</v>
      </c>
      <c r="D54" s="877"/>
      <c r="E54" s="877"/>
      <c r="F54" s="877"/>
      <c r="G54" s="877"/>
      <c r="H54" s="877"/>
      <c r="I54" s="877"/>
      <c r="J54" s="877"/>
      <c r="K54" s="877"/>
      <c r="L54" s="878"/>
      <c r="M54" s="401"/>
    </row>
    <row r="55" spans="2:13" ht="15.6">
      <c r="B55" s="396"/>
      <c r="C55" s="446"/>
      <c r="D55" s="447" t="s">
        <v>260</v>
      </c>
      <c r="E55" s="447" t="s">
        <v>68</v>
      </c>
      <c r="F55" s="447" t="s">
        <v>290</v>
      </c>
      <c r="G55" s="448" t="s">
        <v>256</v>
      </c>
      <c r="H55" s="447" t="s">
        <v>130</v>
      </c>
      <c r="I55" s="448" t="s">
        <v>64</v>
      </c>
      <c r="J55" s="447" t="s">
        <v>269</v>
      </c>
      <c r="K55" s="448" t="s">
        <v>195</v>
      </c>
      <c r="L55" s="449" t="s">
        <v>65</v>
      </c>
      <c r="M55" s="401"/>
    </row>
    <row r="56" spans="2:13" ht="15.6">
      <c r="B56" s="396"/>
      <c r="C56" s="450" t="s">
        <v>58</v>
      </c>
      <c r="D56" s="438"/>
      <c r="E56" s="438">
        <v>201</v>
      </c>
      <c r="F56" s="438">
        <v>50</v>
      </c>
      <c r="G56" s="438"/>
      <c r="H56" s="438"/>
      <c r="I56" s="438"/>
      <c r="J56" s="438"/>
      <c r="K56" s="550">
        <f>D56+E56+F56+G56+H56+I56+J56</f>
        <v>251</v>
      </c>
      <c r="L56" s="452">
        <f>K56/K60</f>
        <v>5.9753510816337702E-2</v>
      </c>
      <c r="M56" s="401"/>
    </row>
    <row r="57" spans="2:13" ht="15.6">
      <c r="B57" s="396"/>
      <c r="C57" s="450" t="s">
        <v>148</v>
      </c>
      <c r="D57" s="438">
        <v>250</v>
      </c>
      <c r="E57" s="438">
        <v>386</v>
      </c>
      <c r="F57" s="438">
        <v>76</v>
      </c>
      <c r="G57" s="438"/>
      <c r="H57" s="438"/>
      <c r="I57" s="438">
        <v>75</v>
      </c>
      <c r="J57" s="438"/>
      <c r="K57" s="550">
        <f t="shared" ref="K57:K61" si="13">D57+E57+F57+G57+H57+I57+J57</f>
        <v>787</v>
      </c>
      <c r="L57" s="452">
        <f>K57/K60</f>
        <v>0.187354633515768</v>
      </c>
      <c r="M57" s="401"/>
    </row>
    <row r="58" spans="2:13" ht="15.6">
      <c r="B58" s="396"/>
      <c r="C58" s="450" t="s">
        <v>61</v>
      </c>
      <c r="D58" s="438">
        <v>790</v>
      </c>
      <c r="E58" s="185">
        <v>493</v>
      </c>
      <c r="F58" s="438">
        <v>527.5</v>
      </c>
      <c r="G58" s="438"/>
      <c r="H58" s="438">
        <v>45.8</v>
      </c>
      <c r="I58" s="438">
        <v>334</v>
      </c>
      <c r="J58" s="438"/>
      <c r="K58" s="550">
        <f t="shared" si="13"/>
        <v>2190.3000000000002</v>
      </c>
      <c r="L58" s="452">
        <f>K58/K60</f>
        <v>0.52142675195627286</v>
      </c>
      <c r="M58" s="401"/>
    </row>
    <row r="59" spans="2:13" ht="15.6">
      <c r="B59" s="396"/>
      <c r="C59" s="450" t="s">
        <v>62</v>
      </c>
      <c r="D59" s="438">
        <v>101</v>
      </c>
      <c r="E59" s="438">
        <v>606.84</v>
      </c>
      <c r="F59" s="438">
        <v>39.03</v>
      </c>
      <c r="G59" s="438"/>
      <c r="H59" s="438">
        <v>30.04</v>
      </c>
      <c r="I59" s="438">
        <v>195.38</v>
      </c>
      <c r="J59" s="438"/>
      <c r="K59" s="550">
        <f t="shared" si="13"/>
        <v>972.29</v>
      </c>
      <c r="L59" s="452">
        <f>K59/K60</f>
        <v>0.23146510371162143</v>
      </c>
      <c r="M59" s="401"/>
    </row>
    <row r="60" spans="2:13" ht="15.6">
      <c r="B60" s="397"/>
      <c r="C60" s="450" t="s">
        <v>199</v>
      </c>
      <c r="D60" s="552">
        <f t="shared" ref="D60:F60" si="14">SUM(D56:D59)</f>
        <v>1141</v>
      </c>
      <c r="E60" s="552">
        <f t="shared" si="14"/>
        <v>1686.8400000000001</v>
      </c>
      <c r="F60" s="552">
        <f t="shared" si="14"/>
        <v>692.53</v>
      </c>
      <c r="G60" s="552">
        <f>SUM(G56:G59)</f>
        <v>0</v>
      </c>
      <c r="H60" s="552">
        <f t="shared" ref="H60:J60" si="15">SUM(H56:H59)</f>
        <v>75.84</v>
      </c>
      <c r="I60" s="552">
        <f t="shared" si="15"/>
        <v>604.38</v>
      </c>
      <c r="J60" s="552">
        <f t="shared" si="15"/>
        <v>0</v>
      </c>
      <c r="K60" s="550">
        <f t="shared" si="13"/>
        <v>4200.59</v>
      </c>
      <c r="L60" s="452">
        <f>SUM(L56:L59)</f>
        <v>1</v>
      </c>
      <c r="M60" s="401"/>
    </row>
    <row r="61" spans="2:13" ht="15.6">
      <c r="B61" s="397"/>
      <c r="C61" s="547" t="s">
        <v>193</v>
      </c>
      <c r="D61" s="553">
        <v>1141</v>
      </c>
      <c r="E61" s="553">
        <v>1686.84</v>
      </c>
      <c r="F61" s="553">
        <v>692.53</v>
      </c>
      <c r="G61" s="548"/>
      <c r="H61" s="553">
        <v>75.84</v>
      </c>
      <c r="I61" s="548">
        <v>604.38</v>
      </c>
      <c r="J61" s="548"/>
      <c r="K61" s="549">
        <f t="shared" si="13"/>
        <v>4200.59</v>
      </c>
      <c r="L61" s="452"/>
      <c r="M61" s="401"/>
    </row>
    <row r="62" spans="2:13" ht="15.6">
      <c r="B62" s="397"/>
      <c r="C62" s="460" t="s">
        <v>147</v>
      </c>
      <c r="D62" s="461">
        <f t="shared" ref="D62:E62" si="16">D61-D60</f>
        <v>0</v>
      </c>
      <c r="E62" s="461">
        <f t="shared" si="16"/>
        <v>0</v>
      </c>
      <c r="F62" s="461">
        <f>F61-F60</f>
        <v>0</v>
      </c>
      <c r="G62" s="461">
        <f>G61-G60</f>
        <v>0</v>
      </c>
      <c r="H62" s="461">
        <f t="shared" ref="H62:I62" si="17">H61-H60</f>
        <v>0</v>
      </c>
      <c r="I62" s="461">
        <f t="shared" si="17"/>
        <v>0</v>
      </c>
      <c r="J62" s="461">
        <f>J61-J60</f>
        <v>0</v>
      </c>
      <c r="K62" s="542">
        <f>D62+E62+F62+G62+H62+I62+J62</f>
        <v>0</v>
      </c>
      <c r="L62" s="452"/>
      <c r="M62" s="401"/>
    </row>
    <row r="63" spans="2:13" ht="15.6">
      <c r="B63" s="396"/>
      <c r="C63" s="402" t="s">
        <v>65</v>
      </c>
      <c r="D63" s="462">
        <f>D61/K61</f>
        <v>0.27162850932845145</v>
      </c>
      <c r="E63" s="462">
        <f>E61/K61</f>
        <v>0.40157216010131908</v>
      </c>
      <c r="F63" s="462">
        <f>F61/K61</f>
        <v>0.16486493563999341</v>
      </c>
      <c r="G63" s="462">
        <f>G61/K61</f>
        <v>0</v>
      </c>
      <c r="H63" s="462">
        <f>H61/K61</f>
        <v>1.8054606614785067E-2</v>
      </c>
      <c r="I63" s="462">
        <f>I61/K61</f>
        <v>0.14387978831545092</v>
      </c>
      <c r="J63" s="462">
        <f>J61/K61</f>
        <v>0</v>
      </c>
      <c r="K63" s="520">
        <f>D63+E63+F63+G63+H63+I63+J63</f>
        <v>0.99999999999999989</v>
      </c>
      <c r="L63" s="463"/>
      <c r="M63" s="401"/>
    </row>
    <row r="64" spans="2:13" ht="16.2" thickBot="1">
      <c r="B64" s="396"/>
      <c r="C64" s="394"/>
      <c r="D64" s="395"/>
      <c r="E64" s="464"/>
      <c r="F64" s="879"/>
      <c r="G64" s="879"/>
      <c r="H64" s="879"/>
      <c r="I64" s="879"/>
      <c r="J64" s="880" t="s">
        <v>196</v>
      </c>
      <c r="K64" s="880"/>
      <c r="L64" s="465">
        <f>H44-K61</f>
        <v>0.97808000051918498</v>
      </c>
      <c r="M64" s="401"/>
    </row>
    <row r="65" spans="2:13" ht="15" thickBot="1">
      <c r="B65" s="397"/>
      <c r="C65" s="393"/>
      <c r="D65" s="367"/>
      <c r="E65" s="367"/>
      <c r="F65" s="367"/>
      <c r="G65" s="367"/>
      <c r="H65" s="367"/>
      <c r="I65" s="367"/>
      <c r="J65" s="367"/>
      <c r="K65" s="367"/>
      <c r="L65" s="368"/>
      <c r="M65" s="401"/>
    </row>
    <row r="66" spans="2:13" ht="15" thickBot="1">
      <c r="B66" s="398"/>
      <c r="C66" s="399"/>
      <c r="D66" s="399"/>
      <c r="E66" s="399"/>
      <c r="F66" s="399"/>
      <c r="G66" s="399"/>
      <c r="H66" s="399"/>
      <c r="I66" s="399"/>
      <c r="J66" s="399"/>
      <c r="K66" s="399"/>
      <c r="L66" s="399"/>
      <c r="M66" s="400"/>
    </row>
    <row r="67" spans="2:13" ht="15" thickBot="1"/>
    <row r="68" spans="2:13" ht="46.8" thickBot="1">
      <c r="B68" s="853" t="s">
        <v>205</v>
      </c>
      <c r="C68" s="854"/>
      <c r="D68" s="854"/>
      <c r="E68" s="854"/>
      <c r="F68" s="854"/>
      <c r="G68" s="854"/>
      <c r="H68" s="854"/>
      <c r="I68" s="854"/>
      <c r="J68" s="854"/>
      <c r="K68" s="854"/>
      <c r="L68" s="854"/>
      <c r="M68" s="855"/>
    </row>
    <row r="69" spans="2:13" ht="26.4" thickBot="1">
      <c r="B69" s="396"/>
      <c r="C69" s="856" t="s">
        <v>193</v>
      </c>
      <c r="D69" s="857"/>
      <c r="E69" s="857"/>
      <c r="F69" s="857"/>
      <c r="G69" s="857"/>
      <c r="H69" s="857"/>
      <c r="I69" s="857"/>
      <c r="J69" s="857"/>
      <c r="K69" s="857"/>
      <c r="L69" s="858"/>
      <c r="M69" s="401"/>
    </row>
    <row r="70" spans="2:13" ht="15.6">
      <c r="B70" s="396"/>
      <c r="C70" s="403" t="s">
        <v>7</v>
      </c>
      <c r="D70" s="404" t="s">
        <v>38</v>
      </c>
      <c r="E70" s="405" t="s">
        <v>39</v>
      </c>
      <c r="F70" s="406" t="s">
        <v>40</v>
      </c>
      <c r="G70" s="406" t="s">
        <v>8</v>
      </c>
      <c r="H70" s="407" t="s">
        <v>60</v>
      </c>
      <c r="I70" s="408" t="s">
        <v>40</v>
      </c>
      <c r="J70" s="407" t="s">
        <v>65</v>
      </c>
      <c r="K70" s="184"/>
      <c r="L70" s="188"/>
      <c r="M70" s="401"/>
    </row>
    <row r="71" spans="2:13" ht="15.6">
      <c r="B71" s="396"/>
      <c r="C71" s="409" t="s">
        <v>42</v>
      </c>
      <c r="D71" s="596">
        <v>1695316.5530000001</v>
      </c>
      <c r="E71" s="596">
        <v>1696335.01</v>
      </c>
      <c r="F71" s="526">
        <f t="shared" ref="F71:F72" si="18">E71-D71</f>
        <v>1018.4569999999367</v>
      </c>
      <c r="G71" s="521">
        <v>6.28</v>
      </c>
      <c r="H71" s="410">
        <f>F71*G71</f>
        <v>6395.9099599996025</v>
      </c>
      <c r="I71" s="531">
        <f>F71+F75+F76</f>
        <v>1394.6889999999366</v>
      </c>
      <c r="J71" s="411">
        <f>I71/I75</f>
        <v>0.80812184211744875</v>
      </c>
      <c r="K71" s="186"/>
      <c r="L71" s="359"/>
      <c r="M71" s="401"/>
    </row>
    <row r="72" spans="2:13" ht="15.6">
      <c r="B72" s="396"/>
      <c r="C72" s="412" t="s">
        <v>43</v>
      </c>
      <c r="D72" s="596">
        <v>645709.46299999999</v>
      </c>
      <c r="E72" s="596">
        <v>645709.46299999999</v>
      </c>
      <c r="F72" s="527">
        <f t="shared" si="18"/>
        <v>0</v>
      </c>
      <c r="G72" s="522">
        <v>6.28</v>
      </c>
      <c r="H72" s="413">
        <f>G72*F72</f>
        <v>0</v>
      </c>
      <c r="I72" s="532">
        <f>F72</f>
        <v>0</v>
      </c>
      <c r="J72" s="414">
        <f>I72/I75</f>
        <v>0</v>
      </c>
      <c r="K72" s="186"/>
      <c r="L72" s="359"/>
      <c r="M72" s="401"/>
    </row>
    <row r="73" spans="2:13" ht="15.6">
      <c r="B73" s="396"/>
      <c r="C73" s="415" t="s">
        <v>44</v>
      </c>
      <c r="D73" s="597">
        <v>401931.72200000001</v>
      </c>
      <c r="E73" s="597">
        <v>402145.47200000001</v>
      </c>
      <c r="F73" s="528">
        <f>E73-D73</f>
        <v>213.75</v>
      </c>
      <c r="G73" s="523">
        <v>4.58</v>
      </c>
      <c r="H73" s="416">
        <f>G73*F73</f>
        <v>978.97500000000002</v>
      </c>
      <c r="I73" s="533">
        <f>F73</f>
        <v>213.75</v>
      </c>
      <c r="J73" s="417">
        <f>I73/I75</f>
        <v>0.1238527325823983</v>
      </c>
      <c r="K73" s="186"/>
      <c r="L73" s="359"/>
      <c r="M73" s="401"/>
    </row>
    <row r="74" spans="2:13" ht="15.6">
      <c r="B74" s="397"/>
      <c r="C74" s="183" t="s">
        <v>139</v>
      </c>
      <c r="D74" s="597">
        <v>352266.01199999999</v>
      </c>
      <c r="E74" s="597">
        <v>352383.413</v>
      </c>
      <c r="F74" s="529">
        <f t="shared" ref="F74:F76" si="19">E74-D74</f>
        <v>117.40100000001257</v>
      </c>
      <c r="G74" s="524">
        <v>6.28</v>
      </c>
      <c r="H74" s="418">
        <f>G74*F74</f>
        <v>737.27828000007901</v>
      </c>
      <c r="I74" s="534">
        <f>F74</f>
        <v>117.40100000001257</v>
      </c>
      <c r="J74" s="419">
        <f>I74/I75</f>
        <v>6.8025425300152986E-2</v>
      </c>
      <c r="K74" s="186"/>
      <c r="L74" s="359"/>
      <c r="M74" s="401"/>
    </row>
    <row r="75" spans="2:13" ht="16.2" thickBot="1">
      <c r="B75" s="397"/>
      <c r="C75" s="420" t="s">
        <v>45</v>
      </c>
      <c r="D75" s="597">
        <v>4590.3410000000003</v>
      </c>
      <c r="E75" s="597">
        <v>4755.5420000000004</v>
      </c>
      <c r="F75" s="526">
        <f t="shared" si="19"/>
        <v>165.20100000000002</v>
      </c>
      <c r="G75" s="859">
        <v>6.28</v>
      </c>
      <c r="H75" s="655">
        <f>G75*F75</f>
        <v>1037.4622800000002</v>
      </c>
      <c r="I75" s="535">
        <f t="shared" ref="I75:J75" si="20">SUM(I71:I74)</f>
        <v>1725.8399999999492</v>
      </c>
      <c r="J75" s="422">
        <f t="shared" si="20"/>
        <v>1</v>
      </c>
      <c r="K75" s="186"/>
      <c r="L75" s="359"/>
      <c r="M75" s="401"/>
    </row>
    <row r="76" spans="2:13" ht="15.6">
      <c r="B76" s="397"/>
      <c r="C76" s="420" t="s">
        <v>46</v>
      </c>
      <c r="D76" s="597">
        <v>2522.9009999999998</v>
      </c>
      <c r="E76" s="597">
        <v>2733.9319999999998</v>
      </c>
      <c r="F76" s="526">
        <f t="shared" si="19"/>
        <v>211.03099999999995</v>
      </c>
      <c r="G76" s="860"/>
      <c r="H76" s="656">
        <f>G75*F76</f>
        <v>1325.2746799999998</v>
      </c>
      <c r="I76" s="424"/>
      <c r="J76" s="425"/>
      <c r="K76" s="186"/>
      <c r="L76" s="359"/>
      <c r="M76" s="401"/>
    </row>
    <row r="77" spans="2:13" ht="16.2" thickBot="1">
      <c r="B77" s="397"/>
      <c r="C77" s="426" t="s">
        <v>21</v>
      </c>
      <c r="D77" s="427"/>
      <c r="E77" s="427"/>
      <c r="F77" s="530">
        <f>F71+F72+F73+F74+F75+F76</f>
        <v>1725.8399999999492</v>
      </c>
      <c r="G77" s="525">
        <f>H77/F77</f>
        <v>6.0694503546099234</v>
      </c>
      <c r="H77" s="428">
        <f>SUM(H71:H76)</f>
        <v>10474.900199999682</v>
      </c>
      <c r="I77" s="424"/>
      <c r="J77" s="425"/>
      <c r="K77" s="186"/>
      <c r="L77" s="359"/>
      <c r="M77" s="401"/>
    </row>
    <row r="78" spans="2:13" ht="16.2" thickBot="1">
      <c r="B78" s="397"/>
      <c r="C78" s="429"/>
      <c r="D78" s="425"/>
      <c r="E78" s="425"/>
      <c r="F78" s="430"/>
      <c r="G78" s="425"/>
      <c r="H78" s="425"/>
      <c r="I78" s="431"/>
      <c r="J78" s="431"/>
      <c r="K78" s="184"/>
      <c r="L78" s="188"/>
      <c r="M78" s="401"/>
    </row>
    <row r="79" spans="2:13" ht="15.6">
      <c r="B79" s="397"/>
      <c r="C79" s="432"/>
      <c r="D79" s="433"/>
      <c r="E79" s="433" t="s">
        <v>254</v>
      </c>
      <c r="F79" s="434" t="s">
        <v>1</v>
      </c>
      <c r="G79" s="554" t="s">
        <v>65</v>
      </c>
      <c r="H79" s="861" t="s">
        <v>243</v>
      </c>
      <c r="I79" s="862"/>
      <c r="J79" s="431"/>
      <c r="K79" s="184"/>
      <c r="L79" s="188"/>
      <c r="M79" s="401"/>
    </row>
    <row r="80" spans="2:13" ht="15.6">
      <c r="B80" s="397"/>
      <c r="C80" s="437" t="s">
        <v>80</v>
      </c>
      <c r="D80" s="438"/>
      <c r="E80" s="438">
        <v>725</v>
      </c>
      <c r="F80" s="438">
        <f>D80+E80</f>
        <v>725</v>
      </c>
      <c r="G80" s="439">
        <f>F80/F85</f>
        <v>0.12568389373903516</v>
      </c>
      <c r="H80" s="590">
        <v>7.0000000000000001E-3</v>
      </c>
      <c r="I80" s="586">
        <f>F80*H80</f>
        <v>5.0750000000000002</v>
      </c>
      <c r="J80" s="431"/>
      <c r="K80" s="184"/>
      <c r="L80" s="188"/>
      <c r="M80" s="401"/>
    </row>
    <row r="81" spans="2:13" ht="15.6">
      <c r="B81" s="397"/>
      <c r="C81" s="437" t="s">
        <v>81</v>
      </c>
      <c r="D81" s="438"/>
      <c r="E81" s="438">
        <v>539</v>
      </c>
      <c r="F81" s="438">
        <f t="shared" ref="F81:F84" si="21">D81+E81</f>
        <v>539</v>
      </c>
      <c r="G81" s="439">
        <f>F81/F85</f>
        <v>9.3439474103917175E-2</v>
      </c>
      <c r="H81" s="590">
        <v>2.5000000000000001E-2</v>
      </c>
      <c r="I81" s="586">
        <f>F81*H81</f>
        <v>13.475000000000001</v>
      </c>
      <c r="J81" s="431"/>
      <c r="K81" s="184"/>
      <c r="L81" s="188"/>
      <c r="M81" s="401"/>
    </row>
    <row r="82" spans="2:13" ht="15.6">
      <c r="B82" s="397"/>
      <c r="C82" s="437" t="s">
        <v>58</v>
      </c>
      <c r="D82" s="438"/>
      <c r="E82" s="438">
        <v>756</v>
      </c>
      <c r="F82" s="438">
        <f t="shared" si="21"/>
        <v>756</v>
      </c>
      <c r="G82" s="439">
        <f>F82/F85</f>
        <v>0.13105796367822148</v>
      </c>
      <c r="H82" s="590"/>
      <c r="I82" s="586"/>
      <c r="J82" s="431"/>
      <c r="K82" s="184"/>
      <c r="L82" s="188"/>
      <c r="M82" s="401"/>
    </row>
    <row r="83" spans="2:13" ht="15.6">
      <c r="B83" s="397"/>
      <c r="C83" s="437" t="s">
        <v>275</v>
      </c>
      <c r="D83" s="438"/>
      <c r="E83" s="438">
        <v>3748.44</v>
      </c>
      <c r="F83" s="438">
        <f t="shared" si="21"/>
        <v>3748.44</v>
      </c>
      <c r="G83" s="439">
        <f>F83/F85</f>
        <v>0.64981866847882608</v>
      </c>
      <c r="H83" s="590">
        <v>1.9E-2</v>
      </c>
      <c r="I83" s="586">
        <f>F83*H83</f>
        <v>71.220359999999999</v>
      </c>
      <c r="J83" s="431"/>
      <c r="K83" s="184"/>
      <c r="L83" s="188"/>
      <c r="M83" s="401"/>
    </row>
    <row r="84" spans="2:13" ht="15.6">
      <c r="B84" s="397"/>
      <c r="C84" s="437" t="s">
        <v>276</v>
      </c>
      <c r="D84" s="438"/>
      <c r="E84" s="438"/>
      <c r="F84" s="438">
        <f t="shared" si="21"/>
        <v>0</v>
      </c>
      <c r="G84" s="439">
        <f>F84/F85</f>
        <v>0</v>
      </c>
      <c r="H84" s="584"/>
      <c r="I84" s="586"/>
      <c r="J84" s="431"/>
      <c r="K84" s="184"/>
      <c r="L84" s="188"/>
      <c r="M84" s="401"/>
    </row>
    <row r="85" spans="2:13" ht="16.2" thickBot="1">
      <c r="B85" s="397"/>
      <c r="C85" s="441" t="s">
        <v>1</v>
      </c>
      <c r="D85" s="442">
        <f>SUM(D80:D84)</f>
        <v>0</v>
      </c>
      <c r="E85" s="442">
        <f>SUM(E80:E84)</f>
        <v>5768.4400000000005</v>
      </c>
      <c r="F85" s="443">
        <f>D85+E85</f>
        <v>5768.4400000000005</v>
      </c>
      <c r="G85" s="444">
        <f>SUM(G80:G84)</f>
        <v>0.99999999999999989</v>
      </c>
      <c r="H85" s="585" t="s">
        <v>21</v>
      </c>
      <c r="I85" s="591">
        <f>SUM(I80:I84)</f>
        <v>89.770359999999997</v>
      </c>
      <c r="J85" s="431"/>
      <c r="K85" s="184"/>
      <c r="L85" s="188"/>
      <c r="M85" s="401"/>
    </row>
    <row r="86" spans="2:13" ht="15" thickBot="1">
      <c r="B86" s="397"/>
      <c r="C86" s="187"/>
      <c r="D86" s="186"/>
      <c r="E86" s="186"/>
      <c r="G86" s="186"/>
      <c r="H86" s="186"/>
      <c r="I86" s="184"/>
      <c r="J86" s="184"/>
      <c r="K86" s="184"/>
      <c r="L86" s="188"/>
      <c r="M86" s="401"/>
    </row>
    <row r="87" spans="2:13" ht="26.4" thickBot="1">
      <c r="B87" s="397"/>
      <c r="C87" s="876" t="s">
        <v>194</v>
      </c>
      <c r="D87" s="877"/>
      <c r="E87" s="877"/>
      <c r="F87" s="877"/>
      <c r="G87" s="877"/>
      <c r="H87" s="877"/>
      <c r="I87" s="877"/>
      <c r="J87" s="877"/>
      <c r="K87" s="877"/>
      <c r="L87" s="878"/>
      <c r="M87" s="401"/>
    </row>
    <row r="88" spans="2:13" ht="15.6">
      <c r="B88" s="396"/>
      <c r="C88" s="446"/>
      <c r="D88" s="447" t="s">
        <v>260</v>
      </c>
      <c r="E88" s="447" t="s">
        <v>68</v>
      </c>
      <c r="F88" s="447" t="s">
        <v>290</v>
      </c>
      <c r="G88" s="448" t="s">
        <v>256</v>
      </c>
      <c r="H88" s="447" t="s">
        <v>130</v>
      </c>
      <c r="I88" s="448" t="s">
        <v>64</v>
      </c>
      <c r="J88" s="447" t="s">
        <v>269</v>
      </c>
      <c r="K88" s="448" t="s">
        <v>195</v>
      </c>
      <c r="L88" s="449" t="s">
        <v>65</v>
      </c>
      <c r="M88" s="401"/>
    </row>
    <row r="89" spans="2:13" ht="15.6">
      <c r="B89" s="396"/>
      <c r="C89" s="450" t="s">
        <v>58</v>
      </c>
      <c r="D89" s="438">
        <v>368</v>
      </c>
      <c r="E89" s="438"/>
      <c r="F89" s="438">
        <v>56.34</v>
      </c>
      <c r="G89" s="438">
        <v>265.75</v>
      </c>
      <c r="H89" s="438"/>
      <c r="I89" s="438">
        <v>30</v>
      </c>
      <c r="J89" s="438"/>
      <c r="K89" s="550">
        <f>D89+E89+F89+G89+H89+I89+J89</f>
        <v>720.09</v>
      </c>
      <c r="L89" s="452">
        <f>K89/K93</f>
        <v>6.8775059167811195E-2</v>
      </c>
      <c r="M89" s="401"/>
    </row>
    <row r="90" spans="2:13" ht="15.6">
      <c r="B90" s="396"/>
      <c r="C90" s="450" t="s">
        <v>148</v>
      </c>
      <c r="D90" s="438">
        <v>599</v>
      </c>
      <c r="E90" s="438"/>
      <c r="F90" s="438">
        <v>165.51</v>
      </c>
      <c r="G90" s="438">
        <v>451</v>
      </c>
      <c r="H90" s="438">
        <v>61.32</v>
      </c>
      <c r="I90" s="438">
        <v>24</v>
      </c>
      <c r="J90" s="438"/>
      <c r="K90" s="550">
        <f t="shared" ref="K90:K94" si="22">D90+E90+F90+G90+H90+I90+J90</f>
        <v>1300.83</v>
      </c>
      <c r="L90" s="452">
        <f>K90/K93</f>
        <v>0.12424094240617675</v>
      </c>
      <c r="M90" s="401"/>
    </row>
    <row r="91" spans="2:13" ht="15.6">
      <c r="B91" s="396"/>
      <c r="C91" s="450" t="s">
        <v>61</v>
      </c>
      <c r="D91" s="438">
        <v>1194.3</v>
      </c>
      <c r="E91" s="185"/>
      <c r="F91" s="438">
        <v>1139.49</v>
      </c>
      <c r="G91" s="438">
        <v>2346.4</v>
      </c>
      <c r="H91" s="438"/>
      <c r="I91" s="438">
        <v>863</v>
      </c>
      <c r="J91" s="438"/>
      <c r="K91" s="550">
        <f t="shared" si="22"/>
        <v>5543.1900000000005</v>
      </c>
      <c r="L91" s="452">
        <f>K91/K93</f>
        <v>0.52942440559988246</v>
      </c>
      <c r="M91" s="401"/>
    </row>
    <row r="92" spans="2:13" ht="15.6">
      <c r="B92" s="396"/>
      <c r="C92" s="450" t="s">
        <v>62</v>
      </c>
      <c r="D92" s="438">
        <v>1007.59</v>
      </c>
      <c r="E92" s="438"/>
      <c r="F92" s="438">
        <v>517.65</v>
      </c>
      <c r="G92" s="438">
        <v>758.37</v>
      </c>
      <c r="H92" s="438">
        <v>110.14</v>
      </c>
      <c r="I92" s="438">
        <v>412.32</v>
      </c>
      <c r="J92" s="438">
        <v>100.04</v>
      </c>
      <c r="K92" s="550">
        <f t="shared" si="22"/>
        <v>2906.11</v>
      </c>
      <c r="L92" s="452">
        <f>K92/K93</f>
        <v>0.27755959282612974</v>
      </c>
      <c r="M92" s="401"/>
    </row>
    <row r="93" spans="2:13" ht="15.6">
      <c r="B93" s="397"/>
      <c r="C93" s="450" t="s">
        <v>199</v>
      </c>
      <c r="D93" s="552">
        <f t="shared" ref="D93:F93" si="23">SUM(D89:D92)</f>
        <v>3168.8900000000003</v>
      </c>
      <c r="E93" s="552">
        <f t="shared" si="23"/>
        <v>0</v>
      </c>
      <c r="F93" s="552">
        <f t="shared" si="23"/>
        <v>1878.9899999999998</v>
      </c>
      <c r="G93" s="552">
        <f>SUM(G89:G92)</f>
        <v>3821.52</v>
      </c>
      <c r="H93" s="552">
        <f t="shared" ref="H93:J93" si="24">SUM(H89:H92)</f>
        <v>171.46</v>
      </c>
      <c r="I93" s="552">
        <f t="shared" si="24"/>
        <v>1329.32</v>
      </c>
      <c r="J93" s="552">
        <f t="shared" si="24"/>
        <v>100.04</v>
      </c>
      <c r="K93" s="550">
        <f t="shared" si="22"/>
        <v>10470.219999999999</v>
      </c>
      <c r="L93" s="452">
        <f>SUM(L89:L92)</f>
        <v>1</v>
      </c>
      <c r="M93" s="401"/>
    </row>
    <row r="94" spans="2:13" ht="15.6">
      <c r="B94" s="397"/>
      <c r="C94" s="547" t="s">
        <v>193</v>
      </c>
      <c r="D94" s="553">
        <v>3168.89</v>
      </c>
      <c r="E94" s="553"/>
      <c r="F94" s="553">
        <v>1878.99</v>
      </c>
      <c r="G94" s="548">
        <v>3821.52</v>
      </c>
      <c r="H94" s="553">
        <v>171.46</v>
      </c>
      <c r="I94" s="548">
        <v>1329.32</v>
      </c>
      <c r="J94" s="548">
        <v>100.04</v>
      </c>
      <c r="K94" s="549">
        <f t="shared" si="22"/>
        <v>10470.219999999999</v>
      </c>
      <c r="L94" s="452"/>
      <c r="M94" s="401"/>
    </row>
    <row r="95" spans="2:13" ht="15.6">
      <c r="B95" s="397"/>
      <c r="C95" s="460" t="s">
        <v>147</v>
      </c>
      <c r="D95" s="461">
        <f t="shared" ref="D95:E95" si="25">D94-D93</f>
        <v>0</v>
      </c>
      <c r="E95" s="461">
        <f t="shared" si="25"/>
        <v>0</v>
      </c>
      <c r="F95" s="461">
        <f>F94-F93</f>
        <v>0</v>
      </c>
      <c r="G95" s="461">
        <f>G94-G93</f>
        <v>0</v>
      </c>
      <c r="H95" s="461">
        <f t="shared" ref="H95:I95" si="26">H94-H93</f>
        <v>0</v>
      </c>
      <c r="I95" s="461">
        <f t="shared" si="26"/>
        <v>0</v>
      </c>
      <c r="J95" s="461">
        <f>J94-J93</f>
        <v>0</v>
      </c>
      <c r="K95" s="542">
        <f>D95+E95+F95+G95+H95+I95+J95</f>
        <v>0</v>
      </c>
      <c r="L95" s="452"/>
      <c r="M95" s="401"/>
    </row>
    <row r="96" spans="2:13" ht="15.6">
      <c r="B96" s="396"/>
      <c r="C96" s="402" t="s">
        <v>65</v>
      </c>
      <c r="D96" s="462">
        <f>D94/K94</f>
        <v>0.30265744177295223</v>
      </c>
      <c r="E96" s="462">
        <f>E94/K94</f>
        <v>0</v>
      </c>
      <c r="F96" s="462">
        <f>F94/K94</f>
        <v>0.17946041248416941</v>
      </c>
      <c r="G96" s="462">
        <f>G94/K94</f>
        <v>0.36498946535984922</v>
      </c>
      <c r="H96" s="462">
        <f>H94/K94</f>
        <v>1.6375969177342981E-2</v>
      </c>
      <c r="I96" s="462">
        <f>I94/K94</f>
        <v>0.1269619931577369</v>
      </c>
      <c r="J96" s="462">
        <f>J94/K94</f>
        <v>9.5547180479493288E-3</v>
      </c>
      <c r="K96" s="520">
        <f>D96+E96+F96+G96+H96+I96+J96</f>
        <v>1</v>
      </c>
      <c r="L96" s="463"/>
      <c r="M96" s="401"/>
    </row>
    <row r="97" spans="2:13" ht="16.2" thickBot="1">
      <c r="B97" s="396"/>
      <c r="C97" s="394"/>
      <c r="D97" s="395"/>
      <c r="E97" s="464"/>
      <c r="F97" s="879"/>
      <c r="G97" s="879"/>
      <c r="H97" s="879"/>
      <c r="I97" s="879"/>
      <c r="J97" s="880" t="s">
        <v>196</v>
      </c>
      <c r="K97" s="880"/>
      <c r="L97" s="465">
        <f>H77-K94</f>
        <v>4.6801999996823724</v>
      </c>
      <c r="M97" s="401"/>
    </row>
    <row r="98" spans="2:13" ht="15" thickBot="1">
      <c r="B98" s="397"/>
      <c r="C98" s="393"/>
      <c r="D98" s="367"/>
      <c r="E98" s="367"/>
      <c r="F98" s="367"/>
      <c r="G98" s="367"/>
      <c r="H98" s="367"/>
      <c r="I98" s="367"/>
      <c r="J98" s="367"/>
      <c r="K98" s="367"/>
      <c r="L98" s="368"/>
      <c r="M98" s="401"/>
    </row>
    <row r="99" spans="2:13" ht="15" thickBot="1">
      <c r="B99" s="398"/>
      <c r="C99" s="399"/>
      <c r="D99" s="399"/>
      <c r="E99" s="399"/>
      <c r="F99" s="399"/>
      <c r="G99" s="399"/>
      <c r="H99" s="399"/>
      <c r="I99" s="399"/>
      <c r="J99" s="399"/>
      <c r="K99" s="399"/>
      <c r="L99" s="399"/>
      <c r="M99" s="400"/>
    </row>
    <row r="100" spans="2:13" ht="15" thickBot="1"/>
    <row r="101" spans="2:13" ht="46.8" thickBot="1">
      <c r="B101" s="853" t="s">
        <v>206</v>
      </c>
      <c r="C101" s="854"/>
      <c r="D101" s="854"/>
      <c r="E101" s="854"/>
      <c r="F101" s="854"/>
      <c r="G101" s="854"/>
      <c r="H101" s="854"/>
      <c r="I101" s="854"/>
      <c r="J101" s="854"/>
      <c r="K101" s="854"/>
      <c r="L101" s="854"/>
      <c r="M101" s="855"/>
    </row>
    <row r="102" spans="2:13" ht="26.4" thickBot="1">
      <c r="B102" s="396"/>
      <c r="C102" s="856" t="s">
        <v>193</v>
      </c>
      <c r="D102" s="857"/>
      <c r="E102" s="857"/>
      <c r="F102" s="857"/>
      <c r="G102" s="857"/>
      <c r="H102" s="857"/>
      <c r="I102" s="857"/>
      <c r="J102" s="857"/>
      <c r="K102" s="857"/>
      <c r="L102" s="858"/>
      <c r="M102" s="401"/>
    </row>
    <row r="103" spans="2:13" ht="15.6">
      <c r="B103" s="396"/>
      <c r="C103" s="403" t="s">
        <v>7</v>
      </c>
      <c r="D103" s="404" t="s">
        <v>38</v>
      </c>
      <c r="E103" s="405" t="s">
        <v>39</v>
      </c>
      <c r="F103" s="406" t="s">
        <v>40</v>
      </c>
      <c r="G103" s="406" t="s">
        <v>8</v>
      </c>
      <c r="H103" s="407" t="s">
        <v>60</v>
      </c>
      <c r="I103" s="408" t="s">
        <v>40</v>
      </c>
      <c r="J103" s="407" t="s">
        <v>65</v>
      </c>
      <c r="K103" s="184"/>
      <c r="L103" s="188"/>
      <c r="M103" s="401"/>
    </row>
    <row r="104" spans="2:13" ht="15.6">
      <c r="B104" s="396"/>
      <c r="C104" s="409" t="s">
        <v>42</v>
      </c>
      <c r="D104" s="596">
        <v>1696335.01</v>
      </c>
      <c r="E104" s="596">
        <v>1697013.0220000001</v>
      </c>
      <c r="F104" s="526">
        <f t="shared" ref="F104:F105" si="27">E104-D104</f>
        <v>678.01200000010431</v>
      </c>
      <c r="G104" s="521">
        <v>6.28</v>
      </c>
      <c r="H104" s="410">
        <f>F104*G104</f>
        <v>4257.9153600006548</v>
      </c>
      <c r="I104" s="531">
        <f>F104+F108+F109</f>
        <v>862.13200000010374</v>
      </c>
      <c r="J104" s="411">
        <f>I104/I108</f>
        <v>0.72145420220389678</v>
      </c>
      <c r="K104" s="186"/>
      <c r="L104" s="359"/>
      <c r="M104" s="401"/>
    </row>
    <row r="105" spans="2:13" ht="15.6">
      <c r="B105" s="396"/>
      <c r="C105" s="412" t="s">
        <v>43</v>
      </c>
      <c r="D105" s="596">
        <v>645709.46299999999</v>
      </c>
      <c r="E105" s="596">
        <v>645709.46299999999</v>
      </c>
      <c r="F105" s="527">
        <f t="shared" si="27"/>
        <v>0</v>
      </c>
      <c r="G105" s="522">
        <v>6.28</v>
      </c>
      <c r="H105" s="413">
        <f>G105*F105</f>
        <v>0</v>
      </c>
      <c r="I105" s="532">
        <f>F105</f>
        <v>0</v>
      </c>
      <c r="J105" s="414">
        <f>I105/I108</f>
        <v>0</v>
      </c>
      <c r="K105" s="186"/>
      <c r="L105" s="359"/>
      <c r="M105" s="401"/>
    </row>
    <row r="106" spans="2:13" ht="15.6">
      <c r="B106" s="396"/>
      <c r="C106" s="415" t="s">
        <v>44</v>
      </c>
      <c r="D106" s="597">
        <v>402145.47200000001</v>
      </c>
      <c r="E106" s="597">
        <v>402209.41200000001</v>
      </c>
      <c r="F106" s="528">
        <f>E106-D106</f>
        <v>63.940000000002328</v>
      </c>
      <c r="G106" s="523">
        <v>4.58</v>
      </c>
      <c r="H106" s="416">
        <f>G106*F106</f>
        <v>292.84520000001066</v>
      </c>
      <c r="I106" s="533">
        <f>F106</f>
        <v>63.940000000002328</v>
      </c>
      <c r="J106" s="417">
        <f>I106/I108</f>
        <v>5.3506634354035444E-2</v>
      </c>
      <c r="K106" s="186"/>
      <c r="L106" s="359"/>
      <c r="M106" s="401"/>
    </row>
    <row r="107" spans="2:13" ht="15.6">
      <c r="B107" s="397"/>
      <c r="C107" s="183" t="s">
        <v>139</v>
      </c>
      <c r="D107" s="597">
        <v>352383.413</v>
      </c>
      <c r="E107" s="597">
        <v>352652.33299999998</v>
      </c>
      <c r="F107" s="529">
        <f t="shared" ref="F107:F109" si="28">E107-D107</f>
        <v>268.9199999999837</v>
      </c>
      <c r="G107" s="524">
        <v>6.28</v>
      </c>
      <c r="H107" s="418">
        <f>G107*F107</f>
        <v>1688.8175999998978</v>
      </c>
      <c r="I107" s="534">
        <f>F107</f>
        <v>268.9199999999837</v>
      </c>
      <c r="J107" s="419">
        <f>I107/I108</f>
        <v>0.22503916344206781</v>
      </c>
      <c r="K107" s="186"/>
      <c r="L107" s="359"/>
      <c r="M107" s="401"/>
    </row>
    <row r="108" spans="2:13" ht="16.2" thickBot="1">
      <c r="B108" s="397"/>
      <c r="C108" s="420" t="s">
        <v>45</v>
      </c>
      <c r="D108" s="597">
        <v>4755.5420000000004</v>
      </c>
      <c r="E108" s="597">
        <v>4886.3419999999996</v>
      </c>
      <c r="F108" s="526">
        <f t="shared" si="28"/>
        <v>130.79999999999927</v>
      </c>
      <c r="G108" s="859">
        <v>6.28</v>
      </c>
      <c r="H108" s="655">
        <f>G108*F108</f>
        <v>821.42399999999543</v>
      </c>
      <c r="I108" s="535">
        <f t="shared" ref="I108:J108" si="29">SUM(I104:I107)</f>
        <v>1194.9920000000898</v>
      </c>
      <c r="J108" s="422">
        <f t="shared" si="29"/>
        <v>1</v>
      </c>
      <c r="K108" s="186"/>
      <c r="L108" s="359"/>
      <c r="M108" s="401"/>
    </row>
    <row r="109" spans="2:13" ht="15.6">
      <c r="B109" s="397"/>
      <c r="C109" s="420" t="s">
        <v>46</v>
      </c>
      <c r="D109" s="597">
        <v>2733.9319999999998</v>
      </c>
      <c r="E109" s="597">
        <v>2787.252</v>
      </c>
      <c r="F109" s="526">
        <f t="shared" si="28"/>
        <v>53.320000000000164</v>
      </c>
      <c r="G109" s="860"/>
      <c r="H109" s="656">
        <f>G108*F109</f>
        <v>334.84960000000103</v>
      </c>
      <c r="I109" s="424"/>
      <c r="J109" s="425"/>
      <c r="K109" s="186"/>
      <c r="L109" s="359"/>
      <c r="M109" s="401"/>
    </row>
    <row r="110" spans="2:13" ht="16.2" thickBot="1">
      <c r="B110" s="397"/>
      <c r="C110" s="426" t="s">
        <v>21</v>
      </c>
      <c r="D110" s="427"/>
      <c r="E110" s="427"/>
      <c r="F110" s="530">
        <f>F104+F105+F106+F107+F108+F109</f>
        <v>1194.9920000000898</v>
      </c>
      <c r="G110" s="525">
        <f>H110/F110</f>
        <v>6.1890387215981395</v>
      </c>
      <c r="H110" s="428">
        <f>SUM(H104:H109)</f>
        <v>7395.8517600005598</v>
      </c>
      <c r="I110" s="424"/>
      <c r="J110" s="425"/>
      <c r="K110" s="186"/>
      <c r="L110" s="359"/>
      <c r="M110" s="401"/>
    </row>
    <row r="111" spans="2:13" ht="16.2" thickBot="1">
      <c r="B111" s="397"/>
      <c r="C111" s="429"/>
      <c r="D111" s="425"/>
      <c r="E111" s="425"/>
      <c r="F111" s="430"/>
      <c r="G111" s="425"/>
      <c r="H111" s="425"/>
      <c r="I111" s="431"/>
      <c r="J111" s="431"/>
      <c r="K111" s="184"/>
      <c r="L111" s="188"/>
      <c r="M111" s="401"/>
    </row>
    <row r="112" spans="2:13" ht="15.6">
      <c r="B112" s="397"/>
      <c r="C112" s="432"/>
      <c r="D112" s="433"/>
      <c r="E112" s="433" t="s">
        <v>254</v>
      </c>
      <c r="F112" s="434" t="s">
        <v>1</v>
      </c>
      <c r="G112" s="554" t="s">
        <v>65</v>
      </c>
      <c r="H112" s="861" t="s">
        <v>243</v>
      </c>
      <c r="I112" s="862"/>
      <c r="J112" s="431"/>
      <c r="K112" s="184"/>
      <c r="L112" s="188"/>
      <c r="M112" s="401"/>
    </row>
    <row r="113" spans="2:13" ht="15.6">
      <c r="B113" s="397"/>
      <c r="C113" s="437" t="s">
        <v>80</v>
      </c>
      <c r="D113" s="438"/>
      <c r="E113" s="438">
        <v>749</v>
      </c>
      <c r="F113" s="438">
        <f>D113+E113</f>
        <v>749</v>
      </c>
      <c r="G113" s="439">
        <f>F113/F118</f>
        <v>0.1841978417620036</v>
      </c>
      <c r="H113" s="590">
        <v>7.0000000000000001E-3</v>
      </c>
      <c r="I113" s="586">
        <f>F113*H113</f>
        <v>5.2430000000000003</v>
      </c>
      <c r="J113" s="431"/>
      <c r="K113" s="184"/>
      <c r="L113" s="188"/>
      <c r="M113" s="401"/>
    </row>
    <row r="114" spans="2:13" ht="15.6">
      <c r="B114" s="397"/>
      <c r="C114" s="437" t="s">
        <v>81</v>
      </c>
      <c r="D114" s="438"/>
      <c r="E114" s="438">
        <v>1792</v>
      </c>
      <c r="F114" s="438">
        <f t="shared" ref="F114:F117" si="30">D114+E114</f>
        <v>1792</v>
      </c>
      <c r="G114" s="439">
        <f>F114/F118</f>
        <v>0.44069764010348528</v>
      </c>
      <c r="H114" s="590">
        <v>2.5000000000000001E-2</v>
      </c>
      <c r="I114" s="586">
        <f>F114*H114</f>
        <v>44.800000000000004</v>
      </c>
      <c r="J114" s="431"/>
      <c r="K114" s="184"/>
      <c r="L114" s="188"/>
      <c r="M114" s="401"/>
    </row>
    <row r="115" spans="2:13" ht="15.6">
      <c r="B115" s="397"/>
      <c r="C115" s="437" t="s">
        <v>58</v>
      </c>
      <c r="D115" s="438"/>
      <c r="E115" s="438">
        <v>628</v>
      </c>
      <c r="F115" s="438">
        <f t="shared" si="30"/>
        <v>628</v>
      </c>
      <c r="G115" s="439">
        <f>F115/F118</f>
        <v>0.15444091405412319</v>
      </c>
      <c r="H115" s="590"/>
      <c r="I115" s="586"/>
      <c r="J115" s="431"/>
      <c r="K115" s="184"/>
      <c r="L115" s="188"/>
      <c r="M115" s="401"/>
    </row>
    <row r="116" spans="2:13" ht="15.6">
      <c r="B116" s="397"/>
      <c r="C116" s="437" t="s">
        <v>275</v>
      </c>
      <c r="D116" s="438"/>
      <c r="E116" s="438">
        <v>897.28</v>
      </c>
      <c r="F116" s="438">
        <f t="shared" si="30"/>
        <v>897.28</v>
      </c>
      <c r="G116" s="439">
        <f>F116/F118</f>
        <v>0.22066360408038799</v>
      </c>
      <c r="H116" s="590">
        <v>1.9E-2</v>
      </c>
      <c r="I116" s="586">
        <f>F116*H116</f>
        <v>17.04832</v>
      </c>
      <c r="J116" s="431"/>
      <c r="K116" s="184"/>
      <c r="L116" s="188"/>
      <c r="M116" s="401"/>
    </row>
    <row r="117" spans="2:13" ht="15.6">
      <c r="B117" s="397"/>
      <c r="C117" s="437" t="s">
        <v>276</v>
      </c>
      <c r="D117" s="438"/>
      <c r="E117" s="438"/>
      <c r="F117" s="438">
        <f t="shared" si="30"/>
        <v>0</v>
      </c>
      <c r="G117" s="439">
        <f>F117/F118</f>
        <v>0</v>
      </c>
      <c r="H117" s="584"/>
      <c r="I117" s="586"/>
      <c r="J117" s="431"/>
      <c r="K117" s="184"/>
      <c r="L117" s="188"/>
      <c r="M117" s="401"/>
    </row>
    <row r="118" spans="2:13" ht="16.2" thickBot="1">
      <c r="B118" s="397"/>
      <c r="C118" s="441" t="s">
        <v>1</v>
      </c>
      <c r="D118" s="442">
        <f>SUM(D113:D117)</f>
        <v>0</v>
      </c>
      <c r="E118" s="442">
        <f>SUM(E113:E117)</f>
        <v>4066.2799999999997</v>
      </c>
      <c r="F118" s="443">
        <f>D118+E118</f>
        <v>4066.2799999999997</v>
      </c>
      <c r="G118" s="444">
        <f>SUM(G113:G117)</f>
        <v>1</v>
      </c>
      <c r="H118" s="585" t="s">
        <v>21</v>
      </c>
      <c r="I118" s="591">
        <f>SUM(I113:I117)</f>
        <v>67.09132000000001</v>
      </c>
      <c r="J118" s="431"/>
      <c r="K118" s="184"/>
      <c r="L118" s="188"/>
      <c r="M118" s="401"/>
    </row>
    <row r="119" spans="2:13" ht="15" thickBot="1">
      <c r="B119" s="397"/>
      <c r="C119" s="187"/>
      <c r="D119" s="186"/>
      <c r="E119" s="186"/>
      <c r="G119" s="186"/>
      <c r="H119" s="186"/>
      <c r="I119" s="184"/>
      <c r="J119" s="184"/>
      <c r="K119" s="184"/>
      <c r="L119" s="188"/>
      <c r="M119" s="401"/>
    </row>
    <row r="120" spans="2:13" ht="26.4" thickBot="1">
      <c r="B120" s="397"/>
      <c r="C120" s="863" t="s">
        <v>194</v>
      </c>
      <c r="D120" s="864"/>
      <c r="E120" s="864"/>
      <c r="F120" s="864"/>
      <c r="G120" s="864"/>
      <c r="H120" s="864"/>
      <c r="I120" s="864"/>
      <c r="J120" s="864"/>
      <c r="K120" s="864"/>
      <c r="L120" s="865"/>
      <c r="M120" s="401"/>
    </row>
    <row r="121" spans="2:13" ht="15.6">
      <c r="B121" s="396"/>
      <c r="C121" s="657"/>
      <c r="D121" s="658" t="s">
        <v>260</v>
      </c>
      <c r="E121" s="658" t="s">
        <v>68</v>
      </c>
      <c r="F121" s="658" t="s">
        <v>290</v>
      </c>
      <c r="G121" s="659" t="s">
        <v>256</v>
      </c>
      <c r="H121" s="658" t="s">
        <v>130</v>
      </c>
      <c r="I121" s="659" t="s">
        <v>64</v>
      </c>
      <c r="J121" s="658" t="s">
        <v>173</v>
      </c>
      <c r="K121" s="659" t="s">
        <v>195</v>
      </c>
      <c r="L121" s="660" t="s">
        <v>65</v>
      </c>
      <c r="M121" s="401"/>
    </row>
    <row r="122" spans="2:13" ht="15.6">
      <c r="B122" s="396"/>
      <c r="C122" s="661" t="s">
        <v>58</v>
      </c>
      <c r="D122" s="438">
        <v>10</v>
      </c>
      <c r="E122" s="438">
        <v>136</v>
      </c>
      <c r="F122" s="438">
        <v>93.58</v>
      </c>
      <c r="G122" s="438">
        <v>255</v>
      </c>
      <c r="H122" s="438"/>
      <c r="I122" s="438">
        <v>144</v>
      </c>
      <c r="J122" s="438"/>
      <c r="K122" s="670">
        <f>D122+E122+F122+G122+H122+I122+J122</f>
        <v>638.57999999999993</v>
      </c>
      <c r="L122" s="665">
        <f>K122/K126</f>
        <v>8.6387052088180857E-2</v>
      </c>
      <c r="M122" s="401"/>
    </row>
    <row r="123" spans="2:13" ht="15.6">
      <c r="B123" s="396"/>
      <c r="C123" s="661" t="s">
        <v>148</v>
      </c>
      <c r="D123" s="438"/>
      <c r="E123" s="438">
        <v>251.4</v>
      </c>
      <c r="F123" s="438">
        <v>272.8</v>
      </c>
      <c r="G123" s="438">
        <v>832</v>
      </c>
      <c r="H123" s="438"/>
      <c r="I123" s="438">
        <v>425.91</v>
      </c>
      <c r="J123" s="438"/>
      <c r="K123" s="670">
        <f t="shared" ref="K123:K127" si="31">D123+E123+F123+G123+H123+I123+J123</f>
        <v>1782.1100000000001</v>
      </c>
      <c r="L123" s="665">
        <f>K123/K126</f>
        <v>0.2410837003928529</v>
      </c>
      <c r="M123" s="401"/>
    </row>
    <row r="124" spans="2:13" ht="15.6">
      <c r="B124" s="396"/>
      <c r="C124" s="661" t="s">
        <v>61</v>
      </c>
      <c r="D124" s="438"/>
      <c r="E124" s="185">
        <v>790</v>
      </c>
      <c r="F124" s="438">
        <v>94</v>
      </c>
      <c r="G124" s="438">
        <v>522</v>
      </c>
      <c r="H124" s="438"/>
      <c r="I124" s="438">
        <v>363</v>
      </c>
      <c r="J124" s="438"/>
      <c r="K124" s="670">
        <f t="shared" si="31"/>
        <v>1769</v>
      </c>
      <c r="L124" s="665">
        <f>K124/K126</f>
        <v>0.2393101806257508</v>
      </c>
      <c r="M124" s="401"/>
    </row>
    <row r="125" spans="2:13" ht="15.6">
      <c r="B125" s="396"/>
      <c r="C125" s="661" t="s">
        <v>62</v>
      </c>
      <c r="D125" s="438">
        <v>215.51</v>
      </c>
      <c r="E125" s="438">
        <v>1294.29</v>
      </c>
      <c r="F125" s="438">
        <v>377.76</v>
      </c>
      <c r="G125" s="438">
        <v>918.4</v>
      </c>
      <c r="H125" s="438"/>
      <c r="I125" s="438">
        <v>396.43</v>
      </c>
      <c r="J125" s="438"/>
      <c r="K125" s="670">
        <f t="shared" si="31"/>
        <v>3202.39</v>
      </c>
      <c r="L125" s="665">
        <f>K125/K126</f>
        <v>0.43321906689321543</v>
      </c>
      <c r="M125" s="401"/>
    </row>
    <row r="126" spans="2:13" ht="15.6">
      <c r="B126" s="397"/>
      <c r="C126" s="661" t="s">
        <v>199</v>
      </c>
      <c r="D126" s="671">
        <f t="shared" ref="D126:F126" si="32">SUM(D122:D125)</f>
        <v>225.51</v>
      </c>
      <c r="E126" s="671">
        <f t="shared" si="32"/>
        <v>2471.69</v>
      </c>
      <c r="F126" s="671">
        <f t="shared" si="32"/>
        <v>838.14</v>
      </c>
      <c r="G126" s="671">
        <f>SUM(G122:G125)</f>
        <v>2527.4</v>
      </c>
      <c r="H126" s="671">
        <f t="shared" ref="H126:J126" si="33">SUM(H122:H125)</f>
        <v>0</v>
      </c>
      <c r="I126" s="671">
        <f t="shared" si="33"/>
        <v>1329.3400000000001</v>
      </c>
      <c r="J126" s="671">
        <f t="shared" si="33"/>
        <v>0</v>
      </c>
      <c r="K126" s="670">
        <f t="shared" si="31"/>
        <v>7392.08</v>
      </c>
      <c r="L126" s="665">
        <f>SUM(L122:L125)</f>
        <v>1</v>
      </c>
      <c r="M126" s="401"/>
    </row>
    <row r="127" spans="2:13" ht="15.6">
      <c r="B127" s="397"/>
      <c r="C127" s="672" t="s">
        <v>193</v>
      </c>
      <c r="D127" s="673">
        <v>225.51</v>
      </c>
      <c r="E127" s="673">
        <v>2471.69</v>
      </c>
      <c r="F127" s="673">
        <v>838.14</v>
      </c>
      <c r="G127" s="674">
        <v>2527.4</v>
      </c>
      <c r="H127" s="673"/>
      <c r="I127" s="674">
        <v>1329.34</v>
      </c>
      <c r="J127" s="674"/>
      <c r="K127" s="675">
        <f t="shared" si="31"/>
        <v>7392.08</v>
      </c>
      <c r="L127" s="665"/>
      <c r="M127" s="401"/>
    </row>
    <row r="128" spans="2:13" ht="15.6">
      <c r="B128" s="397"/>
      <c r="C128" s="662" t="s">
        <v>147</v>
      </c>
      <c r="D128" s="461">
        <f t="shared" ref="D128:E128" si="34">D127-D126</f>
        <v>0</v>
      </c>
      <c r="E128" s="461">
        <f t="shared" si="34"/>
        <v>0</v>
      </c>
      <c r="F128" s="461">
        <f>F127-F126</f>
        <v>0</v>
      </c>
      <c r="G128" s="461">
        <f>G127-G126</f>
        <v>0</v>
      </c>
      <c r="H128" s="461">
        <f t="shared" ref="H128:I128" si="35">H127-H126</f>
        <v>0</v>
      </c>
      <c r="I128" s="461">
        <f t="shared" si="35"/>
        <v>0</v>
      </c>
      <c r="J128" s="461">
        <f>J127-J126</f>
        <v>0</v>
      </c>
      <c r="K128" s="542">
        <f>D128+E128+F128+G128+H128+I128+J128</f>
        <v>0</v>
      </c>
      <c r="L128" s="665"/>
      <c r="M128" s="401"/>
    </row>
    <row r="129" spans="2:13" ht="15.6">
      <c r="B129" s="396"/>
      <c r="C129" s="663" t="s">
        <v>65</v>
      </c>
      <c r="D129" s="462">
        <f>D127/K127</f>
        <v>3.0506975032737738E-2</v>
      </c>
      <c r="E129" s="462">
        <f>E127/K127</f>
        <v>0.33437002846289543</v>
      </c>
      <c r="F129" s="462">
        <f>F127/K127</f>
        <v>0.11338351316544193</v>
      </c>
      <c r="G129" s="462">
        <f>G127/K127</f>
        <v>0.34190647287367021</v>
      </c>
      <c r="H129" s="462">
        <f>H127/K127</f>
        <v>0</v>
      </c>
      <c r="I129" s="462">
        <f>I127/K127</f>
        <v>0.17983301046525468</v>
      </c>
      <c r="J129" s="462">
        <f>J127/K127</f>
        <v>0</v>
      </c>
      <c r="K129" s="520">
        <f>D129+E129+F129+G129+H129+I129+J129</f>
        <v>1</v>
      </c>
      <c r="L129" s="666"/>
      <c r="M129" s="401"/>
    </row>
    <row r="130" spans="2:13" ht="16.2" thickBot="1">
      <c r="B130" s="396"/>
      <c r="C130" s="664"/>
      <c r="D130" s="668"/>
      <c r="E130" s="669"/>
      <c r="F130" s="887"/>
      <c r="G130" s="887"/>
      <c r="H130" s="887"/>
      <c r="I130" s="887"/>
      <c r="J130" s="888" t="s">
        <v>196</v>
      </c>
      <c r="K130" s="888"/>
      <c r="L130" s="667">
        <f>H110-K127</f>
        <v>3.7717600005598797</v>
      </c>
      <c r="M130" s="401"/>
    </row>
    <row r="131" spans="2:13" ht="15" thickBot="1">
      <c r="B131" s="397"/>
      <c r="C131" s="393"/>
      <c r="D131" s="367"/>
      <c r="E131" s="367"/>
      <c r="F131" s="367"/>
      <c r="G131" s="367"/>
      <c r="H131" s="367"/>
      <c r="I131" s="367"/>
      <c r="J131" s="367"/>
      <c r="K131" s="367"/>
      <c r="L131" s="368"/>
      <c r="M131" s="401"/>
    </row>
    <row r="132" spans="2:13" ht="15" thickBot="1">
      <c r="B132" s="398"/>
      <c r="C132" s="399"/>
      <c r="D132" s="399"/>
      <c r="E132" s="399"/>
      <c r="F132" s="399"/>
      <c r="G132" s="399"/>
      <c r="H132" s="399"/>
      <c r="I132" s="399"/>
      <c r="J132" s="399"/>
      <c r="K132" s="399"/>
      <c r="L132" s="399"/>
      <c r="M132" s="400"/>
    </row>
    <row r="133" spans="2:13" ht="15" thickBot="1"/>
    <row r="134" spans="2:13" ht="46.8" thickBot="1">
      <c r="B134" s="853" t="s">
        <v>207</v>
      </c>
      <c r="C134" s="854"/>
      <c r="D134" s="854"/>
      <c r="E134" s="854"/>
      <c r="F134" s="854"/>
      <c r="G134" s="854"/>
      <c r="H134" s="854"/>
      <c r="I134" s="854"/>
      <c r="J134" s="854"/>
      <c r="K134" s="854"/>
      <c r="L134" s="854"/>
      <c r="M134" s="855"/>
    </row>
    <row r="135" spans="2:13" ht="26.4" thickBot="1">
      <c r="B135" s="396"/>
      <c r="C135" s="856" t="s">
        <v>193</v>
      </c>
      <c r="D135" s="857"/>
      <c r="E135" s="857"/>
      <c r="F135" s="857"/>
      <c r="G135" s="857"/>
      <c r="H135" s="857"/>
      <c r="I135" s="857"/>
      <c r="J135" s="857"/>
      <c r="K135" s="857"/>
      <c r="L135" s="858"/>
      <c r="M135" s="401"/>
    </row>
    <row r="136" spans="2:13" ht="15.6">
      <c r="B136" s="396"/>
      <c r="C136" s="403" t="s">
        <v>7</v>
      </c>
      <c r="D136" s="404" t="s">
        <v>38</v>
      </c>
      <c r="E136" s="405" t="s">
        <v>39</v>
      </c>
      <c r="F136" s="406" t="s">
        <v>40</v>
      </c>
      <c r="G136" s="406" t="s">
        <v>8</v>
      </c>
      <c r="H136" s="407" t="s">
        <v>60</v>
      </c>
      <c r="I136" s="408" t="s">
        <v>40</v>
      </c>
      <c r="J136" s="407" t="s">
        <v>65</v>
      </c>
      <c r="K136" s="184"/>
      <c r="L136" s="188"/>
      <c r="M136" s="401"/>
    </row>
    <row r="137" spans="2:13" ht="15.6">
      <c r="B137" s="396"/>
      <c r="C137" s="409" t="s">
        <v>42</v>
      </c>
      <c r="D137" s="596">
        <v>1697013.0220000001</v>
      </c>
      <c r="E137" s="596">
        <v>1697869.6229999999</v>
      </c>
      <c r="F137" s="526">
        <f t="shared" ref="F137:F138" si="36">E137-D137</f>
        <v>856.60099999979138</v>
      </c>
      <c r="G137" s="521">
        <v>6.28</v>
      </c>
      <c r="H137" s="410">
        <f>F137*G137</f>
        <v>5379.4542799986903</v>
      </c>
      <c r="I137" s="531">
        <f>F137+F141+F142</f>
        <v>1074.5789999997919</v>
      </c>
      <c r="J137" s="411">
        <f>I137/I141</f>
        <v>0.8358456121136848</v>
      </c>
      <c r="K137" s="186"/>
      <c r="L137" s="359"/>
      <c r="M137" s="401"/>
    </row>
    <row r="138" spans="2:13" ht="15.6">
      <c r="B138" s="396"/>
      <c r="C138" s="412" t="s">
        <v>43</v>
      </c>
      <c r="D138" s="596">
        <v>645709.46299999999</v>
      </c>
      <c r="E138" s="596">
        <v>645709.46299999999</v>
      </c>
      <c r="F138" s="527">
        <f t="shared" si="36"/>
        <v>0</v>
      </c>
      <c r="G138" s="522">
        <v>6.28</v>
      </c>
      <c r="H138" s="413">
        <f>G138*F138</f>
        <v>0</v>
      </c>
      <c r="I138" s="532">
        <f>F138</f>
        <v>0</v>
      </c>
      <c r="J138" s="414">
        <f>I138/I141</f>
        <v>0</v>
      </c>
      <c r="K138" s="186"/>
      <c r="L138" s="359"/>
      <c r="M138" s="401"/>
    </row>
    <row r="139" spans="2:13" ht="15.6">
      <c r="B139" s="396"/>
      <c r="C139" s="415" t="s">
        <v>44</v>
      </c>
      <c r="D139" s="597">
        <v>402209.41200000001</v>
      </c>
      <c r="E139" s="597">
        <v>402360.33199999999</v>
      </c>
      <c r="F139" s="528">
        <f>E139-D139</f>
        <v>150.9199999999837</v>
      </c>
      <c r="G139" s="523">
        <v>4.58</v>
      </c>
      <c r="H139" s="416">
        <f>G139*F139</f>
        <v>691.21359999992535</v>
      </c>
      <c r="I139" s="533">
        <f>F139</f>
        <v>150.9199999999837</v>
      </c>
      <c r="J139" s="417">
        <f>I139/I141</f>
        <v>0.11739092219390861</v>
      </c>
      <c r="K139" s="186"/>
      <c r="L139" s="359"/>
      <c r="M139" s="401"/>
    </row>
    <row r="140" spans="2:13" ht="15.6">
      <c r="B140" s="397"/>
      <c r="C140" s="183" t="s">
        <v>139</v>
      </c>
      <c r="D140" s="597">
        <v>352652.33299999998</v>
      </c>
      <c r="E140" s="597">
        <v>352712.45299999998</v>
      </c>
      <c r="F140" s="529">
        <f t="shared" ref="F140:F142" si="37">E140-D140</f>
        <v>60.119999999995343</v>
      </c>
      <c r="G140" s="524">
        <v>6.28</v>
      </c>
      <c r="H140" s="418">
        <f>G140*F140</f>
        <v>377.5535999999708</v>
      </c>
      <c r="I140" s="534">
        <f>F140</f>
        <v>60.119999999995343</v>
      </c>
      <c r="J140" s="419">
        <f>I140/I141</f>
        <v>4.6763465692406581E-2</v>
      </c>
      <c r="K140" s="186"/>
      <c r="L140" s="359"/>
      <c r="M140" s="401"/>
    </row>
    <row r="141" spans="2:13" ht="16.2" thickBot="1">
      <c r="B141" s="397"/>
      <c r="C141" s="420" t="s">
        <v>45</v>
      </c>
      <c r="D141" s="597">
        <v>4886.3419999999996</v>
      </c>
      <c r="E141" s="597">
        <v>5010.8710000000001</v>
      </c>
      <c r="F141" s="526">
        <f t="shared" si="37"/>
        <v>124.52900000000045</v>
      </c>
      <c r="G141" s="859">
        <v>6.28</v>
      </c>
      <c r="H141" s="655">
        <f>G141*F141</f>
        <v>782.04212000000291</v>
      </c>
      <c r="I141" s="535">
        <f t="shared" ref="I141:J141" si="38">SUM(I137:I140)</f>
        <v>1285.6189999997709</v>
      </c>
      <c r="J141" s="422">
        <f t="shared" si="38"/>
        <v>1</v>
      </c>
      <c r="K141" s="186"/>
      <c r="L141" s="359"/>
      <c r="M141" s="401"/>
    </row>
    <row r="142" spans="2:13" ht="15.6">
      <c r="B142" s="397"/>
      <c r="C142" s="420" t="s">
        <v>46</v>
      </c>
      <c r="D142" s="597">
        <v>2787.252</v>
      </c>
      <c r="E142" s="597">
        <v>2880.701</v>
      </c>
      <c r="F142" s="526">
        <f t="shared" si="37"/>
        <v>93.449000000000069</v>
      </c>
      <c r="G142" s="860"/>
      <c r="H142" s="656">
        <f>G141*F142</f>
        <v>586.85972000000049</v>
      </c>
      <c r="I142" s="424"/>
      <c r="J142" s="425"/>
      <c r="K142" s="186"/>
      <c r="L142" s="359"/>
      <c r="M142" s="401"/>
    </row>
    <row r="143" spans="2:13" ht="16.2" thickBot="1">
      <c r="B143" s="397"/>
      <c r="C143" s="426" t="s">
        <v>21</v>
      </c>
      <c r="D143" s="427"/>
      <c r="E143" s="427"/>
      <c r="F143" s="530">
        <f>F137+F138+F139+F140+F141+F142</f>
        <v>1285.6189999997709</v>
      </c>
      <c r="G143" s="525">
        <f>H143/F143</f>
        <v>6.080435432270356</v>
      </c>
      <c r="H143" s="428">
        <f>SUM(H137:H142)</f>
        <v>7817.12331999859</v>
      </c>
      <c r="I143" s="424"/>
      <c r="J143" s="425"/>
      <c r="K143" s="186"/>
      <c r="L143" s="359"/>
      <c r="M143" s="401"/>
    </row>
    <row r="144" spans="2:13" ht="16.2" thickBot="1">
      <c r="B144" s="397"/>
      <c r="C144" s="429"/>
      <c r="D144" s="425"/>
      <c r="E144" s="425"/>
      <c r="F144" s="430"/>
      <c r="G144" s="425"/>
      <c r="H144" s="425"/>
      <c r="I144" s="431"/>
      <c r="J144" s="431"/>
      <c r="K144" s="184"/>
      <c r="L144" s="188"/>
      <c r="M144" s="401"/>
    </row>
    <row r="145" spans="2:13" ht="15.6">
      <c r="B145" s="397"/>
      <c r="C145" s="432"/>
      <c r="D145" s="433"/>
      <c r="E145" s="433" t="s">
        <v>254</v>
      </c>
      <c r="F145" s="434" t="s">
        <v>1</v>
      </c>
      <c r="G145" s="554" t="s">
        <v>65</v>
      </c>
      <c r="H145" s="861" t="s">
        <v>243</v>
      </c>
      <c r="I145" s="862"/>
      <c r="J145" s="431"/>
      <c r="K145" s="184"/>
      <c r="L145" s="188"/>
      <c r="M145" s="401"/>
    </row>
    <row r="146" spans="2:13" ht="15.6">
      <c r="B146" s="397"/>
      <c r="C146" s="437" t="s">
        <v>80</v>
      </c>
      <c r="D146" s="438"/>
      <c r="E146" s="438">
        <v>941</v>
      </c>
      <c r="F146" s="438">
        <f>D146+E146</f>
        <v>941</v>
      </c>
      <c r="G146" s="439">
        <f>F146/F151</f>
        <v>0.24064034369885434</v>
      </c>
      <c r="H146" s="590">
        <v>7.0000000000000001E-3</v>
      </c>
      <c r="I146" s="586">
        <f>F146*H146</f>
        <v>6.5869999999999997</v>
      </c>
      <c r="J146" s="431"/>
      <c r="K146" s="184"/>
      <c r="L146" s="188"/>
      <c r="M146" s="401"/>
    </row>
    <row r="147" spans="2:13" ht="15.6">
      <c r="B147" s="397"/>
      <c r="C147" s="437" t="s">
        <v>81</v>
      </c>
      <c r="D147" s="438"/>
      <c r="E147" s="438">
        <v>1051</v>
      </c>
      <c r="F147" s="438">
        <f t="shared" ref="F147:F150" si="39">D147+E147</f>
        <v>1051</v>
      </c>
      <c r="G147" s="439">
        <f>F147/F151</f>
        <v>0.26877045826513912</v>
      </c>
      <c r="H147" s="590">
        <v>2.5000000000000001E-2</v>
      </c>
      <c r="I147" s="586">
        <f>F147*H147</f>
        <v>26.275000000000002</v>
      </c>
      <c r="J147" s="431"/>
      <c r="K147" s="184"/>
      <c r="L147" s="188"/>
      <c r="M147" s="401"/>
    </row>
    <row r="148" spans="2:13" ht="15.6">
      <c r="B148" s="397"/>
      <c r="C148" s="437" t="s">
        <v>58</v>
      </c>
      <c r="D148" s="438"/>
      <c r="E148" s="438">
        <v>1134</v>
      </c>
      <c r="F148" s="438">
        <f t="shared" si="39"/>
        <v>1134</v>
      </c>
      <c r="G148" s="439">
        <f>F148/F151</f>
        <v>0.2899959083469722</v>
      </c>
      <c r="H148" s="590"/>
      <c r="I148" s="586"/>
      <c r="J148" s="431"/>
      <c r="K148" s="184"/>
      <c r="L148" s="188"/>
      <c r="M148" s="401"/>
    </row>
    <row r="149" spans="2:13" ht="15.6">
      <c r="B149" s="397"/>
      <c r="C149" s="437" t="s">
        <v>275</v>
      </c>
      <c r="D149" s="438"/>
      <c r="E149" s="438">
        <v>784.4</v>
      </c>
      <c r="F149" s="438">
        <f t="shared" si="39"/>
        <v>784.4</v>
      </c>
      <c r="G149" s="439">
        <f>F149/F151</f>
        <v>0.20059328968903437</v>
      </c>
      <c r="H149" s="590">
        <v>1.9E-2</v>
      </c>
      <c r="I149" s="586">
        <f>F149*H149</f>
        <v>14.903599999999999</v>
      </c>
      <c r="J149" s="431"/>
      <c r="K149" s="184"/>
      <c r="L149" s="188"/>
      <c r="M149" s="401"/>
    </row>
    <row r="150" spans="2:13" ht="15.6">
      <c r="B150" s="397"/>
      <c r="C150" s="437" t="s">
        <v>276</v>
      </c>
      <c r="D150" s="438"/>
      <c r="E150" s="438"/>
      <c r="F150" s="438">
        <f t="shared" si="39"/>
        <v>0</v>
      </c>
      <c r="G150" s="439">
        <f>F150/F151</f>
        <v>0</v>
      </c>
      <c r="H150" s="584"/>
      <c r="I150" s="586"/>
      <c r="J150" s="431"/>
      <c r="K150" s="184"/>
      <c r="L150" s="188"/>
      <c r="M150" s="401"/>
    </row>
    <row r="151" spans="2:13" ht="16.2" thickBot="1">
      <c r="B151" s="397"/>
      <c r="C151" s="441" t="s">
        <v>1</v>
      </c>
      <c r="D151" s="442">
        <f>SUM(D146:D150)</f>
        <v>0</v>
      </c>
      <c r="E151" s="442">
        <f>SUM(E146:E150)</f>
        <v>3910.4</v>
      </c>
      <c r="F151" s="443">
        <f>D151+E151</f>
        <v>3910.4</v>
      </c>
      <c r="G151" s="444">
        <f>SUM(G146:G150)</f>
        <v>1</v>
      </c>
      <c r="H151" s="585" t="s">
        <v>21</v>
      </c>
      <c r="I151" s="591">
        <f>SUM(I146:I150)</f>
        <v>47.765599999999999</v>
      </c>
      <c r="J151" s="431"/>
      <c r="K151" s="184"/>
      <c r="L151" s="188"/>
      <c r="M151" s="401"/>
    </row>
    <row r="152" spans="2:13" ht="15" thickBot="1">
      <c r="B152" s="397"/>
      <c r="C152" s="187"/>
      <c r="D152" s="186"/>
      <c r="E152" s="186"/>
      <c r="G152" s="186"/>
      <c r="H152" s="186"/>
      <c r="I152" s="184"/>
      <c r="J152" s="184"/>
      <c r="K152" s="184"/>
      <c r="L152" s="188"/>
      <c r="M152" s="401"/>
    </row>
    <row r="153" spans="2:13" ht="26.4" thickBot="1">
      <c r="B153" s="397"/>
      <c r="C153" s="863" t="s">
        <v>194</v>
      </c>
      <c r="D153" s="864"/>
      <c r="E153" s="864"/>
      <c r="F153" s="864"/>
      <c r="G153" s="864"/>
      <c r="H153" s="864"/>
      <c r="I153" s="864"/>
      <c r="J153" s="864"/>
      <c r="K153" s="864"/>
      <c r="L153" s="865"/>
      <c r="M153" s="401"/>
    </row>
    <row r="154" spans="2:13" ht="15.6">
      <c r="B154" s="396"/>
      <c r="C154" s="657"/>
      <c r="D154" s="658" t="s">
        <v>260</v>
      </c>
      <c r="E154" s="658" t="s">
        <v>68</v>
      </c>
      <c r="F154" s="658" t="s">
        <v>290</v>
      </c>
      <c r="G154" s="659" t="s">
        <v>256</v>
      </c>
      <c r="H154" s="658" t="s">
        <v>130</v>
      </c>
      <c r="I154" s="659" t="s">
        <v>64</v>
      </c>
      <c r="J154" s="658" t="s">
        <v>173</v>
      </c>
      <c r="K154" s="659" t="s">
        <v>195</v>
      </c>
      <c r="L154" s="660" t="s">
        <v>65</v>
      </c>
      <c r="M154" s="401"/>
    </row>
    <row r="155" spans="2:13" ht="15.6">
      <c r="B155" s="396"/>
      <c r="C155" s="661" t="s">
        <v>58</v>
      </c>
      <c r="D155" s="438">
        <v>257</v>
      </c>
      <c r="E155" s="438">
        <v>195</v>
      </c>
      <c r="F155" s="438">
        <v>721.91</v>
      </c>
      <c r="G155" s="438">
        <v>81.66</v>
      </c>
      <c r="H155" s="438"/>
      <c r="I155" s="438"/>
      <c r="J155" s="438"/>
      <c r="K155" s="670">
        <f>D155+E155+F155+G155+H155+I155+J155</f>
        <v>1255.57</v>
      </c>
      <c r="L155" s="665">
        <f>K155/K159</f>
        <v>0.16071090290044288</v>
      </c>
      <c r="M155" s="401"/>
    </row>
    <row r="156" spans="2:13" ht="15.6">
      <c r="B156" s="396"/>
      <c r="C156" s="661" t="s">
        <v>148</v>
      </c>
      <c r="D156" s="438">
        <v>866.56</v>
      </c>
      <c r="E156" s="438">
        <v>437</v>
      </c>
      <c r="F156" s="438">
        <v>253.11</v>
      </c>
      <c r="G156" s="438">
        <v>307.70999999999998</v>
      </c>
      <c r="H156" s="438">
        <v>199</v>
      </c>
      <c r="I156" s="438"/>
      <c r="J156" s="438"/>
      <c r="K156" s="670">
        <f t="shared" ref="K156:K160" si="40">D156+E156+F156+G156+H156+I156+J156</f>
        <v>2063.38</v>
      </c>
      <c r="L156" s="665">
        <f>K156/K159</f>
        <v>0.26410925940147967</v>
      </c>
      <c r="M156" s="401"/>
    </row>
    <row r="157" spans="2:13" ht="15.6">
      <c r="B157" s="396"/>
      <c r="C157" s="661" t="s">
        <v>61</v>
      </c>
      <c r="D157" s="438">
        <v>804</v>
      </c>
      <c r="E157" s="185">
        <v>255</v>
      </c>
      <c r="F157" s="438">
        <v>143.18</v>
      </c>
      <c r="G157" s="438">
        <v>994.4</v>
      </c>
      <c r="H157" s="438">
        <v>20</v>
      </c>
      <c r="I157" s="438"/>
      <c r="J157" s="438"/>
      <c r="K157" s="670">
        <f t="shared" si="40"/>
        <v>2216.58</v>
      </c>
      <c r="L157" s="665">
        <f>K157/K159</f>
        <v>0.28371860840181246</v>
      </c>
      <c r="M157" s="401"/>
    </row>
    <row r="158" spans="2:13" ht="15.6">
      <c r="B158" s="396"/>
      <c r="C158" s="661" t="s">
        <v>62</v>
      </c>
      <c r="D158" s="438">
        <v>529.76</v>
      </c>
      <c r="E158" s="438">
        <v>635.07000000000005</v>
      </c>
      <c r="F158" s="438">
        <v>385.4</v>
      </c>
      <c r="G158" s="438">
        <v>579.71</v>
      </c>
      <c r="H158" s="438">
        <v>121.07</v>
      </c>
      <c r="I158" s="438"/>
      <c r="J158" s="438">
        <v>26.06</v>
      </c>
      <c r="K158" s="670">
        <f t="shared" si="40"/>
        <v>2277.0700000000002</v>
      </c>
      <c r="L158" s="665">
        <f>K158/K159</f>
        <v>0.29146122929626506</v>
      </c>
      <c r="M158" s="401"/>
    </row>
    <row r="159" spans="2:13" ht="15.6">
      <c r="B159" s="397"/>
      <c r="C159" s="661" t="s">
        <v>199</v>
      </c>
      <c r="D159" s="671">
        <f t="shared" ref="D159:F159" si="41">SUM(D155:D158)</f>
        <v>2457.3199999999997</v>
      </c>
      <c r="E159" s="671">
        <f t="shared" si="41"/>
        <v>1522.0700000000002</v>
      </c>
      <c r="F159" s="671">
        <f t="shared" si="41"/>
        <v>1503.6</v>
      </c>
      <c r="G159" s="671">
        <f>SUM(G155:G158)</f>
        <v>1963.48</v>
      </c>
      <c r="H159" s="671">
        <f t="shared" ref="H159:J159" si="42">SUM(H155:H158)</f>
        <v>340.07</v>
      </c>
      <c r="I159" s="671">
        <f t="shared" si="42"/>
        <v>0</v>
      </c>
      <c r="J159" s="671">
        <f t="shared" si="42"/>
        <v>26.06</v>
      </c>
      <c r="K159" s="670">
        <f t="shared" si="40"/>
        <v>7812.5999999999995</v>
      </c>
      <c r="L159" s="665">
        <f>SUM(L155:L158)</f>
        <v>1</v>
      </c>
      <c r="M159" s="401"/>
    </row>
    <row r="160" spans="2:13" ht="15.6">
      <c r="B160" s="397"/>
      <c r="C160" s="672" t="s">
        <v>193</v>
      </c>
      <c r="D160" s="673">
        <v>2457.3200000000002</v>
      </c>
      <c r="E160" s="673">
        <v>1522.07</v>
      </c>
      <c r="F160" s="673">
        <v>1503.6</v>
      </c>
      <c r="G160" s="674">
        <v>1963.48</v>
      </c>
      <c r="H160" s="673">
        <v>340.07</v>
      </c>
      <c r="I160" s="674"/>
      <c r="J160" s="674">
        <v>26.06</v>
      </c>
      <c r="K160" s="675">
        <f t="shared" si="40"/>
        <v>7812.5999999999995</v>
      </c>
      <c r="L160" s="665"/>
      <c r="M160" s="401"/>
    </row>
    <row r="161" spans="2:13" ht="15.6">
      <c r="B161" s="397"/>
      <c r="C161" s="662" t="s">
        <v>147</v>
      </c>
      <c r="D161" s="461">
        <f t="shared" ref="D161:E161" si="43">D160-D159</f>
        <v>0</v>
      </c>
      <c r="E161" s="461">
        <f t="shared" si="43"/>
        <v>0</v>
      </c>
      <c r="F161" s="461">
        <f>F160-F159</f>
        <v>0</v>
      </c>
      <c r="G161" s="461">
        <f>G160-G159</f>
        <v>0</v>
      </c>
      <c r="H161" s="461">
        <f t="shared" ref="H161:I161" si="44">H160-H159</f>
        <v>0</v>
      </c>
      <c r="I161" s="461">
        <f t="shared" si="44"/>
        <v>0</v>
      </c>
      <c r="J161" s="461">
        <f>J160-J159</f>
        <v>0</v>
      </c>
      <c r="K161" s="542">
        <f>D161+E161+F161+G161+H161+I161+J161</f>
        <v>0</v>
      </c>
      <c r="L161" s="665"/>
      <c r="M161" s="401"/>
    </row>
    <row r="162" spans="2:13" ht="15.6">
      <c r="B162" s="396"/>
      <c r="C162" s="663" t="s">
        <v>65</v>
      </c>
      <c r="D162" s="462">
        <f>D160/K160</f>
        <v>0.31453293397844512</v>
      </c>
      <c r="E162" s="462">
        <f>E160/K160</f>
        <v>0.19482246627243172</v>
      </c>
      <c r="F162" s="462">
        <f>F160/K160</f>
        <v>0.19245833653329236</v>
      </c>
      <c r="G162" s="462">
        <f>G160/K160</f>
        <v>0.25132222307554464</v>
      </c>
      <c r="H162" s="462">
        <f>H160/K160</f>
        <v>4.3528402836443693E-2</v>
      </c>
      <c r="I162" s="462">
        <f>I160/K160</f>
        <v>0</v>
      </c>
      <c r="J162" s="462">
        <f>J160/K160</f>
        <v>3.3356373038425109E-3</v>
      </c>
      <c r="K162" s="520">
        <f>D162+E162+F162+G162+H162+I162+J162</f>
        <v>1</v>
      </c>
      <c r="L162" s="666"/>
      <c r="M162" s="401"/>
    </row>
    <row r="163" spans="2:13" ht="16.2" thickBot="1">
      <c r="B163" s="396"/>
      <c r="C163" s="664"/>
      <c r="D163" s="668"/>
      <c r="E163" s="669"/>
      <c r="F163" s="887"/>
      <c r="G163" s="887"/>
      <c r="H163" s="887"/>
      <c r="I163" s="887"/>
      <c r="J163" s="888" t="s">
        <v>196</v>
      </c>
      <c r="K163" s="888"/>
      <c r="L163" s="667">
        <f>H143-K160</f>
        <v>4.523319998590523</v>
      </c>
      <c r="M163" s="401"/>
    </row>
    <row r="164" spans="2:13" ht="15" thickBot="1">
      <c r="B164" s="397"/>
      <c r="C164" s="393"/>
      <c r="D164" s="367"/>
      <c r="E164" s="367"/>
      <c r="F164" s="367"/>
      <c r="G164" s="367"/>
      <c r="H164" s="367"/>
      <c r="I164" s="367"/>
      <c r="J164" s="367"/>
      <c r="K164" s="367"/>
      <c r="L164" s="368"/>
      <c r="M164" s="401"/>
    </row>
    <row r="165" spans="2:13" ht="15" thickBot="1">
      <c r="B165" s="398"/>
      <c r="C165" s="399"/>
      <c r="D165" s="399"/>
      <c r="E165" s="399"/>
      <c r="F165" s="399"/>
      <c r="G165" s="399"/>
      <c r="H165" s="399"/>
      <c r="I165" s="399"/>
      <c r="J165" s="399"/>
      <c r="K165" s="399"/>
      <c r="L165" s="399"/>
      <c r="M165" s="400"/>
    </row>
    <row r="166" spans="2:13" ht="15" thickBot="1"/>
    <row r="167" spans="2:13" ht="46.8" thickBot="1">
      <c r="B167" s="853" t="s">
        <v>208</v>
      </c>
      <c r="C167" s="854"/>
      <c r="D167" s="854"/>
      <c r="E167" s="854"/>
      <c r="F167" s="854"/>
      <c r="G167" s="854"/>
      <c r="H167" s="854"/>
      <c r="I167" s="854"/>
      <c r="J167" s="854"/>
      <c r="K167" s="854"/>
      <c r="L167" s="854"/>
      <c r="M167" s="855"/>
    </row>
    <row r="168" spans="2:13" ht="26.4" thickBot="1">
      <c r="B168" s="396"/>
      <c r="C168" s="856" t="s">
        <v>193</v>
      </c>
      <c r="D168" s="857"/>
      <c r="E168" s="857"/>
      <c r="F168" s="857"/>
      <c r="G168" s="857"/>
      <c r="H168" s="857"/>
      <c r="I168" s="857"/>
      <c r="J168" s="857"/>
      <c r="K168" s="857"/>
      <c r="L168" s="858"/>
      <c r="M168" s="401"/>
    </row>
    <row r="169" spans="2:13" ht="15.6">
      <c r="B169" s="396"/>
      <c r="C169" s="403" t="s">
        <v>7</v>
      </c>
      <c r="D169" s="404" t="s">
        <v>38</v>
      </c>
      <c r="E169" s="405" t="s">
        <v>39</v>
      </c>
      <c r="F169" s="406" t="s">
        <v>40</v>
      </c>
      <c r="G169" s="406" t="s">
        <v>8</v>
      </c>
      <c r="H169" s="407" t="s">
        <v>60</v>
      </c>
      <c r="I169" s="408" t="s">
        <v>40</v>
      </c>
      <c r="J169" s="407" t="s">
        <v>65</v>
      </c>
      <c r="K169" s="184"/>
      <c r="L169" s="188"/>
      <c r="M169" s="401"/>
    </row>
    <row r="170" spans="2:13" ht="15.6">
      <c r="B170" s="396"/>
      <c r="C170" s="409" t="s">
        <v>42</v>
      </c>
      <c r="D170" s="596">
        <v>1697869.6229999999</v>
      </c>
      <c r="E170" s="596">
        <v>1698809.0830000001</v>
      </c>
      <c r="F170" s="526">
        <f t="shared" ref="F170:F171" si="45">E170-D170</f>
        <v>939.46000000019558</v>
      </c>
      <c r="G170" s="521">
        <v>6.28</v>
      </c>
      <c r="H170" s="410">
        <f>F170*G170</f>
        <v>5899.8088000012285</v>
      </c>
      <c r="I170" s="531">
        <f>F170+F174+F175</f>
        <v>1219.7300000001951</v>
      </c>
      <c r="J170" s="411">
        <f>I170/I174</f>
        <v>0.76933217277224553</v>
      </c>
      <c r="K170" s="186"/>
      <c r="L170" s="359"/>
      <c r="M170" s="401"/>
    </row>
    <row r="171" spans="2:13" ht="15.6">
      <c r="B171" s="396"/>
      <c r="C171" s="412" t="s">
        <v>43</v>
      </c>
      <c r="D171" s="596">
        <v>645709.46299999999</v>
      </c>
      <c r="E171" s="596">
        <v>645709.46299999999</v>
      </c>
      <c r="F171" s="527">
        <f t="shared" si="45"/>
        <v>0</v>
      </c>
      <c r="G171" s="522">
        <v>6.28</v>
      </c>
      <c r="H171" s="413">
        <f>G171*F171</f>
        <v>0</v>
      </c>
      <c r="I171" s="532">
        <f>F171</f>
        <v>0</v>
      </c>
      <c r="J171" s="414">
        <f>I171/I174</f>
        <v>0</v>
      </c>
      <c r="K171" s="186"/>
      <c r="L171" s="359"/>
      <c r="M171" s="401"/>
    </row>
    <row r="172" spans="2:13" ht="15.6">
      <c r="B172" s="396"/>
      <c r="C172" s="415" t="s">
        <v>44</v>
      </c>
      <c r="D172" s="597">
        <v>402360.33199999999</v>
      </c>
      <c r="E172" s="597">
        <v>402551.38199999998</v>
      </c>
      <c r="F172" s="528">
        <f>E172-D172</f>
        <v>191.04999999998836</v>
      </c>
      <c r="G172" s="523">
        <v>4.58</v>
      </c>
      <c r="H172" s="416">
        <f>G172*F172</f>
        <v>875.0089999999467</v>
      </c>
      <c r="I172" s="533">
        <f>F172</f>
        <v>191.04999999998836</v>
      </c>
      <c r="J172" s="417">
        <f>I172/I174</f>
        <v>0.12050282571397361</v>
      </c>
      <c r="K172" s="186"/>
      <c r="L172" s="359"/>
      <c r="M172" s="401"/>
    </row>
    <row r="173" spans="2:13" ht="15.6">
      <c r="B173" s="397"/>
      <c r="C173" s="183" t="s">
        <v>139</v>
      </c>
      <c r="D173" s="597">
        <v>352712.45299999998</v>
      </c>
      <c r="E173" s="597">
        <v>352887.11300000001</v>
      </c>
      <c r="F173" s="529">
        <f t="shared" ref="F173:F175" si="46">E173-D173</f>
        <v>174.6600000000326</v>
      </c>
      <c r="G173" s="524">
        <v>6.28</v>
      </c>
      <c r="H173" s="418">
        <f>G173*F173</f>
        <v>1096.8648000002047</v>
      </c>
      <c r="I173" s="534">
        <f>F173</f>
        <v>174.6600000000326</v>
      </c>
      <c r="J173" s="419">
        <f>I173/I174</f>
        <v>0.11016500151378091</v>
      </c>
      <c r="K173" s="186"/>
      <c r="L173" s="359"/>
      <c r="M173" s="401"/>
    </row>
    <row r="174" spans="2:13" ht="16.2" thickBot="1">
      <c r="B174" s="397"/>
      <c r="C174" s="420" t="s">
        <v>45</v>
      </c>
      <c r="D174" s="597">
        <v>5010.8710000000001</v>
      </c>
      <c r="E174" s="597">
        <v>5238.5209999999997</v>
      </c>
      <c r="F174" s="526">
        <f t="shared" si="46"/>
        <v>227.64999999999964</v>
      </c>
      <c r="G174" s="859">
        <v>6.28</v>
      </c>
      <c r="H174" s="655">
        <f>G174*F174</f>
        <v>1429.6419999999978</v>
      </c>
      <c r="I174" s="535">
        <f t="shared" ref="I174:J174" si="47">SUM(I170:I173)</f>
        <v>1585.4400000002161</v>
      </c>
      <c r="J174" s="422">
        <f t="shared" si="47"/>
        <v>1</v>
      </c>
      <c r="K174" s="186"/>
      <c r="L174" s="359"/>
      <c r="M174" s="401"/>
    </row>
    <row r="175" spans="2:13" ht="15.6">
      <c r="B175" s="397"/>
      <c r="C175" s="420" t="s">
        <v>46</v>
      </c>
      <c r="D175" s="597">
        <v>2880.701</v>
      </c>
      <c r="E175" s="597">
        <v>2933.3209999999999</v>
      </c>
      <c r="F175" s="526">
        <f t="shared" si="46"/>
        <v>52.619999999999891</v>
      </c>
      <c r="G175" s="860"/>
      <c r="H175" s="656">
        <f>G174*F175</f>
        <v>330.45359999999931</v>
      </c>
      <c r="I175" s="424"/>
      <c r="J175" s="425"/>
      <c r="K175" s="186"/>
      <c r="L175" s="359"/>
      <c r="M175" s="401"/>
    </row>
    <row r="176" spans="2:13" ht="16.2" thickBot="1">
      <c r="B176" s="397"/>
      <c r="C176" s="426" t="s">
        <v>21</v>
      </c>
      <c r="D176" s="427"/>
      <c r="E176" s="427"/>
      <c r="F176" s="530">
        <f>F170+F171+F172+F173+F174+F175</f>
        <v>1585.4400000002161</v>
      </c>
      <c r="G176" s="525">
        <f>H176/F176</f>
        <v>6.0751451962862442</v>
      </c>
      <c r="H176" s="428">
        <f>SUM(H170:H175)</f>
        <v>9631.7782000013758</v>
      </c>
      <c r="I176" s="424"/>
      <c r="J176" s="425"/>
      <c r="K176" s="186"/>
      <c r="L176" s="359"/>
      <c r="M176" s="401"/>
    </row>
    <row r="177" spans="2:13" ht="16.2" thickBot="1">
      <c r="B177" s="397"/>
      <c r="C177" s="429"/>
      <c r="D177" s="425"/>
      <c r="E177" s="425"/>
      <c r="F177" s="430"/>
      <c r="G177" s="425"/>
      <c r="H177" s="425"/>
      <c r="I177" s="431"/>
      <c r="J177" s="431"/>
      <c r="K177" s="184"/>
      <c r="L177" s="188"/>
      <c r="M177" s="401"/>
    </row>
    <row r="178" spans="2:13" ht="15.6">
      <c r="B178" s="397"/>
      <c r="C178" s="432"/>
      <c r="D178" s="433"/>
      <c r="E178" s="433" t="s">
        <v>254</v>
      </c>
      <c r="F178" s="434" t="s">
        <v>1</v>
      </c>
      <c r="G178" s="554" t="s">
        <v>65</v>
      </c>
      <c r="H178" s="861" t="s">
        <v>243</v>
      </c>
      <c r="I178" s="862"/>
      <c r="J178" s="431"/>
      <c r="K178" s="184"/>
      <c r="L178" s="188"/>
      <c r="M178" s="401"/>
    </row>
    <row r="179" spans="2:13" ht="15.6">
      <c r="B179" s="397"/>
      <c r="C179" s="437" t="s">
        <v>80</v>
      </c>
      <c r="D179" s="438"/>
      <c r="E179" s="438">
        <v>1770</v>
      </c>
      <c r="F179" s="438">
        <f>D179+E179</f>
        <v>1770</v>
      </c>
      <c r="G179" s="439">
        <f>F179/F184</f>
        <v>0.3181702156726694</v>
      </c>
      <c r="H179" s="590">
        <v>7.0000000000000001E-3</v>
      </c>
      <c r="I179" s="586">
        <f>F179*H179</f>
        <v>12.39</v>
      </c>
      <c r="J179" s="431"/>
      <c r="K179" s="184"/>
      <c r="L179" s="188"/>
      <c r="M179" s="401"/>
    </row>
    <row r="180" spans="2:13" ht="15.6">
      <c r="B180" s="397"/>
      <c r="C180" s="437" t="s">
        <v>81</v>
      </c>
      <c r="D180" s="438"/>
      <c r="E180" s="438">
        <v>953</v>
      </c>
      <c r="F180" s="438">
        <f t="shared" ref="F180:F183" si="48">D180+E180</f>
        <v>953</v>
      </c>
      <c r="G180" s="439">
        <f>F180/F184</f>
        <v>0.17130859634805307</v>
      </c>
      <c r="H180" s="590">
        <v>2.5000000000000001E-2</v>
      </c>
      <c r="I180" s="586">
        <f>F180*H180</f>
        <v>23.825000000000003</v>
      </c>
      <c r="J180" s="431"/>
      <c r="K180" s="184"/>
      <c r="L180" s="188"/>
      <c r="M180" s="401"/>
    </row>
    <row r="181" spans="2:13" ht="15.6">
      <c r="B181" s="397"/>
      <c r="C181" s="437" t="s">
        <v>58</v>
      </c>
      <c r="D181" s="438"/>
      <c r="E181" s="438">
        <v>1651</v>
      </c>
      <c r="F181" s="438">
        <f t="shared" si="48"/>
        <v>1651</v>
      </c>
      <c r="G181" s="439">
        <f>F181/F184</f>
        <v>0.29677911077716224</v>
      </c>
      <c r="H181" s="590"/>
      <c r="I181" s="586"/>
      <c r="J181" s="431"/>
      <c r="K181" s="184"/>
      <c r="L181" s="188"/>
      <c r="M181" s="401"/>
    </row>
    <row r="182" spans="2:13" ht="15.6">
      <c r="B182" s="397"/>
      <c r="C182" s="437" t="s">
        <v>275</v>
      </c>
      <c r="D182" s="438"/>
      <c r="E182" s="438">
        <v>1189.06</v>
      </c>
      <c r="F182" s="438">
        <f t="shared" si="48"/>
        <v>1189.06</v>
      </c>
      <c r="G182" s="439">
        <f>F182/F184</f>
        <v>0.21374207720211538</v>
      </c>
      <c r="H182" s="590">
        <v>1.9E-2</v>
      </c>
      <c r="I182" s="586">
        <f>F182*H182</f>
        <v>22.592139999999997</v>
      </c>
      <c r="J182" s="431"/>
      <c r="K182" s="184"/>
      <c r="L182" s="188"/>
      <c r="M182" s="401"/>
    </row>
    <row r="183" spans="2:13" ht="15.6">
      <c r="B183" s="397"/>
      <c r="C183" s="437" t="s">
        <v>276</v>
      </c>
      <c r="D183" s="438"/>
      <c r="E183" s="438"/>
      <c r="F183" s="438">
        <f t="shared" si="48"/>
        <v>0</v>
      </c>
      <c r="G183" s="439">
        <f>F183/F184</f>
        <v>0</v>
      </c>
      <c r="H183" s="584"/>
      <c r="I183" s="586"/>
      <c r="J183" s="431"/>
      <c r="K183" s="184"/>
      <c r="L183" s="188"/>
      <c r="M183" s="401"/>
    </row>
    <row r="184" spans="2:13" ht="16.2" thickBot="1">
      <c r="B184" s="397"/>
      <c r="C184" s="441" t="s">
        <v>1</v>
      </c>
      <c r="D184" s="442">
        <f>SUM(D179:D183)</f>
        <v>0</v>
      </c>
      <c r="E184" s="442">
        <f>SUM(E179:E183)</f>
        <v>5563.0599999999995</v>
      </c>
      <c r="F184" s="443">
        <f>D184+E184</f>
        <v>5563.0599999999995</v>
      </c>
      <c r="G184" s="444">
        <f>SUM(G179:G183)</f>
        <v>1.0000000000000002</v>
      </c>
      <c r="H184" s="585" t="s">
        <v>21</v>
      </c>
      <c r="I184" s="591">
        <f>SUM(I179:I183)</f>
        <v>58.807140000000004</v>
      </c>
      <c r="J184" s="431"/>
      <c r="K184" s="184"/>
      <c r="L184" s="188"/>
      <c r="M184" s="401"/>
    </row>
    <row r="185" spans="2:13" ht="15" thickBot="1">
      <c r="B185" s="397"/>
      <c r="C185" s="187"/>
      <c r="D185" s="186"/>
      <c r="E185" s="186"/>
      <c r="G185" s="186"/>
      <c r="H185" s="186"/>
      <c r="I185" s="184"/>
      <c r="J185" s="184"/>
      <c r="K185" s="184"/>
      <c r="L185" s="188"/>
      <c r="M185" s="401"/>
    </row>
    <row r="186" spans="2:13" ht="26.4" thickBot="1">
      <c r="B186" s="397"/>
      <c r="C186" s="863" t="s">
        <v>194</v>
      </c>
      <c r="D186" s="864"/>
      <c r="E186" s="864"/>
      <c r="F186" s="864"/>
      <c r="G186" s="864"/>
      <c r="H186" s="864"/>
      <c r="I186" s="864"/>
      <c r="J186" s="864"/>
      <c r="K186" s="864"/>
      <c r="L186" s="865"/>
      <c r="M186" s="401"/>
    </row>
    <row r="187" spans="2:13" ht="15.6">
      <c r="B187" s="396"/>
      <c r="C187" s="657"/>
      <c r="D187" s="658" t="s">
        <v>260</v>
      </c>
      <c r="E187" s="658" t="s">
        <v>68</v>
      </c>
      <c r="F187" s="658" t="s">
        <v>290</v>
      </c>
      <c r="G187" s="659" t="s">
        <v>256</v>
      </c>
      <c r="H187" s="658" t="s">
        <v>130</v>
      </c>
      <c r="I187" s="659" t="s">
        <v>64</v>
      </c>
      <c r="J187" s="658" t="s">
        <v>173</v>
      </c>
      <c r="K187" s="659" t="s">
        <v>195</v>
      </c>
      <c r="L187" s="660" t="s">
        <v>65</v>
      </c>
      <c r="M187" s="401"/>
    </row>
    <row r="188" spans="2:13" ht="15.6">
      <c r="B188" s="396"/>
      <c r="C188" s="661" t="s">
        <v>58</v>
      </c>
      <c r="D188" s="438">
        <v>626</v>
      </c>
      <c r="E188" s="438">
        <v>355</v>
      </c>
      <c r="F188" s="438">
        <v>506.22</v>
      </c>
      <c r="G188" s="438">
        <v>57</v>
      </c>
      <c r="H188" s="438"/>
      <c r="I188" s="438">
        <v>308</v>
      </c>
      <c r="J188" s="438"/>
      <c r="K188" s="670">
        <f>D188+E188+F188+G188+H188+I188+J188</f>
        <v>1852.22</v>
      </c>
      <c r="L188" s="665">
        <f>K188/K192</f>
        <v>0.19236549256645533</v>
      </c>
      <c r="M188" s="401"/>
    </row>
    <row r="189" spans="2:13" ht="15.6">
      <c r="B189" s="396"/>
      <c r="C189" s="661" t="s">
        <v>148</v>
      </c>
      <c r="D189" s="438">
        <v>993</v>
      </c>
      <c r="E189" s="438">
        <v>397</v>
      </c>
      <c r="F189" s="438">
        <v>47</v>
      </c>
      <c r="G189" s="438">
        <v>190</v>
      </c>
      <c r="H189" s="438"/>
      <c r="I189" s="438">
        <v>88</v>
      </c>
      <c r="J189" s="438"/>
      <c r="K189" s="670">
        <f t="shared" ref="K189:K193" si="49">D189+E189+F189+G189+H189+I189+J189</f>
        <v>1715</v>
      </c>
      <c r="L189" s="665">
        <f>K189/K192</f>
        <v>0.17811427354821288</v>
      </c>
      <c r="M189" s="401"/>
    </row>
    <row r="190" spans="2:13" ht="15.6">
      <c r="B190" s="396"/>
      <c r="C190" s="661" t="s">
        <v>61</v>
      </c>
      <c r="D190" s="438">
        <v>1119</v>
      </c>
      <c r="E190" s="185">
        <v>807</v>
      </c>
      <c r="F190" s="438">
        <v>213.71</v>
      </c>
      <c r="G190" s="438">
        <v>249</v>
      </c>
      <c r="H190" s="438"/>
      <c r="I190" s="438">
        <v>252</v>
      </c>
      <c r="J190" s="438"/>
      <c r="K190" s="670">
        <f t="shared" si="49"/>
        <v>2640.71</v>
      </c>
      <c r="L190" s="665">
        <f>K190/K192</f>
        <v>0.2742554771437325</v>
      </c>
      <c r="M190" s="401"/>
    </row>
    <row r="191" spans="2:13" ht="15.6">
      <c r="B191" s="396"/>
      <c r="C191" s="661" t="s">
        <v>62</v>
      </c>
      <c r="D191" s="438">
        <v>838.6</v>
      </c>
      <c r="E191" s="438">
        <v>659.04</v>
      </c>
      <c r="F191" s="438">
        <v>789.97</v>
      </c>
      <c r="G191" s="438">
        <v>244.88</v>
      </c>
      <c r="H191" s="438"/>
      <c r="I191" s="438">
        <v>158.22999999999999</v>
      </c>
      <c r="J191" s="438">
        <v>730</v>
      </c>
      <c r="K191" s="670">
        <f t="shared" si="49"/>
        <v>3420.72</v>
      </c>
      <c r="L191" s="665">
        <f>K191/K192</f>
        <v>0.3552647567415993</v>
      </c>
      <c r="M191" s="401"/>
    </row>
    <row r="192" spans="2:13" ht="15.6">
      <c r="B192" s="397"/>
      <c r="C192" s="661" t="s">
        <v>199</v>
      </c>
      <c r="D192" s="671">
        <f t="shared" ref="D192:F192" si="50">SUM(D188:D191)</f>
        <v>3576.6</v>
      </c>
      <c r="E192" s="671">
        <f t="shared" si="50"/>
        <v>2218.04</v>
      </c>
      <c r="F192" s="671">
        <f t="shared" si="50"/>
        <v>1556.9</v>
      </c>
      <c r="G192" s="671">
        <f>SUM(G188:G191)</f>
        <v>740.88</v>
      </c>
      <c r="H192" s="671">
        <f t="shared" ref="H192:J192" si="51">SUM(H188:H191)</f>
        <v>0</v>
      </c>
      <c r="I192" s="671">
        <f t="shared" si="51"/>
        <v>806.23</v>
      </c>
      <c r="J192" s="671">
        <f t="shared" si="51"/>
        <v>730</v>
      </c>
      <c r="K192" s="670">
        <f t="shared" si="49"/>
        <v>9628.65</v>
      </c>
      <c r="L192" s="665">
        <f>SUM(L188:L191)</f>
        <v>1</v>
      </c>
      <c r="M192" s="401"/>
    </row>
    <row r="193" spans="2:13" ht="15.6">
      <c r="B193" s="397"/>
      <c r="C193" s="672" t="s">
        <v>193</v>
      </c>
      <c r="D193" s="673">
        <v>3576.6</v>
      </c>
      <c r="E193" s="673">
        <v>2218.04</v>
      </c>
      <c r="F193" s="673">
        <v>1556.9</v>
      </c>
      <c r="G193" s="674">
        <v>740.88</v>
      </c>
      <c r="H193" s="673"/>
      <c r="I193" s="674">
        <v>806.23</v>
      </c>
      <c r="J193" s="674">
        <v>730</v>
      </c>
      <c r="K193" s="675">
        <f t="shared" si="49"/>
        <v>9628.65</v>
      </c>
      <c r="L193" s="665"/>
      <c r="M193" s="401"/>
    </row>
    <row r="194" spans="2:13" ht="15.6">
      <c r="B194" s="397"/>
      <c r="C194" s="662" t="s">
        <v>147</v>
      </c>
      <c r="D194" s="461">
        <f t="shared" ref="D194:E194" si="52">D193-D192</f>
        <v>0</v>
      </c>
      <c r="E194" s="461">
        <f t="shared" si="52"/>
        <v>0</v>
      </c>
      <c r="F194" s="461">
        <f>F193-F192</f>
        <v>0</v>
      </c>
      <c r="G194" s="461">
        <f>G193-G192</f>
        <v>0</v>
      </c>
      <c r="H194" s="461">
        <f t="shared" ref="H194:I194" si="53">H193-H192</f>
        <v>0</v>
      </c>
      <c r="I194" s="461">
        <f t="shared" si="53"/>
        <v>0</v>
      </c>
      <c r="J194" s="461">
        <f>J193-J192</f>
        <v>0</v>
      </c>
      <c r="K194" s="542">
        <f>D194+E194+F194+G194+H194+I194+J194</f>
        <v>0</v>
      </c>
      <c r="L194" s="665"/>
      <c r="M194" s="401"/>
    </row>
    <row r="195" spans="2:13" ht="15.6">
      <c r="B195" s="396"/>
      <c r="C195" s="663" t="s">
        <v>65</v>
      </c>
      <c r="D195" s="462">
        <f>D193/K193</f>
        <v>0.37145394214142169</v>
      </c>
      <c r="E195" s="462">
        <f>E193/K193</f>
        <v>0.23035835760984147</v>
      </c>
      <c r="F195" s="462">
        <f>F193/K193</f>
        <v>0.16169452623161087</v>
      </c>
      <c r="G195" s="462">
        <f>G193/K193</f>
        <v>7.6945366172827975E-2</v>
      </c>
      <c r="H195" s="462">
        <f>H193/K193</f>
        <v>0</v>
      </c>
      <c r="I195" s="462">
        <f>I193/K193</f>
        <v>8.3732402777128678E-2</v>
      </c>
      <c r="J195" s="462">
        <f>J193/K193</f>
        <v>7.5815405067169342E-2</v>
      </c>
      <c r="K195" s="520">
        <f>D195+E195+F195+G195+H195+I195+J195</f>
        <v>1</v>
      </c>
      <c r="L195" s="666"/>
      <c r="M195" s="401"/>
    </row>
    <row r="196" spans="2:13" ht="16.2" thickBot="1">
      <c r="B196" s="396"/>
      <c r="C196" s="664"/>
      <c r="D196" s="668"/>
      <c r="E196" s="669"/>
      <c r="F196" s="887"/>
      <c r="G196" s="887"/>
      <c r="H196" s="887"/>
      <c r="I196" s="887"/>
      <c r="J196" s="888" t="s">
        <v>196</v>
      </c>
      <c r="K196" s="888"/>
      <c r="L196" s="667">
        <f>H176-K193</f>
        <v>3.1282000013761717</v>
      </c>
      <c r="M196" s="401"/>
    </row>
    <row r="197" spans="2:13" ht="15" thickBot="1">
      <c r="B197" s="397"/>
      <c r="C197" s="393"/>
      <c r="D197" s="367"/>
      <c r="E197" s="367"/>
      <c r="F197" s="367"/>
      <c r="G197" s="367"/>
      <c r="H197" s="367"/>
      <c r="I197" s="367"/>
      <c r="J197" s="367"/>
      <c r="K197" s="367"/>
      <c r="L197" s="368"/>
      <c r="M197" s="401"/>
    </row>
    <row r="198" spans="2:13" ht="15" thickBot="1">
      <c r="B198" s="398"/>
      <c r="C198" s="399"/>
      <c r="D198" s="399"/>
      <c r="E198" s="399"/>
      <c r="F198" s="399"/>
      <c r="G198" s="399"/>
      <c r="H198" s="399"/>
      <c r="I198" s="399"/>
      <c r="J198" s="399"/>
      <c r="K198" s="399"/>
      <c r="L198" s="399"/>
      <c r="M198" s="400"/>
    </row>
    <row r="199" spans="2:13" ht="15" thickBot="1"/>
    <row r="200" spans="2:13" ht="46.8" thickBot="1">
      <c r="B200" s="853" t="s">
        <v>210</v>
      </c>
      <c r="C200" s="854"/>
      <c r="D200" s="854"/>
      <c r="E200" s="854"/>
      <c r="F200" s="854"/>
      <c r="G200" s="854"/>
      <c r="H200" s="854"/>
      <c r="I200" s="854"/>
      <c r="J200" s="854"/>
      <c r="K200" s="854"/>
      <c r="L200" s="854"/>
      <c r="M200" s="855"/>
    </row>
    <row r="201" spans="2:13" ht="26.4" thickBot="1">
      <c r="B201" s="396"/>
      <c r="C201" s="856" t="s">
        <v>193</v>
      </c>
      <c r="D201" s="857"/>
      <c r="E201" s="857"/>
      <c r="F201" s="857"/>
      <c r="G201" s="857"/>
      <c r="H201" s="857"/>
      <c r="I201" s="857"/>
      <c r="J201" s="857"/>
      <c r="K201" s="857"/>
      <c r="L201" s="858"/>
      <c r="M201" s="401"/>
    </row>
    <row r="202" spans="2:13" ht="15.6">
      <c r="B202" s="396"/>
      <c r="C202" s="403" t="s">
        <v>7</v>
      </c>
      <c r="D202" s="404" t="s">
        <v>38</v>
      </c>
      <c r="E202" s="405" t="s">
        <v>39</v>
      </c>
      <c r="F202" s="406" t="s">
        <v>40</v>
      </c>
      <c r="G202" s="406" t="s">
        <v>8</v>
      </c>
      <c r="H202" s="407" t="s">
        <v>60</v>
      </c>
      <c r="I202" s="408" t="s">
        <v>40</v>
      </c>
      <c r="J202" s="407" t="s">
        <v>65</v>
      </c>
      <c r="K202" s="184"/>
      <c r="L202" s="188"/>
      <c r="M202" s="401"/>
    </row>
    <row r="203" spans="2:13" ht="15.6">
      <c r="B203" s="396"/>
      <c r="C203" s="409" t="s">
        <v>42</v>
      </c>
      <c r="D203" s="596">
        <v>1698809.0830000001</v>
      </c>
      <c r="E203" s="596">
        <v>1699809.5730000001</v>
      </c>
      <c r="F203" s="526">
        <f t="shared" ref="F203:F204" si="54">E203-D203</f>
        <v>1000.4899999999907</v>
      </c>
      <c r="G203" s="521">
        <v>6.28</v>
      </c>
      <c r="H203" s="410">
        <f>F203*G203</f>
        <v>6283.0771999999415</v>
      </c>
      <c r="I203" s="531">
        <f>F203+F207+F208</f>
        <v>1252.2799999999911</v>
      </c>
      <c r="J203" s="411">
        <f>I203/I207</f>
        <v>0.83544872979475904</v>
      </c>
      <c r="K203" s="186"/>
      <c r="L203" s="359"/>
      <c r="M203" s="401"/>
    </row>
    <row r="204" spans="2:13" ht="15.6">
      <c r="B204" s="396"/>
      <c r="C204" s="412" t="s">
        <v>43</v>
      </c>
      <c r="D204" s="596">
        <v>645709.46299999999</v>
      </c>
      <c r="E204" s="596">
        <v>645709.46299999999</v>
      </c>
      <c r="F204" s="527">
        <f t="shared" si="54"/>
        <v>0</v>
      </c>
      <c r="G204" s="522">
        <v>6.28</v>
      </c>
      <c r="H204" s="413">
        <f>G204*F204</f>
        <v>0</v>
      </c>
      <c r="I204" s="532">
        <f>F204</f>
        <v>0</v>
      </c>
      <c r="J204" s="414">
        <f>I204/I207</f>
        <v>0</v>
      </c>
      <c r="K204" s="186"/>
      <c r="L204" s="359"/>
      <c r="M204" s="401"/>
    </row>
    <row r="205" spans="2:13" ht="15.6">
      <c r="B205" s="396"/>
      <c r="C205" s="415" t="s">
        <v>44</v>
      </c>
      <c r="D205" s="597">
        <v>402551.38199999998</v>
      </c>
      <c r="E205" s="597">
        <v>402702.46299999999</v>
      </c>
      <c r="F205" s="528">
        <f>E205-D205</f>
        <v>151.08100000000559</v>
      </c>
      <c r="G205" s="523">
        <v>4.58</v>
      </c>
      <c r="H205" s="416">
        <f>G205*F205</f>
        <v>691.95098000002565</v>
      </c>
      <c r="I205" s="533">
        <f>F205</f>
        <v>151.08100000000559</v>
      </c>
      <c r="J205" s="417">
        <f>I205/I207</f>
        <v>0.10079249812033057</v>
      </c>
      <c r="K205" s="186"/>
      <c r="L205" s="359"/>
      <c r="M205" s="401"/>
    </row>
    <row r="206" spans="2:13" ht="15.6">
      <c r="B206" s="397"/>
      <c r="C206" s="183" t="s">
        <v>139</v>
      </c>
      <c r="D206" s="597">
        <v>352887.11300000001</v>
      </c>
      <c r="E206" s="597">
        <v>352982.68300000002</v>
      </c>
      <c r="F206" s="529">
        <f t="shared" ref="F206:F208" si="55">E206-D206</f>
        <v>95.570000000006985</v>
      </c>
      <c r="G206" s="524">
        <v>6.28</v>
      </c>
      <c r="H206" s="418">
        <f>G206*F206</f>
        <v>600.17960000004393</v>
      </c>
      <c r="I206" s="534">
        <f>F206</f>
        <v>95.570000000006985</v>
      </c>
      <c r="J206" s="419">
        <f>I206/I207</f>
        <v>6.3758772084910348E-2</v>
      </c>
      <c r="K206" s="186"/>
      <c r="L206" s="359"/>
      <c r="M206" s="401"/>
    </row>
    <row r="207" spans="2:13" ht="16.2" thickBot="1">
      <c r="B207" s="397"/>
      <c r="C207" s="420" t="s">
        <v>45</v>
      </c>
      <c r="D207" s="597">
        <v>5238.5209999999997</v>
      </c>
      <c r="E207" s="597">
        <v>5408.7110000000002</v>
      </c>
      <c r="F207" s="526">
        <f t="shared" si="55"/>
        <v>170.19000000000051</v>
      </c>
      <c r="G207" s="859">
        <v>6.28</v>
      </c>
      <c r="H207" s="655">
        <f>G207*F207</f>
        <v>1068.7932000000033</v>
      </c>
      <c r="I207" s="535">
        <f t="shared" ref="I207:J207" si="56">SUM(I203:I206)</f>
        <v>1498.9310000000037</v>
      </c>
      <c r="J207" s="422">
        <f t="shared" si="56"/>
        <v>0.99999999999999989</v>
      </c>
      <c r="K207" s="186"/>
      <c r="L207" s="359"/>
      <c r="M207" s="401"/>
    </row>
    <row r="208" spans="2:13" ht="15.6">
      <c r="B208" s="397"/>
      <c r="C208" s="420" t="s">
        <v>46</v>
      </c>
      <c r="D208" s="597">
        <v>2933.3209999999999</v>
      </c>
      <c r="E208" s="597">
        <v>3014.9209999999998</v>
      </c>
      <c r="F208" s="526">
        <f t="shared" si="55"/>
        <v>81.599999999999909</v>
      </c>
      <c r="G208" s="860"/>
      <c r="H208" s="656">
        <f>G207*F208</f>
        <v>512.44799999999941</v>
      </c>
      <c r="I208" s="424"/>
      <c r="J208" s="425"/>
      <c r="K208" s="186"/>
      <c r="L208" s="359"/>
      <c r="M208" s="401"/>
    </row>
    <row r="209" spans="2:13" ht="16.2" thickBot="1">
      <c r="B209" s="397"/>
      <c r="C209" s="426" t="s">
        <v>21</v>
      </c>
      <c r="D209" s="427"/>
      <c r="E209" s="427"/>
      <c r="F209" s="530">
        <f>F203+F204+F205+F206+F207+F208</f>
        <v>1498.9310000000037</v>
      </c>
      <c r="G209" s="525">
        <f>H209/F209</f>
        <v>6.1086527531954395</v>
      </c>
      <c r="H209" s="428">
        <f>SUM(H203:H208)</f>
        <v>9156.4489800000156</v>
      </c>
      <c r="I209" s="424"/>
      <c r="J209" s="425"/>
      <c r="K209" s="186"/>
      <c r="L209" s="359"/>
      <c r="M209" s="401"/>
    </row>
    <row r="210" spans="2:13" ht="16.2" thickBot="1">
      <c r="B210" s="397"/>
      <c r="C210" s="429"/>
      <c r="D210" s="425"/>
      <c r="E210" s="425"/>
      <c r="F210" s="430"/>
      <c r="G210" s="425"/>
      <c r="H210" s="425"/>
      <c r="I210" s="431"/>
      <c r="J210" s="431"/>
      <c r="K210" s="184"/>
      <c r="L210" s="188"/>
      <c r="M210" s="401"/>
    </row>
    <row r="211" spans="2:13" ht="15.6">
      <c r="B211" s="397"/>
      <c r="C211" s="432"/>
      <c r="D211" s="433"/>
      <c r="E211" s="433" t="s">
        <v>254</v>
      </c>
      <c r="F211" s="434" t="s">
        <v>1</v>
      </c>
      <c r="G211" s="554" t="s">
        <v>65</v>
      </c>
      <c r="H211" s="861" t="s">
        <v>243</v>
      </c>
      <c r="I211" s="862"/>
      <c r="J211" s="431"/>
      <c r="K211" s="184"/>
      <c r="L211" s="188"/>
      <c r="M211" s="401"/>
    </row>
    <row r="212" spans="2:13" ht="15.6">
      <c r="B212" s="397"/>
      <c r="C212" s="437" t="s">
        <v>80</v>
      </c>
      <c r="D212" s="438"/>
      <c r="E212" s="438">
        <v>1178</v>
      </c>
      <c r="F212" s="438">
        <f>D212+E212</f>
        <v>1178</v>
      </c>
      <c r="G212" s="439">
        <f>F212/F217</f>
        <v>0.25136779931546022</v>
      </c>
      <c r="H212" s="590">
        <v>7.0000000000000001E-3</v>
      </c>
      <c r="I212" s="586">
        <f>F212*H212</f>
        <v>8.2460000000000004</v>
      </c>
      <c r="J212" s="431"/>
      <c r="K212" s="184"/>
      <c r="L212" s="188"/>
      <c r="M212" s="401"/>
    </row>
    <row r="213" spans="2:13" ht="15.6">
      <c r="B213" s="397"/>
      <c r="C213" s="437" t="s">
        <v>81</v>
      </c>
      <c r="D213" s="438"/>
      <c r="E213" s="438">
        <v>1783</v>
      </c>
      <c r="F213" s="438">
        <f t="shared" ref="F213:F216" si="57">D213+E213</f>
        <v>1783</v>
      </c>
      <c r="G213" s="439">
        <f>F213/F217</f>
        <v>0.38046586263112525</v>
      </c>
      <c r="H213" s="590">
        <v>2.5000000000000001E-2</v>
      </c>
      <c r="I213" s="586">
        <f>F213*H213</f>
        <v>44.575000000000003</v>
      </c>
      <c r="J213" s="431"/>
      <c r="K213" s="184"/>
      <c r="L213" s="188"/>
      <c r="M213" s="401"/>
    </row>
    <row r="214" spans="2:13" ht="15.6">
      <c r="B214" s="397"/>
      <c r="C214" s="437" t="s">
        <v>58</v>
      </c>
      <c r="D214" s="438"/>
      <c r="E214" s="438">
        <v>1493</v>
      </c>
      <c r="F214" s="438">
        <f t="shared" si="57"/>
        <v>1493</v>
      </c>
      <c r="G214" s="439">
        <f>F214/F217</f>
        <v>0.31858414633105442</v>
      </c>
      <c r="H214" s="590"/>
      <c r="I214" s="586"/>
      <c r="J214" s="431"/>
      <c r="K214" s="184"/>
      <c r="L214" s="188"/>
      <c r="M214" s="401"/>
    </row>
    <row r="215" spans="2:13" ht="15.6">
      <c r="B215" s="397"/>
      <c r="C215" s="437" t="s">
        <v>275</v>
      </c>
      <c r="D215" s="438"/>
      <c r="E215" s="438">
        <v>232.36</v>
      </c>
      <c r="F215" s="438">
        <f t="shared" si="57"/>
        <v>232.36</v>
      </c>
      <c r="G215" s="439">
        <f>F215/F217</f>
        <v>4.9582191722360218E-2</v>
      </c>
      <c r="H215" s="590">
        <v>1.9E-2</v>
      </c>
      <c r="I215" s="586">
        <f>F215*H215</f>
        <v>4.4148399999999999</v>
      </c>
      <c r="J215" s="431"/>
      <c r="K215" s="184"/>
      <c r="L215" s="188"/>
      <c r="M215" s="401"/>
    </row>
    <row r="216" spans="2:13" ht="15.6">
      <c r="B216" s="397"/>
      <c r="C216" s="437" t="s">
        <v>276</v>
      </c>
      <c r="D216" s="438"/>
      <c r="E216" s="438"/>
      <c r="F216" s="438">
        <f t="shared" si="57"/>
        <v>0</v>
      </c>
      <c r="G216" s="439">
        <f>F216/F217</f>
        <v>0</v>
      </c>
      <c r="H216" s="584"/>
      <c r="I216" s="586"/>
      <c r="J216" s="431"/>
      <c r="K216" s="184"/>
      <c r="L216" s="188"/>
      <c r="M216" s="401"/>
    </row>
    <row r="217" spans="2:13" ht="16.2" thickBot="1">
      <c r="B217" s="397"/>
      <c r="C217" s="441" t="s">
        <v>1</v>
      </c>
      <c r="D217" s="442">
        <f>SUM(D212:D216)</f>
        <v>0</v>
      </c>
      <c r="E217" s="442">
        <f>SUM(E212:E216)</f>
        <v>4686.3599999999997</v>
      </c>
      <c r="F217" s="443">
        <f>D217+E217</f>
        <v>4686.3599999999997</v>
      </c>
      <c r="G217" s="444">
        <f>SUM(G212:G216)</f>
        <v>1</v>
      </c>
      <c r="H217" s="585" t="s">
        <v>21</v>
      </c>
      <c r="I217" s="591">
        <f>SUM(I212:I216)</f>
        <v>57.235840000000003</v>
      </c>
      <c r="J217" s="431"/>
      <c r="K217" s="184"/>
      <c r="L217" s="188"/>
      <c r="M217" s="401"/>
    </row>
    <row r="218" spans="2:13" ht="15" thickBot="1">
      <c r="B218" s="397"/>
      <c r="C218" s="187"/>
      <c r="D218" s="186"/>
      <c r="E218" s="186"/>
      <c r="G218" s="186"/>
      <c r="H218" s="186"/>
      <c r="I218" s="184"/>
      <c r="J218" s="184"/>
      <c r="K218" s="184"/>
      <c r="L218" s="188"/>
      <c r="M218" s="401"/>
    </row>
    <row r="219" spans="2:13" ht="26.4" thickBot="1">
      <c r="B219" s="397"/>
      <c r="C219" s="863" t="s">
        <v>194</v>
      </c>
      <c r="D219" s="864"/>
      <c r="E219" s="864"/>
      <c r="F219" s="864"/>
      <c r="G219" s="864"/>
      <c r="H219" s="864"/>
      <c r="I219" s="864"/>
      <c r="J219" s="864"/>
      <c r="K219" s="864"/>
      <c r="L219" s="865"/>
      <c r="M219" s="401"/>
    </row>
    <row r="220" spans="2:13" ht="15.6">
      <c r="B220" s="396"/>
      <c r="C220" s="657"/>
      <c r="D220" s="658" t="s">
        <v>260</v>
      </c>
      <c r="E220" s="658" t="s">
        <v>68</v>
      </c>
      <c r="F220" s="658" t="s">
        <v>290</v>
      </c>
      <c r="G220" s="659" t="s">
        <v>256</v>
      </c>
      <c r="H220" s="658" t="s">
        <v>130</v>
      </c>
      <c r="I220" s="659" t="s">
        <v>64</v>
      </c>
      <c r="J220" s="658" t="s">
        <v>173</v>
      </c>
      <c r="K220" s="659" t="s">
        <v>195</v>
      </c>
      <c r="L220" s="660" t="s">
        <v>65</v>
      </c>
      <c r="M220" s="401"/>
    </row>
    <row r="221" spans="2:13" ht="15.6">
      <c r="B221" s="396"/>
      <c r="C221" s="661" t="s">
        <v>58</v>
      </c>
      <c r="D221" s="438"/>
      <c r="E221" s="438">
        <v>426</v>
      </c>
      <c r="F221" s="438"/>
      <c r="G221" s="438">
        <v>602</v>
      </c>
      <c r="H221" s="438"/>
      <c r="I221" s="438"/>
      <c r="J221" s="438">
        <v>90</v>
      </c>
      <c r="K221" s="670">
        <f>D221+E221+F221+G221+H221+I221+J221</f>
        <v>1118</v>
      </c>
      <c r="L221" s="665">
        <f>K221/K225</f>
        <v>0.12222813805438605</v>
      </c>
      <c r="M221" s="401"/>
    </row>
    <row r="222" spans="2:13" ht="15.6">
      <c r="B222" s="396"/>
      <c r="C222" s="661" t="s">
        <v>148</v>
      </c>
      <c r="D222" s="438"/>
      <c r="E222" s="438">
        <v>878.6</v>
      </c>
      <c r="F222" s="438"/>
      <c r="G222" s="438">
        <v>1433.8</v>
      </c>
      <c r="H222" s="438">
        <v>639.59</v>
      </c>
      <c r="I222" s="438"/>
      <c r="J222" s="438">
        <v>385</v>
      </c>
      <c r="K222" s="670">
        <f t="shared" ref="K222:K226" si="58">D222+E222+F222+G222+H222+I222+J222</f>
        <v>3336.9900000000002</v>
      </c>
      <c r="L222" s="665">
        <f>K222/K225</f>
        <v>0.36482475349383342</v>
      </c>
      <c r="M222" s="401"/>
    </row>
    <row r="223" spans="2:13" ht="15.6">
      <c r="B223" s="396"/>
      <c r="C223" s="661" t="s">
        <v>61</v>
      </c>
      <c r="D223" s="438"/>
      <c r="E223" s="185">
        <v>157</v>
      </c>
      <c r="F223" s="438"/>
      <c r="G223" s="438">
        <v>183.84</v>
      </c>
      <c r="H223" s="438"/>
      <c r="I223" s="438"/>
      <c r="J223" s="438">
        <v>20</v>
      </c>
      <c r="K223" s="670">
        <f t="shared" si="58"/>
        <v>360.84000000000003</v>
      </c>
      <c r="L223" s="665">
        <f>K223/K225</f>
        <v>3.9449732858268936E-2</v>
      </c>
      <c r="M223" s="401"/>
    </row>
    <row r="224" spans="2:13" ht="15.6">
      <c r="B224" s="396"/>
      <c r="C224" s="661" t="s">
        <v>62</v>
      </c>
      <c r="D224" s="438"/>
      <c r="E224" s="438">
        <v>1413</v>
      </c>
      <c r="F224" s="438"/>
      <c r="G224" s="438">
        <v>1916.07</v>
      </c>
      <c r="H224" s="438">
        <v>135.84</v>
      </c>
      <c r="I224" s="438"/>
      <c r="J224" s="438">
        <v>866.09</v>
      </c>
      <c r="K224" s="670">
        <f t="shared" si="58"/>
        <v>4331</v>
      </c>
      <c r="L224" s="665">
        <f>K224/K225</f>
        <v>0.47349737559351163</v>
      </c>
      <c r="M224" s="401"/>
    </row>
    <row r="225" spans="2:13" ht="15.6">
      <c r="B225" s="397"/>
      <c r="C225" s="661" t="s">
        <v>199</v>
      </c>
      <c r="D225" s="671">
        <f t="shared" ref="D225:F225" si="59">SUM(D221:D224)</f>
        <v>0</v>
      </c>
      <c r="E225" s="671">
        <f t="shared" si="59"/>
        <v>2874.6</v>
      </c>
      <c r="F225" s="671">
        <f t="shared" si="59"/>
        <v>0</v>
      </c>
      <c r="G225" s="671">
        <f>SUM(G221:G224)</f>
        <v>4135.71</v>
      </c>
      <c r="H225" s="671">
        <f t="shared" ref="H225:J225" si="60">SUM(H221:H224)</f>
        <v>775.43000000000006</v>
      </c>
      <c r="I225" s="671">
        <f t="shared" si="60"/>
        <v>0</v>
      </c>
      <c r="J225" s="671">
        <f t="shared" si="60"/>
        <v>1361.0900000000001</v>
      </c>
      <c r="K225" s="670">
        <f t="shared" si="58"/>
        <v>9146.83</v>
      </c>
      <c r="L225" s="665">
        <f>SUM(L221:L224)</f>
        <v>1</v>
      </c>
      <c r="M225" s="401"/>
    </row>
    <row r="226" spans="2:13" ht="15.6">
      <c r="B226" s="397"/>
      <c r="C226" s="672" t="s">
        <v>193</v>
      </c>
      <c r="D226" s="673"/>
      <c r="E226" s="673">
        <v>2878.59</v>
      </c>
      <c r="F226" s="673"/>
      <c r="G226" s="674">
        <v>4135.71</v>
      </c>
      <c r="H226" s="673">
        <v>775.43</v>
      </c>
      <c r="I226" s="674"/>
      <c r="J226" s="674">
        <v>1361.09</v>
      </c>
      <c r="K226" s="675">
        <f t="shared" si="58"/>
        <v>9150.82</v>
      </c>
      <c r="L226" s="665"/>
      <c r="M226" s="401"/>
    </row>
    <row r="227" spans="2:13" ht="15.6">
      <c r="B227" s="397"/>
      <c r="C227" s="662" t="s">
        <v>147</v>
      </c>
      <c r="D227" s="461">
        <f t="shared" ref="D227:E227" si="61">D226-D225</f>
        <v>0</v>
      </c>
      <c r="E227" s="461">
        <f t="shared" si="61"/>
        <v>3.9900000000002365</v>
      </c>
      <c r="F227" s="461">
        <f>F226-F225</f>
        <v>0</v>
      </c>
      <c r="G227" s="461">
        <f>G226-G225</f>
        <v>0</v>
      </c>
      <c r="H227" s="461">
        <f t="shared" ref="H227:I227" si="62">H226-H225</f>
        <v>0</v>
      </c>
      <c r="I227" s="461">
        <f t="shared" si="62"/>
        <v>0</v>
      </c>
      <c r="J227" s="461">
        <f>J226-J225</f>
        <v>0</v>
      </c>
      <c r="K227" s="542">
        <f>D227+E227+F227+G227+H227+I227+J227</f>
        <v>3.9900000000002365</v>
      </c>
      <c r="L227" s="665"/>
      <c r="M227" s="401"/>
    </row>
    <row r="228" spans="2:13" ht="15.6">
      <c r="B228" s="396"/>
      <c r="C228" s="663" t="s">
        <v>65</v>
      </c>
      <c r="D228" s="462">
        <f>D226/K226</f>
        <v>0</v>
      </c>
      <c r="E228" s="462">
        <f>E226/K226</f>
        <v>0.31457180886521646</v>
      </c>
      <c r="F228" s="462">
        <f>F226/K226</f>
        <v>0</v>
      </c>
      <c r="G228" s="462">
        <f>G226/K226</f>
        <v>0.45194966134182513</v>
      </c>
      <c r="H228" s="462">
        <f>H226/K226</f>
        <v>8.4738854004340586E-2</v>
      </c>
      <c r="I228" s="462">
        <f>I226/K226</f>
        <v>0</v>
      </c>
      <c r="J228" s="462">
        <f>J226/K226</f>
        <v>0.14873967578861785</v>
      </c>
      <c r="K228" s="520">
        <f>D228+E228+F228+G228+H228+I228+J228</f>
        <v>1</v>
      </c>
      <c r="L228" s="666"/>
      <c r="M228" s="401"/>
    </row>
    <row r="229" spans="2:13" ht="16.2" thickBot="1">
      <c r="B229" s="396"/>
      <c r="C229" s="664"/>
      <c r="D229" s="668"/>
      <c r="E229" s="669"/>
      <c r="F229" s="887"/>
      <c r="G229" s="887"/>
      <c r="H229" s="887"/>
      <c r="I229" s="887"/>
      <c r="J229" s="888" t="s">
        <v>196</v>
      </c>
      <c r="K229" s="888"/>
      <c r="L229" s="676">
        <f>H209-K226</f>
        <v>5.6289800000158721</v>
      </c>
      <c r="M229" s="401"/>
    </row>
    <row r="230" spans="2:13" ht="15" thickBot="1">
      <c r="B230" s="397"/>
      <c r="C230" s="393"/>
      <c r="D230" s="367"/>
      <c r="E230" s="367"/>
      <c r="F230" s="367"/>
      <c r="G230" s="367"/>
      <c r="H230" s="367"/>
      <c r="I230" s="367"/>
      <c r="J230" s="367"/>
      <c r="K230" s="367"/>
      <c r="L230" s="368"/>
      <c r="M230" s="401"/>
    </row>
    <row r="231" spans="2:13" ht="15" thickBot="1">
      <c r="B231" s="398"/>
      <c r="C231" s="399"/>
      <c r="D231" s="399"/>
      <c r="E231" s="399"/>
      <c r="F231" s="399"/>
      <c r="G231" s="399"/>
      <c r="H231" s="399"/>
      <c r="I231" s="399"/>
      <c r="J231" s="399"/>
      <c r="K231" s="399"/>
      <c r="L231" s="399"/>
      <c r="M231" s="400"/>
    </row>
    <row r="232" spans="2:13" ht="15" thickBot="1"/>
    <row r="233" spans="2:13" ht="46.8" thickBot="1">
      <c r="B233" s="853" t="s">
        <v>211</v>
      </c>
      <c r="C233" s="854"/>
      <c r="D233" s="854"/>
      <c r="E233" s="854"/>
      <c r="F233" s="854"/>
      <c r="G233" s="854"/>
      <c r="H233" s="854"/>
      <c r="I233" s="854"/>
      <c r="J233" s="854"/>
      <c r="K233" s="854"/>
      <c r="L233" s="854"/>
      <c r="M233" s="855"/>
    </row>
    <row r="234" spans="2:13" ht="26.4" thickBot="1">
      <c r="B234" s="396"/>
      <c r="C234" s="856" t="s">
        <v>193</v>
      </c>
      <c r="D234" s="857"/>
      <c r="E234" s="857"/>
      <c r="F234" s="857"/>
      <c r="G234" s="857"/>
      <c r="H234" s="857"/>
      <c r="I234" s="857"/>
      <c r="J234" s="857"/>
      <c r="K234" s="857"/>
      <c r="L234" s="858"/>
      <c r="M234" s="401"/>
    </row>
    <row r="235" spans="2:13" ht="15.6">
      <c r="B235" s="396"/>
      <c r="C235" s="403" t="s">
        <v>7</v>
      </c>
      <c r="D235" s="404" t="s">
        <v>38</v>
      </c>
      <c r="E235" s="405" t="s">
        <v>39</v>
      </c>
      <c r="F235" s="406" t="s">
        <v>40</v>
      </c>
      <c r="G235" s="406" t="s">
        <v>8</v>
      </c>
      <c r="H235" s="407" t="s">
        <v>60</v>
      </c>
      <c r="I235" s="408" t="s">
        <v>40</v>
      </c>
      <c r="J235" s="407" t="s">
        <v>65</v>
      </c>
      <c r="K235" s="184"/>
      <c r="L235" s="188"/>
      <c r="M235" s="401"/>
    </row>
    <row r="236" spans="2:13" ht="15.6">
      <c r="B236" s="396"/>
      <c r="C236" s="409" t="s">
        <v>42</v>
      </c>
      <c r="D236" s="596">
        <v>1699809.5730000001</v>
      </c>
      <c r="E236" s="596">
        <v>1700750.2720000001</v>
      </c>
      <c r="F236" s="526">
        <f t="shared" ref="F236:F237" si="63">E236-D236</f>
        <v>940.69900000002235</v>
      </c>
      <c r="G236" s="521">
        <v>6.28</v>
      </c>
      <c r="H236" s="410">
        <f>F236*G236</f>
        <v>5907.5897200001409</v>
      </c>
      <c r="I236" s="531">
        <f>F236+F240+F241</f>
        <v>1161.9790000000226</v>
      </c>
      <c r="J236" s="411">
        <f>I236/I240</f>
        <v>0.81775431598399861</v>
      </c>
      <c r="K236" s="186"/>
      <c r="L236" s="359"/>
      <c r="M236" s="401"/>
    </row>
    <row r="237" spans="2:13" ht="15.6">
      <c r="B237" s="396"/>
      <c r="C237" s="412" t="s">
        <v>43</v>
      </c>
      <c r="D237" s="596">
        <v>645709.46299999999</v>
      </c>
      <c r="E237" s="596">
        <v>645709.46299999999</v>
      </c>
      <c r="F237" s="527">
        <f t="shared" si="63"/>
        <v>0</v>
      </c>
      <c r="G237" s="522">
        <v>6.28</v>
      </c>
      <c r="H237" s="413">
        <f>G237*F237</f>
        <v>0</v>
      </c>
      <c r="I237" s="532">
        <f>F237</f>
        <v>0</v>
      </c>
      <c r="J237" s="414">
        <f>I237/I240</f>
        <v>0</v>
      </c>
      <c r="K237" s="186"/>
      <c r="L237" s="359"/>
      <c r="M237" s="401"/>
    </row>
    <row r="238" spans="2:13" ht="15.6">
      <c r="B238" s="396"/>
      <c r="C238" s="415" t="s">
        <v>44</v>
      </c>
      <c r="D238" s="597">
        <v>402702.46299999999</v>
      </c>
      <c r="E238" s="597">
        <v>402953.11200000002</v>
      </c>
      <c r="F238" s="528">
        <f>E238-D238</f>
        <v>250.64900000003399</v>
      </c>
      <c r="G238" s="523">
        <v>4.58</v>
      </c>
      <c r="H238" s="416">
        <f>G238*F238</f>
        <v>1147.9724200001558</v>
      </c>
      <c r="I238" s="533">
        <f>F238</f>
        <v>250.64900000003399</v>
      </c>
      <c r="J238" s="417">
        <f>I238/I240</f>
        <v>0.17639673483522256</v>
      </c>
      <c r="K238" s="186"/>
      <c r="L238" s="359"/>
      <c r="M238" s="401"/>
    </row>
    <row r="239" spans="2:13" ht="15.6">
      <c r="B239" s="397"/>
      <c r="C239" s="183" t="s">
        <v>139</v>
      </c>
      <c r="D239" s="597">
        <v>352982.68300000002</v>
      </c>
      <c r="E239" s="597">
        <v>352990.99400000001</v>
      </c>
      <c r="F239" s="529">
        <f t="shared" ref="F239:F241" si="64">E239-D239</f>
        <v>8.3109999999869615</v>
      </c>
      <c r="G239" s="524">
        <v>6.28</v>
      </c>
      <c r="H239" s="418">
        <f>G239*F239</f>
        <v>52.193079999918119</v>
      </c>
      <c r="I239" s="534">
        <f>F239</f>
        <v>8.3109999999869615</v>
      </c>
      <c r="J239" s="419">
        <f>I239/I240</f>
        <v>5.8489491807788424E-3</v>
      </c>
      <c r="K239" s="186"/>
      <c r="L239" s="359"/>
      <c r="M239" s="401"/>
    </row>
    <row r="240" spans="2:13" ht="16.2" thickBot="1">
      <c r="B240" s="397"/>
      <c r="C240" s="420" t="s">
        <v>45</v>
      </c>
      <c r="D240" s="597">
        <v>5408.7110000000002</v>
      </c>
      <c r="E240" s="597">
        <v>5550.7510000000002</v>
      </c>
      <c r="F240" s="526">
        <f t="shared" si="64"/>
        <v>142.03999999999996</v>
      </c>
      <c r="G240" s="859">
        <v>6.28</v>
      </c>
      <c r="H240" s="655">
        <f>G240*F240</f>
        <v>892.0111999999998</v>
      </c>
      <c r="I240" s="535">
        <f t="shared" ref="I240:J240" si="65">SUM(I236:I239)</f>
        <v>1420.9390000000435</v>
      </c>
      <c r="J240" s="422">
        <f t="shared" si="65"/>
        <v>1</v>
      </c>
      <c r="K240" s="186"/>
      <c r="L240" s="359"/>
      <c r="M240" s="401"/>
    </row>
    <row r="241" spans="2:13" ht="15.6">
      <c r="B241" s="397"/>
      <c r="C241" s="420" t="s">
        <v>46</v>
      </c>
      <c r="D241" s="597">
        <v>3014.9209999999998</v>
      </c>
      <c r="E241" s="597">
        <v>3094.1610000000001</v>
      </c>
      <c r="F241" s="526">
        <f t="shared" si="64"/>
        <v>79.240000000000236</v>
      </c>
      <c r="G241" s="860"/>
      <c r="H241" s="656">
        <f>G240*F241</f>
        <v>497.62720000000149</v>
      </c>
      <c r="I241" s="424"/>
      <c r="J241" s="425"/>
      <c r="K241" s="186"/>
      <c r="L241" s="359"/>
      <c r="M241" s="401"/>
    </row>
    <row r="242" spans="2:13" ht="16.2" thickBot="1">
      <c r="B242" s="397"/>
      <c r="C242" s="426" t="s">
        <v>21</v>
      </c>
      <c r="D242" s="427"/>
      <c r="E242" s="427"/>
      <c r="F242" s="530">
        <f>F236+F237+F238+F239+F240+F241</f>
        <v>1420.9390000000435</v>
      </c>
      <c r="G242" s="525">
        <f>H242/F242</f>
        <v>5.9801255507801212</v>
      </c>
      <c r="H242" s="428">
        <f>SUM(H236:H241)</f>
        <v>8497.3936200002154</v>
      </c>
      <c r="I242" s="424"/>
      <c r="J242" s="425"/>
      <c r="K242" s="186"/>
      <c r="L242" s="359"/>
      <c r="M242" s="401"/>
    </row>
    <row r="243" spans="2:13" ht="16.2" thickBot="1">
      <c r="B243" s="397"/>
      <c r="C243" s="429"/>
      <c r="D243" s="425"/>
      <c r="E243" s="425"/>
      <c r="F243" s="430"/>
      <c r="G243" s="425"/>
      <c r="H243" s="425"/>
      <c r="I243" s="431"/>
      <c r="J243" s="431"/>
      <c r="K243" s="184"/>
      <c r="L243" s="188"/>
      <c r="M243" s="401"/>
    </row>
    <row r="244" spans="2:13" ht="15.6">
      <c r="B244" s="397"/>
      <c r="C244" s="432"/>
      <c r="D244" s="433"/>
      <c r="E244" s="433" t="s">
        <v>254</v>
      </c>
      <c r="F244" s="434" t="s">
        <v>1</v>
      </c>
      <c r="G244" s="554" t="s">
        <v>65</v>
      </c>
      <c r="H244" s="861" t="s">
        <v>243</v>
      </c>
      <c r="I244" s="862"/>
      <c r="J244" s="431"/>
      <c r="K244" s="184"/>
      <c r="L244" s="188"/>
      <c r="M244" s="401"/>
    </row>
    <row r="245" spans="2:13" ht="15.6">
      <c r="B245" s="397"/>
      <c r="C245" s="437" t="s">
        <v>80</v>
      </c>
      <c r="D245" s="438"/>
      <c r="E245" s="438">
        <v>885</v>
      </c>
      <c r="F245" s="438">
        <f>D245+E245</f>
        <v>885</v>
      </c>
      <c r="G245" s="439">
        <f>F245/F250</f>
        <v>5.2559249418284916E-2</v>
      </c>
      <c r="H245" s="590">
        <v>7.0000000000000001E-3</v>
      </c>
      <c r="I245" s="586">
        <f>F245*H245</f>
        <v>6.1950000000000003</v>
      </c>
      <c r="J245" s="431"/>
      <c r="K245" s="184"/>
      <c r="L245" s="188"/>
      <c r="M245" s="401"/>
    </row>
    <row r="246" spans="2:13" ht="15.6">
      <c r="B246" s="397"/>
      <c r="C246" s="437" t="s">
        <v>81</v>
      </c>
      <c r="D246" s="438"/>
      <c r="E246" s="438">
        <v>1118</v>
      </c>
      <c r="F246" s="438">
        <f t="shared" ref="F246:F249" si="66">D246+E246</f>
        <v>1118</v>
      </c>
      <c r="G246" s="439">
        <f>F246/F250</f>
        <v>6.6396882315980274E-2</v>
      </c>
      <c r="H246" s="590">
        <v>2.5000000000000001E-2</v>
      </c>
      <c r="I246" s="586">
        <f>F246*H246</f>
        <v>27.950000000000003</v>
      </c>
      <c r="J246" s="431"/>
      <c r="K246" s="184"/>
      <c r="L246" s="188"/>
      <c r="M246" s="401"/>
    </row>
    <row r="247" spans="2:13" ht="15.6">
      <c r="B247" s="397"/>
      <c r="C247" s="437" t="s">
        <v>58</v>
      </c>
      <c r="D247" s="438"/>
      <c r="E247" s="438">
        <v>14107</v>
      </c>
      <c r="F247" s="438">
        <f t="shared" si="66"/>
        <v>14107</v>
      </c>
      <c r="G247" s="439">
        <f>F247/F250</f>
        <v>0.83780037462570101</v>
      </c>
      <c r="H247" s="590"/>
      <c r="I247" s="586"/>
      <c r="J247" s="431"/>
      <c r="K247" s="184"/>
      <c r="L247" s="188"/>
      <c r="M247" s="401"/>
    </row>
    <row r="248" spans="2:13" ht="15.6">
      <c r="B248" s="397"/>
      <c r="C248" s="437" t="s">
        <v>275</v>
      </c>
      <c r="D248" s="438"/>
      <c r="E248" s="438">
        <v>728.14</v>
      </c>
      <c r="F248" s="438">
        <f t="shared" si="66"/>
        <v>728.14</v>
      </c>
      <c r="G248" s="439">
        <f>F248/F250</f>
        <v>4.3243493640033874E-2</v>
      </c>
      <c r="H248" s="590">
        <v>1.9E-2</v>
      </c>
      <c r="I248" s="586">
        <f>F248*H248</f>
        <v>13.83466</v>
      </c>
      <c r="J248" s="431"/>
      <c r="K248" s="184"/>
      <c r="L248" s="188"/>
      <c r="M248" s="401"/>
    </row>
    <row r="249" spans="2:13" ht="15.6">
      <c r="B249" s="397"/>
      <c r="C249" s="437" t="s">
        <v>276</v>
      </c>
      <c r="D249" s="438"/>
      <c r="E249" s="438"/>
      <c r="F249" s="438">
        <f t="shared" si="66"/>
        <v>0</v>
      </c>
      <c r="G249" s="439">
        <f>F249/F250</f>
        <v>0</v>
      </c>
      <c r="H249" s="584"/>
      <c r="I249" s="586"/>
      <c r="J249" s="431"/>
      <c r="K249" s="184"/>
      <c r="L249" s="188"/>
      <c r="M249" s="401"/>
    </row>
    <row r="250" spans="2:13" ht="16.2" thickBot="1">
      <c r="B250" s="397"/>
      <c r="C250" s="441" t="s">
        <v>1</v>
      </c>
      <c r="D250" s="442">
        <f>SUM(D245:D249)</f>
        <v>0</v>
      </c>
      <c r="E250" s="442">
        <f>SUM(E245:E249)</f>
        <v>16838.14</v>
      </c>
      <c r="F250" s="443">
        <f>D250+E250</f>
        <v>16838.14</v>
      </c>
      <c r="G250" s="444">
        <f>SUM(G245:G249)</f>
        <v>1</v>
      </c>
      <c r="H250" s="585" t="s">
        <v>21</v>
      </c>
      <c r="I250" s="591">
        <f>SUM(I245:I249)</f>
        <v>47.979660000000003</v>
      </c>
      <c r="J250" s="431"/>
      <c r="K250" s="184"/>
      <c r="L250" s="188"/>
      <c r="M250" s="401"/>
    </row>
    <row r="251" spans="2:13" ht="15" thickBot="1">
      <c r="B251" s="397"/>
      <c r="C251" s="187"/>
      <c r="D251" s="186"/>
      <c r="E251" s="186"/>
      <c r="G251" s="186"/>
      <c r="H251" s="186"/>
      <c r="I251" s="184"/>
      <c r="J251" s="184"/>
      <c r="K251" s="184"/>
      <c r="L251" s="188"/>
      <c r="M251" s="401"/>
    </row>
    <row r="252" spans="2:13" ht="26.4" thickBot="1">
      <c r="B252" s="397"/>
      <c r="C252" s="863" t="s">
        <v>194</v>
      </c>
      <c r="D252" s="864"/>
      <c r="E252" s="864"/>
      <c r="F252" s="864"/>
      <c r="G252" s="864"/>
      <c r="H252" s="864"/>
      <c r="I252" s="864"/>
      <c r="J252" s="864"/>
      <c r="K252" s="864"/>
      <c r="L252" s="865"/>
      <c r="M252" s="401"/>
    </row>
    <row r="253" spans="2:13" ht="15.6">
      <c r="B253" s="396"/>
      <c r="C253" s="657"/>
      <c r="D253" s="658" t="s">
        <v>260</v>
      </c>
      <c r="E253" s="658" t="s">
        <v>68</v>
      </c>
      <c r="F253" s="658" t="s">
        <v>290</v>
      </c>
      <c r="G253" s="659" t="s">
        <v>256</v>
      </c>
      <c r="H253" s="658" t="s">
        <v>130</v>
      </c>
      <c r="I253" s="659" t="s">
        <v>64</v>
      </c>
      <c r="J253" s="658" t="s">
        <v>173</v>
      </c>
      <c r="K253" s="659" t="s">
        <v>195</v>
      </c>
      <c r="L253" s="660" t="s">
        <v>65</v>
      </c>
      <c r="M253" s="401"/>
    </row>
    <row r="254" spans="2:13" ht="15.6">
      <c r="B254" s="396"/>
      <c r="C254" s="661" t="s">
        <v>58</v>
      </c>
      <c r="D254" s="438">
        <v>512</v>
      </c>
      <c r="E254" s="438">
        <v>411</v>
      </c>
      <c r="F254" s="438">
        <v>140</v>
      </c>
      <c r="G254" s="438">
        <v>244</v>
      </c>
      <c r="H254" s="438"/>
      <c r="I254" s="438"/>
      <c r="J254" s="438"/>
      <c r="K254" s="670">
        <f>D254+E254+F254+G254+H254+I254+J254</f>
        <v>1307</v>
      </c>
      <c r="L254" s="665">
        <f>K254/K258</f>
        <v>0.15396866908398654</v>
      </c>
      <c r="M254" s="401"/>
    </row>
    <row r="255" spans="2:13" ht="15.6">
      <c r="B255" s="396"/>
      <c r="C255" s="661" t="s">
        <v>148</v>
      </c>
      <c r="D255" s="438">
        <v>483</v>
      </c>
      <c r="E255" s="438">
        <v>770</v>
      </c>
      <c r="F255" s="438">
        <v>399</v>
      </c>
      <c r="G255" s="438">
        <v>275</v>
      </c>
      <c r="H255" s="438">
        <v>183</v>
      </c>
      <c r="I255" s="438"/>
      <c r="J255" s="438">
        <v>20</v>
      </c>
      <c r="K255" s="670">
        <f t="shared" ref="K255:K259" si="67">D255+E255+F255+G255+H255+I255+J255</f>
        <v>2130</v>
      </c>
      <c r="L255" s="665">
        <f>K255/K258</f>
        <v>0.25092063133044479</v>
      </c>
      <c r="M255" s="401"/>
    </row>
    <row r="256" spans="2:13" ht="15.6">
      <c r="B256" s="396"/>
      <c r="C256" s="661" t="s">
        <v>61</v>
      </c>
      <c r="D256" s="438">
        <v>519</v>
      </c>
      <c r="E256" s="185">
        <v>606</v>
      </c>
      <c r="F256" s="438">
        <v>232</v>
      </c>
      <c r="G256" s="438">
        <v>694</v>
      </c>
      <c r="H256" s="438"/>
      <c r="I256" s="438"/>
      <c r="J256" s="438"/>
      <c r="K256" s="670">
        <f t="shared" si="67"/>
        <v>2051</v>
      </c>
      <c r="L256" s="665">
        <f>K256/K258</f>
        <v>0.24161418537969123</v>
      </c>
      <c r="M256" s="401"/>
    </row>
    <row r="257" spans="2:13" ht="15.6">
      <c r="B257" s="396"/>
      <c r="C257" s="661" t="s">
        <v>62</v>
      </c>
      <c r="D257" s="438">
        <v>515</v>
      </c>
      <c r="E257" s="438">
        <v>1335.39</v>
      </c>
      <c r="F257" s="438">
        <v>320.11</v>
      </c>
      <c r="G257" s="438">
        <v>395.33</v>
      </c>
      <c r="H257" s="438">
        <v>140.59</v>
      </c>
      <c r="I257" s="438"/>
      <c r="J257" s="438">
        <v>294.32</v>
      </c>
      <c r="K257" s="670">
        <f t="shared" si="67"/>
        <v>3000.7400000000002</v>
      </c>
      <c r="L257" s="665">
        <f>K257/K258</f>
        <v>0.35349651420587747</v>
      </c>
      <c r="M257" s="401"/>
    </row>
    <row r="258" spans="2:13" ht="15.6">
      <c r="B258" s="397"/>
      <c r="C258" s="661" t="s">
        <v>199</v>
      </c>
      <c r="D258" s="671">
        <f t="shared" ref="D258:F258" si="68">SUM(D254:D257)</f>
        <v>2029</v>
      </c>
      <c r="E258" s="671">
        <f t="shared" si="68"/>
        <v>3122.3900000000003</v>
      </c>
      <c r="F258" s="671">
        <f t="shared" si="68"/>
        <v>1091.1100000000001</v>
      </c>
      <c r="G258" s="671">
        <f>SUM(G254:G257)</f>
        <v>1608.33</v>
      </c>
      <c r="H258" s="671">
        <f t="shared" ref="H258:J258" si="69">SUM(H254:H257)</f>
        <v>323.59000000000003</v>
      </c>
      <c r="I258" s="671">
        <f t="shared" si="69"/>
        <v>0</v>
      </c>
      <c r="J258" s="671">
        <f t="shared" si="69"/>
        <v>314.32</v>
      </c>
      <c r="K258" s="670">
        <f t="shared" si="67"/>
        <v>8488.74</v>
      </c>
      <c r="L258" s="665">
        <f>SUM(L254:L257)</f>
        <v>1</v>
      </c>
      <c r="M258" s="401"/>
    </row>
    <row r="259" spans="2:13" ht="15.6">
      <c r="B259" s="397"/>
      <c r="C259" s="672" t="s">
        <v>193</v>
      </c>
      <c r="D259" s="673">
        <v>2033.97</v>
      </c>
      <c r="E259" s="673">
        <v>3122.39</v>
      </c>
      <c r="F259" s="673">
        <v>1091.1099999999999</v>
      </c>
      <c r="G259" s="674">
        <v>1608.33</v>
      </c>
      <c r="H259" s="673">
        <v>323.58999999999997</v>
      </c>
      <c r="I259" s="674"/>
      <c r="J259" s="674">
        <v>314.32</v>
      </c>
      <c r="K259" s="675">
        <f t="shared" si="67"/>
        <v>8493.7099999999991</v>
      </c>
      <c r="L259" s="665"/>
      <c r="M259" s="401"/>
    </row>
    <row r="260" spans="2:13" ht="15.6">
      <c r="B260" s="397"/>
      <c r="C260" s="662" t="s">
        <v>147</v>
      </c>
      <c r="D260" s="461">
        <f t="shared" ref="D260:E260" si="70">D259-D258</f>
        <v>4.9700000000000273</v>
      </c>
      <c r="E260" s="461">
        <f t="shared" si="70"/>
        <v>0</v>
      </c>
      <c r="F260" s="461">
        <f>F259-F258</f>
        <v>0</v>
      </c>
      <c r="G260" s="461">
        <f>G259-G258</f>
        <v>0</v>
      </c>
      <c r="H260" s="461">
        <f t="shared" ref="H260:I260" si="71">H259-H258</f>
        <v>0</v>
      </c>
      <c r="I260" s="461">
        <f t="shared" si="71"/>
        <v>0</v>
      </c>
      <c r="J260" s="461">
        <f>J259-J258</f>
        <v>0</v>
      </c>
      <c r="K260" s="542">
        <f>D260+E260+F260+G260+H260+I260+J260</f>
        <v>4.9700000000000273</v>
      </c>
      <c r="L260" s="665"/>
      <c r="M260" s="401"/>
    </row>
    <row r="261" spans="2:13" ht="15.6">
      <c r="B261" s="396"/>
      <c r="C261" s="663" t="s">
        <v>65</v>
      </c>
      <c r="D261" s="462">
        <f>D259/K259</f>
        <v>0.23946779440315247</v>
      </c>
      <c r="E261" s="462">
        <f>E259/K259</f>
        <v>0.36761203290434924</v>
      </c>
      <c r="F261" s="462">
        <f>F259/K259</f>
        <v>0.12846094345109499</v>
      </c>
      <c r="G261" s="462">
        <f>G259/K259</f>
        <v>0.18935541712632054</v>
      </c>
      <c r="H261" s="462">
        <f>H259/K259</f>
        <v>3.8097603991659713E-2</v>
      </c>
      <c r="I261" s="462">
        <f>I259/K259</f>
        <v>0</v>
      </c>
      <c r="J261" s="462">
        <f>J259/K259</f>
        <v>3.7006208123423104E-2</v>
      </c>
      <c r="K261" s="520">
        <f>D261+E261+F261+G261+H261+I261+J261</f>
        <v>1.0000000000000002</v>
      </c>
      <c r="L261" s="666"/>
      <c r="M261" s="401"/>
    </row>
    <row r="262" spans="2:13" ht="16.2" thickBot="1">
      <c r="B262" s="396"/>
      <c r="C262" s="664"/>
      <c r="D262" s="668"/>
      <c r="E262" s="669"/>
      <c r="F262" s="887"/>
      <c r="G262" s="887"/>
      <c r="H262" s="887"/>
      <c r="I262" s="887"/>
      <c r="J262" s="888" t="s">
        <v>196</v>
      </c>
      <c r="K262" s="888"/>
      <c r="L262" s="676">
        <f>H242-K259</f>
        <v>3.6836200002162514</v>
      </c>
      <c r="M262" s="401"/>
    </row>
    <row r="263" spans="2:13" ht="15" thickBot="1">
      <c r="B263" s="397"/>
      <c r="C263" s="393"/>
      <c r="D263" s="367"/>
      <c r="E263" s="367"/>
      <c r="F263" s="367"/>
      <c r="G263" s="367"/>
      <c r="H263" s="367"/>
      <c r="I263" s="367"/>
      <c r="J263" s="367"/>
      <c r="K263" s="367"/>
      <c r="L263" s="368"/>
      <c r="M263" s="401"/>
    </row>
    <row r="264" spans="2:13" ht="15" thickBot="1">
      <c r="B264" s="398"/>
      <c r="C264" s="399"/>
      <c r="D264" s="399"/>
      <c r="E264" s="399"/>
      <c r="F264" s="399"/>
      <c r="G264" s="399"/>
      <c r="H264" s="399"/>
      <c r="I264" s="399"/>
      <c r="J264" s="399"/>
      <c r="K264" s="399"/>
      <c r="L264" s="399"/>
      <c r="M264" s="400"/>
    </row>
    <row r="265" spans="2:13" ht="15" thickBot="1"/>
    <row r="266" spans="2:13" ht="46.8" thickBot="1">
      <c r="B266" s="853" t="s">
        <v>212</v>
      </c>
      <c r="C266" s="854"/>
      <c r="D266" s="854"/>
      <c r="E266" s="854"/>
      <c r="F266" s="854"/>
      <c r="G266" s="854"/>
      <c r="H266" s="854"/>
      <c r="I266" s="854"/>
      <c r="J266" s="854"/>
      <c r="K266" s="854"/>
      <c r="L266" s="854"/>
      <c r="M266" s="855"/>
    </row>
    <row r="267" spans="2:13" ht="26.4" thickBot="1">
      <c r="B267" s="396"/>
      <c r="C267" s="856" t="s">
        <v>193</v>
      </c>
      <c r="D267" s="857"/>
      <c r="E267" s="857"/>
      <c r="F267" s="857"/>
      <c r="G267" s="857"/>
      <c r="H267" s="857"/>
      <c r="I267" s="857"/>
      <c r="J267" s="857"/>
      <c r="K267" s="857"/>
      <c r="L267" s="858"/>
      <c r="M267" s="401"/>
    </row>
    <row r="268" spans="2:13" ht="15.6">
      <c r="B268" s="396"/>
      <c r="C268" s="403" t="s">
        <v>7</v>
      </c>
      <c r="D268" s="404" t="s">
        <v>38</v>
      </c>
      <c r="E268" s="405" t="s">
        <v>39</v>
      </c>
      <c r="F268" s="406" t="s">
        <v>40</v>
      </c>
      <c r="G268" s="406" t="s">
        <v>8</v>
      </c>
      <c r="H268" s="407" t="s">
        <v>60</v>
      </c>
      <c r="I268" s="408" t="s">
        <v>40</v>
      </c>
      <c r="J268" s="407" t="s">
        <v>65</v>
      </c>
      <c r="K268" s="184"/>
      <c r="L268" s="188"/>
      <c r="M268" s="401"/>
    </row>
    <row r="269" spans="2:13" ht="15.6">
      <c r="B269" s="396"/>
      <c r="C269" s="409" t="s">
        <v>42</v>
      </c>
      <c r="D269" s="596">
        <v>1700750.2720000001</v>
      </c>
      <c r="E269" s="596">
        <v>1701365.3019999999</v>
      </c>
      <c r="F269" s="526">
        <f t="shared" ref="F269:F270" si="72">E269-D269</f>
        <v>615.02999999979511</v>
      </c>
      <c r="G269" s="521">
        <v>6.28</v>
      </c>
      <c r="H269" s="410">
        <f>F269*G269</f>
        <v>3862.3883999987133</v>
      </c>
      <c r="I269" s="531">
        <f>F269+F273+F274</f>
        <v>736.05099999979439</v>
      </c>
      <c r="J269" s="411">
        <f>I269/I273</f>
        <v>0.55339226251828832</v>
      </c>
      <c r="K269" s="186"/>
      <c r="L269" s="359"/>
      <c r="M269" s="401"/>
    </row>
    <row r="270" spans="2:13" ht="15.6">
      <c r="B270" s="396"/>
      <c r="C270" s="412" t="s">
        <v>43</v>
      </c>
      <c r="D270" s="596">
        <v>645709.46299999999</v>
      </c>
      <c r="E270" s="596">
        <v>645933.91299999994</v>
      </c>
      <c r="F270" s="527">
        <f t="shared" si="72"/>
        <v>224.44999999995343</v>
      </c>
      <c r="G270" s="522">
        <v>6.28</v>
      </c>
      <c r="H270" s="413">
        <f>G270*F270</f>
        <v>1409.5459999997076</v>
      </c>
      <c r="I270" s="532">
        <f>F270</f>
        <v>224.44999999995343</v>
      </c>
      <c r="J270" s="414">
        <f>I270/I273</f>
        <v>0.16875039001677702</v>
      </c>
      <c r="K270" s="186"/>
      <c r="L270" s="359"/>
      <c r="M270" s="401"/>
    </row>
    <row r="271" spans="2:13" ht="15.6">
      <c r="B271" s="396"/>
      <c r="C271" s="415" t="s">
        <v>44</v>
      </c>
      <c r="D271" s="597">
        <v>402953.11200000002</v>
      </c>
      <c r="E271" s="597">
        <v>403267.853</v>
      </c>
      <c r="F271" s="528">
        <f>E271-D271</f>
        <v>314.74099999997998</v>
      </c>
      <c r="G271" s="523">
        <v>4.58</v>
      </c>
      <c r="H271" s="416">
        <f>G271*F271</f>
        <v>1441.5137799999084</v>
      </c>
      <c r="I271" s="533">
        <f>F271</f>
        <v>314.74099999997998</v>
      </c>
      <c r="J271" s="417">
        <f>I271/I273</f>
        <v>0.2366347360404458</v>
      </c>
      <c r="K271" s="186"/>
      <c r="L271" s="359"/>
      <c r="M271" s="401"/>
    </row>
    <row r="272" spans="2:13" ht="15.6">
      <c r="B272" s="397"/>
      <c r="C272" s="183" t="s">
        <v>139</v>
      </c>
      <c r="D272" s="597">
        <v>352990.99400000001</v>
      </c>
      <c r="E272" s="597">
        <v>353045.82299999997</v>
      </c>
      <c r="F272" s="529">
        <f t="shared" ref="F272:F274" si="73">E272-D272</f>
        <v>54.828999999968801</v>
      </c>
      <c r="G272" s="524">
        <v>6.28</v>
      </c>
      <c r="H272" s="418">
        <f>G272*F272</f>
        <v>344.32611999980406</v>
      </c>
      <c r="I272" s="534">
        <f>F272</f>
        <v>54.828999999968801</v>
      </c>
      <c r="J272" s="419">
        <f>I272/I273</f>
        <v>4.1222611424488846E-2</v>
      </c>
      <c r="K272" s="186"/>
      <c r="L272" s="359"/>
      <c r="M272" s="401"/>
    </row>
    <row r="273" spans="2:13" ht="16.2" thickBot="1">
      <c r="B273" s="397"/>
      <c r="C273" s="420" t="s">
        <v>45</v>
      </c>
      <c r="D273" s="597">
        <v>5550.7510000000002</v>
      </c>
      <c r="E273" s="597">
        <v>5639.8019999999997</v>
      </c>
      <c r="F273" s="526">
        <f t="shared" si="73"/>
        <v>89.050999999999476</v>
      </c>
      <c r="G273" s="859">
        <v>6.28</v>
      </c>
      <c r="H273" s="655">
        <f>G273*F273</f>
        <v>559.24027999999669</v>
      </c>
      <c r="I273" s="535">
        <f t="shared" ref="I273:J273" si="74">SUM(I269:I272)</f>
        <v>1330.0709999996966</v>
      </c>
      <c r="J273" s="422">
        <f t="shared" si="74"/>
        <v>1</v>
      </c>
      <c r="K273" s="186"/>
      <c r="L273" s="359"/>
      <c r="M273" s="401"/>
    </row>
    <row r="274" spans="2:13" ht="15.6">
      <c r="B274" s="397"/>
      <c r="C274" s="420" t="s">
        <v>46</v>
      </c>
      <c r="D274" s="597">
        <v>3094.1610000000001</v>
      </c>
      <c r="E274" s="597">
        <v>3126.1309999999999</v>
      </c>
      <c r="F274" s="526">
        <f t="shared" si="73"/>
        <v>31.9699999999998</v>
      </c>
      <c r="G274" s="860"/>
      <c r="H274" s="656">
        <f>G273*F274</f>
        <v>200.77159999999876</v>
      </c>
      <c r="I274" s="424"/>
      <c r="J274" s="425"/>
      <c r="K274" s="186"/>
      <c r="L274" s="359"/>
      <c r="M274" s="401"/>
    </row>
    <row r="275" spans="2:13" ht="16.2" thickBot="1">
      <c r="B275" s="397"/>
      <c r="C275" s="426" t="s">
        <v>21</v>
      </c>
      <c r="D275" s="427"/>
      <c r="E275" s="427"/>
      <c r="F275" s="530">
        <f>F269+F270+F271+F272+F273+F274</f>
        <v>1330.0709999996966</v>
      </c>
      <c r="G275" s="525">
        <f>H275/F275</f>
        <v>5.877720948731243</v>
      </c>
      <c r="H275" s="428">
        <f>SUM(H269:H274)</f>
        <v>7817.7861799981292</v>
      </c>
      <c r="I275" s="424"/>
      <c r="J275" s="425"/>
      <c r="K275" s="186"/>
      <c r="L275" s="359"/>
      <c r="M275" s="401"/>
    </row>
    <row r="276" spans="2:13" ht="16.2" thickBot="1">
      <c r="B276" s="397"/>
      <c r="C276" s="429"/>
      <c r="D276" s="425"/>
      <c r="E276" s="425"/>
      <c r="F276" s="430"/>
      <c r="G276" s="425"/>
      <c r="H276" s="425"/>
      <c r="I276" s="431"/>
      <c r="J276" s="431"/>
      <c r="K276" s="184"/>
      <c r="L276" s="188"/>
      <c r="M276" s="401"/>
    </row>
    <row r="277" spans="2:13" ht="15.6">
      <c r="B277" s="397"/>
      <c r="C277" s="432"/>
      <c r="D277" s="433"/>
      <c r="E277" s="433" t="s">
        <v>254</v>
      </c>
      <c r="F277" s="434" t="s">
        <v>1</v>
      </c>
      <c r="G277" s="554" t="s">
        <v>65</v>
      </c>
      <c r="H277" s="861" t="s">
        <v>243</v>
      </c>
      <c r="I277" s="862"/>
      <c r="J277" s="431"/>
      <c r="K277" s="184"/>
      <c r="L277" s="188"/>
      <c r="M277" s="401"/>
    </row>
    <row r="278" spans="2:13" ht="15.6">
      <c r="B278" s="397"/>
      <c r="C278" s="437" t="s">
        <v>80</v>
      </c>
      <c r="D278" s="438"/>
      <c r="E278" s="438">
        <v>1054</v>
      </c>
      <c r="F278" s="438">
        <f>D278+E278</f>
        <v>1054</v>
      </c>
      <c r="G278" s="439">
        <f>F278/F283</f>
        <v>0.28439906531464682</v>
      </c>
      <c r="H278" s="590">
        <v>7.0000000000000001E-3</v>
      </c>
      <c r="I278" s="586">
        <f>F278*H278</f>
        <v>7.3780000000000001</v>
      </c>
      <c r="J278" s="431"/>
      <c r="K278" s="184"/>
      <c r="L278" s="188"/>
      <c r="M278" s="401"/>
    </row>
    <row r="279" spans="2:13" ht="15.6">
      <c r="B279" s="397"/>
      <c r="C279" s="437" t="s">
        <v>81</v>
      </c>
      <c r="D279" s="438"/>
      <c r="E279" s="438">
        <v>967</v>
      </c>
      <c r="F279" s="438">
        <f t="shared" ref="F279:F282" si="75">D279+E279</f>
        <v>967</v>
      </c>
      <c r="G279" s="439">
        <f>F279/F283</f>
        <v>0.2609240001511039</v>
      </c>
      <c r="H279" s="590">
        <v>2.5000000000000001E-2</v>
      </c>
      <c r="I279" s="586">
        <f>F279*H279</f>
        <v>24.175000000000001</v>
      </c>
      <c r="J279" s="431"/>
      <c r="K279" s="184"/>
      <c r="L279" s="188"/>
      <c r="M279" s="401"/>
    </row>
    <row r="280" spans="2:13" ht="15.6">
      <c r="B280" s="397"/>
      <c r="C280" s="437" t="s">
        <v>58</v>
      </c>
      <c r="D280" s="438"/>
      <c r="E280" s="438">
        <v>777</v>
      </c>
      <c r="F280" s="438">
        <f t="shared" si="75"/>
        <v>777</v>
      </c>
      <c r="G280" s="439">
        <f>F280/F283</f>
        <v>0.20965661646060776</v>
      </c>
      <c r="H280" s="590"/>
      <c r="I280" s="586"/>
      <c r="J280" s="431"/>
      <c r="K280" s="184"/>
      <c r="L280" s="188"/>
      <c r="M280" s="401"/>
    </row>
    <row r="281" spans="2:13" ht="15.6">
      <c r="B281" s="397"/>
      <c r="C281" s="437" t="s">
        <v>275</v>
      </c>
      <c r="D281" s="438"/>
      <c r="E281" s="438">
        <v>908.06</v>
      </c>
      <c r="F281" s="438">
        <f t="shared" si="75"/>
        <v>908.06</v>
      </c>
      <c r="G281" s="439">
        <f>F281/F283</f>
        <v>0.24502031807364152</v>
      </c>
      <c r="H281" s="590">
        <v>1.9E-2</v>
      </c>
      <c r="I281" s="586">
        <f>F281*H281</f>
        <v>17.253139999999998</v>
      </c>
      <c r="J281" s="431"/>
      <c r="K281" s="184"/>
      <c r="L281" s="188"/>
      <c r="M281" s="401"/>
    </row>
    <row r="282" spans="2:13" ht="15.6">
      <c r="B282" s="397"/>
      <c r="C282" s="437" t="s">
        <v>276</v>
      </c>
      <c r="D282" s="438"/>
      <c r="E282" s="438"/>
      <c r="F282" s="438">
        <f t="shared" si="75"/>
        <v>0</v>
      </c>
      <c r="G282" s="439">
        <f>F282/F283</f>
        <v>0</v>
      </c>
      <c r="H282" s="584"/>
      <c r="I282" s="586"/>
      <c r="J282" s="431"/>
      <c r="K282" s="184"/>
      <c r="L282" s="188"/>
      <c r="M282" s="401"/>
    </row>
    <row r="283" spans="2:13" ht="16.2" thickBot="1">
      <c r="B283" s="397"/>
      <c r="C283" s="441" t="s">
        <v>1</v>
      </c>
      <c r="D283" s="442">
        <f>SUM(D278:D282)</f>
        <v>0</v>
      </c>
      <c r="E283" s="442">
        <f>SUM(E278:E282)</f>
        <v>3706.06</v>
      </c>
      <c r="F283" s="443">
        <f>D283+E283</f>
        <v>3706.06</v>
      </c>
      <c r="G283" s="444">
        <f>SUM(G278:G282)</f>
        <v>1</v>
      </c>
      <c r="H283" s="585" t="s">
        <v>21</v>
      </c>
      <c r="I283" s="591">
        <f>SUM(I278:I282)</f>
        <v>48.806139999999999</v>
      </c>
      <c r="J283" s="431"/>
      <c r="K283" s="184"/>
      <c r="L283" s="188"/>
      <c r="M283" s="401"/>
    </row>
    <row r="284" spans="2:13" ht="15" thickBot="1">
      <c r="B284" s="397"/>
      <c r="C284" s="187"/>
      <c r="D284" s="186"/>
      <c r="E284" s="186"/>
      <c r="G284" s="186"/>
      <c r="H284" s="186"/>
      <c r="I284" s="184"/>
      <c r="J284" s="184"/>
      <c r="K284" s="184"/>
      <c r="L284" s="188"/>
      <c r="M284" s="401"/>
    </row>
    <row r="285" spans="2:13" ht="26.4" thickBot="1">
      <c r="B285" s="397"/>
      <c r="C285" s="863" t="s">
        <v>194</v>
      </c>
      <c r="D285" s="864"/>
      <c r="E285" s="864"/>
      <c r="F285" s="864"/>
      <c r="G285" s="864"/>
      <c r="H285" s="864"/>
      <c r="I285" s="864"/>
      <c r="J285" s="864"/>
      <c r="K285" s="864"/>
      <c r="L285" s="865"/>
      <c r="M285" s="401"/>
    </row>
    <row r="286" spans="2:13" ht="15.6">
      <c r="B286" s="396"/>
      <c r="C286" s="657"/>
      <c r="D286" s="658" t="s">
        <v>260</v>
      </c>
      <c r="E286" s="658" t="s">
        <v>68</v>
      </c>
      <c r="F286" s="658" t="s">
        <v>290</v>
      </c>
      <c r="G286" s="659" t="s">
        <v>256</v>
      </c>
      <c r="H286" s="658" t="s">
        <v>130</v>
      </c>
      <c r="I286" s="659" t="s">
        <v>64</v>
      </c>
      <c r="J286" s="658" t="s">
        <v>173</v>
      </c>
      <c r="K286" s="659" t="s">
        <v>195</v>
      </c>
      <c r="L286" s="660" t="s">
        <v>65</v>
      </c>
      <c r="M286" s="401"/>
    </row>
    <row r="287" spans="2:13" ht="15.6">
      <c r="B287" s="396"/>
      <c r="C287" s="661" t="s">
        <v>58</v>
      </c>
      <c r="D287" s="438">
        <v>197</v>
      </c>
      <c r="E287" s="438"/>
      <c r="F287" s="438">
        <v>120</v>
      </c>
      <c r="G287" s="438">
        <v>231</v>
      </c>
      <c r="H287" s="438"/>
      <c r="I287" s="438">
        <v>20</v>
      </c>
      <c r="J287" s="438">
        <v>94</v>
      </c>
      <c r="K287" s="670">
        <f>D287+E287+F287+G287+H287+I287+J287</f>
        <v>662</v>
      </c>
      <c r="L287" s="665">
        <f>K287/K291</f>
        <v>8.6045879871113146E-2</v>
      </c>
      <c r="M287" s="401"/>
    </row>
    <row r="288" spans="2:13" ht="15.6">
      <c r="B288" s="396"/>
      <c r="C288" s="661" t="s">
        <v>148</v>
      </c>
      <c r="D288" s="438">
        <v>545</v>
      </c>
      <c r="E288" s="438"/>
      <c r="F288" s="438">
        <v>197</v>
      </c>
      <c r="G288" s="438">
        <v>166</v>
      </c>
      <c r="H288" s="438">
        <v>435</v>
      </c>
      <c r="I288" s="438">
        <v>493</v>
      </c>
      <c r="J288" s="438">
        <v>300</v>
      </c>
      <c r="K288" s="670">
        <f t="shared" ref="K288:K292" si="76">D288+E288+F288+G288+H288+I288+J288</f>
        <v>2136</v>
      </c>
      <c r="L288" s="665">
        <f>K288/K291</f>
        <v>0.27763444018836508</v>
      </c>
      <c r="M288" s="401"/>
    </row>
    <row r="289" spans="2:13" ht="15.6">
      <c r="B289" s="396"/>
      <c r="C289" s="661" t="s">
        <v>61</v>
      </c>
      <c r="D289" s="438">
        <v>261</v>
      </c>
      <c r="E289" s="185"/>
      <c r="F289" s="438">
        <v>185</v>
      </c>
      <c r="G289" s="438">
        <v>975</v>
      </c>
      <c r="H289" s="438">
        <v>80</v>
      </c>
      <c r="I289" s="438">
        <v>372</v>
      </c>
      <c r="J289" s="438">
        <v>144</v>
      </c>
      <c r="K289" s="670">
        <f t="shared" si="76"/>
        <v>2017</v>
      </c>
      <c r="L289" s="665">
        <f>K289/K291</f>
        <v>0.26216697839884473</v>
      </c>
      <c r="M289" s="401"/>
    </row>
    <row r="290" spans="2:13" ht="15.6">
      <c r="B290" s="396"/>
      <c r="C290" s="661" t="s">
        <v>62</v>
      </c>
      <c r="D290" s="438">
        <v>565</v>
      </c>
      <c r="E290" s="438"/>
      <c r="F290" s="438">
        <v>469.89</v>
      </c>
      <c r="G290" s="438">
        <v>655.95</v>
      </c>
      <c r="H290" s="438">
        <v>171.51</v>
      </c>
      <c r="I290" s="438">
        <v>622.21</v>
      </c>
      <c r="J290" s="438">
        <v>394.01</v>
      </c>
      <c r="K290" s="670">
        <f t="shared" si="76"/>
        <v>2878.5699999999997</v>
      </c>
      <c r="L290" s="665">
        <f>K290/K291</f>
        <v>0.37415270154167696</v>
      </c>
      <c r="M290" s="401"/>
    </row>
    <row r="291" spans="2:13" ht="15.6">
      <c r="B291" s="397"/>
      <c r="C291" s="661" t="s">
        <v>199</v>
      </c>
      <c r="D291" s="671">
        <f t="shared" ref="D291:F291" si="77">SUM(D287:D290)</f>
        <v>1568</v>
      </c>
      <c r="E291" s="671">
        <f t="shared" si="77"/>
        <v>0</v>
      </c>
      <c r="F291" s="671">
        <f t="shared" si="77"/>
        <v>971.89</v>
      </c>
      <c r="G291" s="671">
        <f>SUM(G287:G290)</f>
        <v>2027.95</v>
      </c>
      <c r="H291" s="671">
        <f t="shared" ref="H291:J291" si="78">SUM(H287:H290)</f>
        <v>686.51</v>
      </c>
      <c r="I291" s="671">
        <f t="shared" si="78"/>
        <v>1507.21</v>
      </c>
      <c r="J291" s="671">
        <f t="shared" si="78"/>
        <v>932.01</v>
      </c>
      <c r="K291" s="670">
        <f t="shared" si="76"/>
        <v>7693.5700000000006</v>
      </c>
      <c r="L291" s="665">
        <f>SUM(L287:L290)</f>
        <v>1</v>
      </c>
      <c r="M291" s="401"/>
    </row>
    <row r="292" spans="2:13" ht="15.6">
      <c r="B292" s="397"/>
      <c r="C292" s="672" t="s">
        <v>193</v>
      </c>
      <c r="D292" s="673">
        <v>1571.24</v>
      </c>
      <c r="E292" s="673"/>
      <c r="F292" s="673">
        <v>971.89</v>
      </c>
      <c r="G292" s="674">
        <v>2027.95</v>
      </c>
      <c r="H292" s="673">
        <v>686.51</v>
      </c>
      <c r="I292" s="674">
        <v>1507.21</v>
      </c>
      <c r="J292" s="674">
        <v>932.01</v>
      </c>
      <c r="K292" s="675">
        <f t="shared" si="76"/>
        <v>7696.81</v>
      </c>
      <c r="L292" s="665"/>
      <c r="M292" s="401"/>
    </row>
    <row r="293" spans="2:13" ht="15.6">
      <c r="B293" s="397"/>
      <c r="C293" s="662" t="s">
        <v>147</v>
      </c>
      <c r="D293" s="461">
        <f t="shared" ref="D293:E293" si="79">D292-D291</f>
        <v>3.2400000000000091</v>
      </c>
      <c r="E293" s="461">
        <f t="shared" si="79"/>
        <v>0</v>
      </c>
      <c r="F293" s="461">
        <f>F292-F291</f>
        <v>0</v>
      </c>
      <c r="G293" s="461">
        <f>G292-G291</f>
        <v>0</v>
      </c>
      <c r="H293" s="461">
        <f t="shared" ref="H293:I293" si="80">H292-H291</f>
        <v>0</v>
      </c>
      <c r="I293" s="461">
        <f t="shared" si="80"/>
        <v>0</v>
      </c>
      <c r="J293" s="461">
        <f>J292-J291</f>
        <v>0</v>
      </c>
      <c r="K293" s="542">
        <f>D293+E293+F293+G293+H293+I293+J293</f>
        <v>3.2400000000000091</v>
      </c>
      <c r="L293" s="665"/>
      <c r="M293" s="401"/>
    </row>
    <row r="294" spans="2:13" ht="15.6">
      <c r="B294" s="396"/>
      <c r="C294" s="663" t="s">
        <v>65</v>
      </c>
      <c r="D294" s="462">
        <f>D292/K292</f>
        <v>0.20414171585371083</v>
      </c>
      <c r="E294" s="462">
        <f>E292/K292</f>
        <v>0</v>
      </c>
      <c r="F294" s="462">
        <f>F292/K292</f>
        <v>0.12627179311948716</v>
      </c>
      <c r="G294" s="462">
        <f>G292/K292</f>
        <v>0.26347928557415345</v>
      </c>
      <c r="H294" s="462">
        <f>H292/K292</f>
        <v>8.919409469637421E-2</v>
      </c>
      <c r="I294" s="462">
        <f>I292/K292</f>
        <v>0.19582268498247976</v>
      </c>
      <c r="J294" s="462">
        <f>J292/K292</f>
        <v>0.12109042577379459</v>
      </c>
      <c r="K294" s="520">
        <f>D294+E294+F294+G294+H294+I294+J294</f>
        <v>1</v>
      </c>
      <c r="L294" s="666"/>
      <c r="M294" s="401"/>
    </row>
    <row r="295" spans="2:13" ht="16.2" thickBot="1">
      <c r="B295" s="396"/>
      <c r="C295" s="664"/>
      <c r="D295" s="668"/>
      <c r="E295" s="669"/>
      <c r="F295" s="887"/>
      <c r="G295" s="887"/>
      <c r="H295" s="887"/>
      <c r="I295" s="887"/>
      <c r="J295" s="888" t="s">
        <v>196</v>
      </c>
      <c r="K295" s="888"/>
      <c r="L295" s="676">
        <f>H275-K292</f>
        <v>120.97617999812883</v>
      </c>
      <c r="M295" s="401"/>
    </row>
    <row r="296" spans="2:13" ht="15" thickBot="1">
      <c r="B296" s="397"/>
      <c r="C296" s="393"/>
      <c r="D296" s="367"/>
      <c r="E296" s="367"/>
      <c r="F296" s="367"/>
      <c r="G296" s="367"/>
      <c r="H296" s="367"/>
      <c r="I296" s="367"/>
      <c r="J296" s="367"/>
      <c r="K296" s="367"/>
      <c r="L296" s="368"/>
      <c r="M296" s="401"/>
    </row>
    <row r="297" spans="2:13" ht="15" thickBot="1">
      <c r="B297" s="398"/>
      <c r="C297" s="399"/>
      <c r="D297" s="399"/>
      <c r="E297" s="399"/>
      <c r="F297" s="399"/>
      <c r="G297" s="399"/>
      <c r="H297" s="399"/>
      <c r="I297" s="399"/>
      <c r="J297" s="399"/>
      <c r="K297" s="399"/>
      <c r="L297" s="399"/>
      <c r="M297" s="400"/>
    </row>
    <row r="298" spans="2:13" ht="15" thickBot="1"/>
    <row r="299" spans="2:13" ht="46.8" thickBot="1">
      <c r="B299" s="853" t="s">
        <v>213</v>
      </c>
      <c r="C299" s="854"/>
      <c r="D299" s="854"/>
      <c r="E299" s="854"/>
      <c r="F299" s="854"/>
      <c r="G299" s="854"/>
      <c r="H299" s="854"/>
      <c r="I299" s="854"/>
      <c r="J299" s="854"/>
      <c r="K299" s="854"/>
      <c r="L299" s="854"/>
      <c r="M299" s="855"/>
    </row>
    <row r="300" spans="2:13" ht="26.4" thickBot="1">
      <c r="B300" s="396"/>
      <c r="C300" s="856" t="s">
        <v>193</v>
      </c>
      <c r="D300" s="857"/>
      <c r="E300" s="857"/>
      <c r="F300" s="857"/>
      <c r="G300" s="857"/>
      <c r="H300" s="857"/>
      <c r="I300" s="857"/>
      <c r="J300" s="857"/>
      <c r="K300" s="857"/>
      <c r="L300" s="858"/>
      <c r="M300" s="401"/>
    </row>
    <row r="301" spans="2:13" ht="15.6">
      <c r="B301" s="396"/>
      <c r="C301" s="403" t="s">
        <v>7</v>
      </c>
      <c r="D301" s="404" t="s">
        <v>38</v>
      </c>
      <c r="E301" s="405" t="s">
        <v>39</v>
      </c>
      <c r="F301" s="406" t="s">
        <v>40</v>
      </c>
      <c r="G301" s="406" t="s">
        <v>8</v>
      </c>
      <c r="H301" s="407" t="s">
        <v>60</v>
      </c>
      <c r="I301" s="408" t="s">
        <v>40</v>
      </c>
      <c r="J301" s="407" t="s">
        <v>65</v>
      </c>
      <c r="K301" s="184"/>
      <c r="L301" s="188"/>
      <c r="M301" s="401"/>
    </row>
    <row r="302" spans="2:13" ht="15.6">
      <c r="B302" s="396"/>
      <c r="C302" s="409" t="s">
        <v>42</v>
      </c>
      <c r="D302" s="596">
        <v>1701365.3019999999</v>
      </c>
      <c r="E302" s="596">
        <v>1702016.0109999999</v>
      </c>
      <c r="F302" s="526">
        <f t="shared" ref="F302:F303" si="81">E302-D302</f>
        <v>650.70900000003166</v>
      </c>
      <c r="G302" s="521">
        <v>6.28</v>
      </c>
      <c r="H302" s="410">
        <f>F302*G302</f>
        <v>4086.452520000199</v>
      </c>
      <c r="I302" s="531">
        <f>F302+F306+F307</f>
        <v>849.12900000003265</v>
      </c>
      <c r="J302" s="411">
        <f>I302/I306</f>
        <v>0.60834705906370257</v>
      </c>
      <c r="K302" s="186"/>
      <c r="L302" s="359"/>
      <c r="M302" s="401"/>
    </row>
    <row r="303" spans="2:13" ht="15.6">
      <c r="B303" s="396"/>
      <c r="C303" s="412" t="s">
        <v>43</v>
      </c>
      <c r="D303" s="596">
        <v>645933.91299999994</v>
      </c>
      <c r="E303" s="596">
        <v>646146.42200000002</v>
      </c>
      <c r="F303" s="527">
        <f t="shared" si="81"/>
        <v>212.50900000007823</v>
      </c>
      <c r="G303" s="522">
        <v>6.28</v>
      </c>
      <c r="H303" s="413">
        <f>G303*F303</f>
        <v>1334.5565200004914</v>
      </c>
      <c r="I303" s="532">
        <f>F303</f>
        <v>212.50900000007823</v>
      </c>
      <c r="J303" s="414">
        <f>I303/I306</f>
        <v>0.15224921675577091</v>
      </c>
      <c r="K303" s="186"/>
      <c r="L303" s="359"/>
      <c r="M303" s="401"/>
    </row>
    <row r="304" spans="2:13" ht="15.6">
      <c r="B304" s="396"/>
      <c r="C304" s="415" t="s">
        <v>44</v>
      </c>
      <c r="D304" s="597">
        <v>403267.853</v>
      </c>
      <c r="E304" s="597">
        <v>403510.22200000001</v>
      </c>
      <c r="F304" s="528">
        <f>E304-D304</f>
        <v>242.36900000000605</v>
      </c>
      <c r="G304" s="523">
        <v>4.58</v>
      </c>
      <c r="H304" s="416">
        <f>G304*F304</f>
        <v>1110.0500200000276</v>
      </c>
      <c r="I304" s="533">
        <f>F304</f>
        <v>242.36900000000605</v>
      </c>
      <c r="J304" s="417">
        <f>I304/I306</f>
        <v>0.17364201241296498</v>
      </c>
      <c r="K304" s="186"/>
      <c r="L304" s="359"/>
      <c r="M304" s="401"/>
    </row>
    <row r="305" spans="2:13" ht="15.6">
      <c r="B305" s="397"/>
      <c r="C305" s="183" t="s">
        <v>139</v>
      </c>
      <c r="D305" s="597">
        <v>353045.82299999997</v>
      </c>
      <c r="E305" s="597">
        <v>353137.61300000001</v>
      </c>
      <c r="F305" s="529">
        <f t="shared" ref="F305:F307" si="82">E305-D305</f>
        <v>91.790000000037253</v>
      </c>
      <c r="G305" s="524">
        <v>6.28</v>
      </c>
      <c r="H305" s="418">
        <f>G305*F305</f>
        <v>576.44120000023395</v>
      </c>
      <c r="I305" s="534">
        <f>F305</f>
        <v>91.790000000037253</v>
      </c>
      <c r="J305" s="419">
        <f>I305/I306</f>
        <v>6.5761711767561556E-2</v>
      </c>
      <c r="K305" s="186"/>
      <c r="L305" s="359"/>
      <c r="M305" s="401"/>
    </row>
    <row r="306" spans="2:13" ht="16.2" thickBot="1">
      <c r="B306" s="397"/>
      <c r="C306" s="420" t="s">
        <v>45</v>
      </c>
      <c r="D306" s="597">
        <v>5639.8019999999997</v>
      </c>
      <c r="E306" s="597">
        <v>5776.8320000000003</v>
      </c>
      <c r="F306" s="526">
        <f t="shared" si="82"/>
        <v>137.03000000000065</v>
      </c>
      <c r="G306" s="859">
        <v>6.28</v>
      </c>
      <c r="H306" s="655">
        <f>G306*F306</f>
        <v>860.54840000000411</v>
      </c>
      <c r="I306" s="535">
        <f t="shared" ref="I306:J306" si="83">SUM(I302:I305)</f>
        <v>1395.7970000001542</v>
      </c>
      <c r="J306" s="422">
        <f t="shared" si="83"/>
        <v>1</v>
      </c>
      <c r="K306" s="186"/>
      <c r="L306" s="359"/>
      <c r="M306" s="401"/>
    </row>
    <row r="307" spans="2:13" ht="15.6">
      <c r="B307" s="397"/>
      <c r="C307" s="420" t="s">
        <v>46</v>
      </c>
      <c r="D307" s="597">
        <v>3126.1309999999999</v>
      </c>
      <c r="E307" s="597">
        <v>3187.5210000000002</v>
      </c>
      <c r="F307" s="526">
        <f t="shared" si="82"/>
        <v>61.390000000000327</v>
      </c>
      <c r="G307" s="860"/>
      <c r="H307" s="656">
        <f>G306*F307</f>
        <v>385.52920000000205</v>
      </c>
      <c r="I307" s="424"/>
      <c r="J307" s="425"/>
      <c r="K307" s="186"/>
      <c r="L307" s="359"/>
      <c r="M307" s="401"/>
    </row>
    <row r="308" spans="2:13" ht="16.2" thickBot="1">
      <c r="B308" s="397"/>
      <c r="C308" s="426" t="s">
        <v>21</v>
      </c>
      <c r="D308" s="427"/>
      <c r="E308" s="427"/>
      <c r="F308" s="530">
        <f>F302+F303+F304+F305+F306+F307</f>
        <v>1395.7970000001542</v>
      </c>
      <c r="G308" s="525">
        <f>H308/F308</f>
        <v>5.9848085788979599</v>
      </c>
      <c r="H308" s="428">
        <f>SUM(H302:H307)</f>
        <v>8353.577860000958</v>
      </c>
      <c r="I308" s="424"/>
      <c r="J308" s="425"/>
      <c r="K308" s="186"/>
      <c r="L308" s="359"/>
      <c r="M308" s="401"/>
    </row>
    <row r="309" spans="2:13" ht="16.2" thickBot="1">
      <c r="B309" s="397"/>
      <c r="C309" s="429"/>
      <c r="D309" s="425"/>
      <c r="E309" s="425"/>
      <c r="F309" s="430"/>
      <c r="G309" s="425"/>
      <c r="H309" s="425"/>
      <c r="I309" s="431"/>
      <c r="J309" s="431"/>
      <c r="K309" s="184"/>
      <c r="L309" s="188"/>
      <c r="M309" s="401"/>
    </row>
    <row r="310" spans="2:13" ht="15.6">
      <c r="B310" s="397"/>
      <c r="C310" s="432"/>
      <c r="D310" s="433"/>
      <c r="E310" s="433" t="s">
        <v>254</v>
      </c>
      <c r="F310" s="434" t="s">
        <v>1</v>
      </c>
      <c r="G310" s="554" t="s">
        <v>65</v>
      </c>
      <c r="H310" s="861" t="s">
        <v>243</v>
      </c>
      <c r="I310" s="862"/>
      <c r="J310" s="431"/>
      <c r="K310" s="184"/>
      <c r="L310" s="188"/>
      <c r="M310" s="401"/>
    </row>
    <row r="311" spans="2:13" ht="15.6">
      <c r="B311" s="397"/>
      <c r="C311" s="437" t="s">
        <v>80</v>
      </c>
      <c r="D311" s="438"/>
      <c r="E311" s="438">
        <v>1919</v>
      </c>
      <c r="F311" s="438">
        <f>D311+E311</f>
        <v>1919</v>
      </c>
      <c r="G311" s="439">
        <f>F311/F316</f>
        <v>0.31085279605529581</v>
      </c>
      <c r="H311" s="590">
        <v>7.0000000000000001E-3</v>
      </c>
      <c r="I311" s="586">
        <f>F311*H311</f>
        <v>13.433</v>
      </c>
      <c r="J311" s="431"/>
      <c r="K311" s="184"/>
      <c r="L311" s="188"/>
      <c r="M311" s="401"/>
    </row>
    <row r="312" spans="2:13" ht="15.6">
      <c r="B312" s="397"/>
      <c r="C312" s="437" t="s">
        <v>81</v>
      </c>
      <c r="D312" s="438"/>
      <c r="E312" s="438">
        <v>1604</v>
      </c>
      <c r="F312" s="438">
        <f t="shared" ref="F312:F315" si="84">D312+E312</f>
        <v>1604</v>
      </c>
      <c r="G312" s="439">
        <f>F312/F316</f>
        <v>0.25982693323225353</v>
      </c>
      <c r="H312" s="590">
        <v>2.5000000000000001E-2</v>
      </c>
      <c r="I312" s="586">
        <f>F312*H312</f>
        <v>40.1</v>
      </c>
      <c r="J312" s="431"/>
      <c r="K312" s="184"/>
      <c r="L312" s="188"/>
      <c r="M312" s="401"/>
    </row>
    <row r="313" spans="2:13" ht="15.6">
      <c r="B313" s="397"/>
      <c r="C313" s="437" t="s">
        <v>58</v>
      </c>
      <c r="D313" s="438"/>
      <c r="E313" s="438">
        <v>1677</v>
      </c>
      <c r="F313" s="438">
        <f t="shared" si="84"/>
        <v>1677</v>
      </c>
      <c r="G313" s="439">
        <f>F313/F316</f>
        <v>0.27165197445791095</v>
      </c>
      <c r="H313" s="590"/>
      <c r="I313" s="586"/>
      <c r="J313" s="431"/>
      <c r="K313" s="184"/>
      <c r="L313" s="188"/>
      <c r="M313" s="401"/>
    </row>
    <row r="314" spans="2:13" ht="15.6">
      <c r="B314" s="397"/>
      <c r="C314" s="437" t="s">
        <v>275</v>
      </c>
      <c r="D314" s="438"/>
      <c r="E314" s="438">
        <v>973.34</v>
      </c>
      <c r="F314" s="438">
        <f t="shared" si="84"/>
        <v>973.34</v>
      </c>
      <c r="G314" s="439">
        <f>F314/F316</f>
        <v>0.15766829625453968</v>
      </c>
      <c r="H314" s="590">
        <v>1.9E-2</v>
      </c>
      <c r="I314" s="586">
        <f>F314*H314</f>
        <v>18.493459999999999</v>
      </c>
      <c r="J314" s="431"/>
      <c r="K314" s="184"/>
      <c r="L314" s="188"/>
      <c r="M314" s="401"/>
    </row>
    <row r="315" spans="2:13" ht="15.6">
      <c r="B315" s="397"/>
      <c r="C315" s="437" t="s">
        <v>276</v>
      </c>
      <c r="D315" s="438"/>
      <c r="E315" s="438"/>
      <c r="F315" s="438">
        <f t="shared" si="84"/>
        <v>0</v>
      </c>
      <c r="G315" s="439">
        <f>F315/F316</f>
        <v>0</v>
      </c>
      <c r="H315" s="584"/>
      <c r="I315" s="586"/>
      <c r="J315" s="431"/>
      <c r="K315" s="184"/>
      <c r="L315" s="188"/>
      <c r="M315" s="401"/>
    </row>
    <row r="316" spans="2:13" ht="16.2" thickBot="1">
      <c r="B316" s="397"/>
      <c r="C316" s="441" t="s">
        <v>1</v>
      </c>
      <c r="D316" s="442">
        <f>SUM(D311:D315)</f>
        <v>0</v>
      </c>
      <c r="E316" s="442">
        <f>SUM(E311:E315)</f>
        <v>6173.34</v>
      </c>
      <c r="F316" s="443">
        <f>D316+E316</f>
        <v>6173.34</v>
      </c>
      <c r="G316" s="444">
        <f>SUM(G311:G315)</f>
        <v>1</v>
      </c>
      <c r="H316" s="585" t="s">
        <v>21</v>
      </c>
      <c r="I316" s="591">
        <f>SUM(I311:I315)</f>
        <v>72.02646</v>
      </c>
      <c r="J316" s="431"/>
      <c r="K316" s="184"/>
      <c r="L316" s="188"/>
      <c r="M316" s="401"/>
    </row>
    <row r="317" spans="2:13" ht="15" thickBot="1">
      <c r="B317" s="397"/>
      <c r="C317" s="187"/>
      <c r="D317" s="186"/>
      <c r="E317" s="186"/>
      <c r="G317" s="186"/>
      <c r="H317" s="186"/>
      <c r="I317" s="184"/>
      <c r="J317" s="184"/>
      <c r="K317" s="184"/>
      <c r="L317" s="188"/>
      <c r="M317" s="401"/>
    </row>
    <row r="318" spans="2:13" ht="26.4" thickBot="1">
      <c r="B318" s="397"/>
      <c r="C318" s="863" t="s">
        <v>194</v>
      </c>
      <c r="D318" s="864"/>
      <c r="E318" s="864"/>
      <c r="F318" s="864"/>
      <c r="G318" s="864"/>
      <c r="H318" s="864"/>
      <c r="I318" s="864"/>
      <c r="J318" s="864"/>
      <c r="K318" s="864"/>
      <c r="L318" s="865"/>
      <c r="M318" s="401"/>
    </row>
    <row r="319" spans="2:13" ht="15.6">
      <c r="B319" s="396"/>
      <c r="C319" s="657"/>
      <c r="D319" s="658" t="s">
        <v>260</v>
      </c>
      <c r="E319" s="658" t="s">
        <v>68</v>
      </c>
      <c r="F319" s="658" t="s">
        <v>290</v>
      </c>
      <c r="G319" s="659" t="s">
        <v>256</v>
      </c>
      <c r="H319" s="658" t="s">
        <v>130</v>
      </c>
      <c r="I319" s="659" t="s">
        <v>64</v>
      </c>
      <c r="J319" s="658" t="s">
        <v>173</v>
      </c>
      <c r="K319" s="659" t="s">
        <v>195</v>
      </c>
      <c r="L319" s="660" t="s">
        <v>65</v>
      </c>
      <c r="M319" s="401"/>
    </row>
    <row r="320" spans="2:13" ht="15.6">
      <c r="B320" s="396"/>
      <c r="C320" s="661" t="s">
        <v>58</v>
      </c>
      <c r="D320" s="438">
        <v>342.49</v>
      </c>
      <c r="E320" s="438">
        <v>839</v>
      </c>
      <c r="F320" s="438">
        <v>329</v>
      </c>
      <c r="G320" s="438"/>
      <c r="H320" s="438"/>
      <c r="I320" s="438">
        <v>62</v>
      </c>
      <c r="J320" s="438"/>
      <c r="K320" s="670">
        <f>D320+E320+F320+G320+H320+I320+J320</f>
        <v>1572.49</v>
      </c>
      <c r="L320" s="665">
        <f>K320/K324</f>
        <v>0.1883444863522741</v>
      </c>
      <c r="M320" s="401"/>
    </row>
    <row r="321" spans="2:13" ht="15.6">
      <c r="B321" s="396"/>
      <c r="C321" s="661" t="s">
        <v>148</v>
      </c>
      <c r="D321" s="438">
        <v>1027.3900000000001</v>
      </c>
      <c r="E321" s="438">
        <v>1218</v>
      </c>
      <c r="F321" s="438">
        <v>432</v>
      </c>
      <c r="G321" s="438"/>
      <c r="H321" s="438">
        <v>555</v>
      </c>
      <c r="I321" s="438">
        <v>396</v>
      </c>
      <c r="J321" s="438"/>
      <c r="K321" s="670">
        <f t="shared" ref="K321:K325" si="85">D321+E321+F321+G321+H321+I321+J321</f>
        <v>3628.3900000000003</v>
      </c>
      <c r="L321" s="665">
        <f>K321/K324</f>
        <v>0.43458925070158022</v>
      </c>
      <c r="M321" s="401"/>
    </row>
    <row r="322" spans="2:13" ht="15.6">
      <c r="B322" s="396"/>
      <c r="C322" s="661" t="s">
        <v>61</v>
      </c>
      <c r="D322" s="438">
        <v>585</v>
      </c>
      <c r="E322" s="185">
        <v>584</v>
      </c>
      <c r="F322" s="438"/>
      <c r="G322" s="438"/>
      <c r="H322" s="438"/>
      <c r="I322" s="438">
        <v>172</v>
      </c>
      <c r="J322" s="438">
        <v>62</v>
      </c>
      <c r="K322" s="670">
        <f t="shared" si="85"/>
        <v>1403</v>
      </c>
      <c r="L322" s="665">
        <f>K322/K324</f>
        <v>0.1680438758607308</v>
      </c>
      <c r="M322" s="401"/>
    </row>
    <row r="323" spans="2:13" ht="15.6">
      <c r="B323" s="396"/>
      <c r="C323" s="661" t="s">
        <v>62</v>
      </c>
      <c r="D323" s="438">
        <v>202.89</v>
      </c>
      <c r="E323" s="438">
        <v>526.47</v>
      </c>
      <c r="F323" s="438">
        <v>27</v>
      </c>
      <c r="G323" s="438"/>
      <c r="H323" s="438">
        <v>220.64</v>
      </c>
      <c r="I323" s="438">
        <v>276.43</v>
      </c>
      <c r="J323" s="438">
        <v>491.7</v>
      </c>
      <c r="K323" s="670">
        <f t="shared" si="85"/>
        <v>1745.13</v>
      </c>
      <c r="L323" s="665">
        <f>K323/K324</f>
        <v>0.20902238708541493</v>
      </c>
      <c r="M323" s="401"/>
    </row>
    <row r="324" spans="2:13" ht="15.6">
      <c r="B324" s="397"/>
      <c r="C324" s="661" t="s">
        <v>199</v>
      </c>
      <c r="D324" s="671">
        <f t="shared" ref="D324:F324" si="86">SUM(D320:D323)</f>
        <v>2157.77</v>
      </c>
      <c r="E324" s="671">
        <f t="shared" si="86"/>
        <v>3167.4700000000003</v>
      </c>
      <c r="F324" s="671">
        <f t="shared" si="86"/>
        <v>788</v>
      </c>
      <c r="G324" s="671">
        <f>SUM(G320:G323)</f>
        <v>0</v>
      </c>
      <c r="H324" s="671">
        <f t="shared" ref="H324:J324" si="87">SUM(H320:H323)</f>
        <v>775.64</v>
      </c>
      <c r="I324" s="671">
        <f t="shared" si="87"/>
        <v>906.43000000000006</v>
      </c>
      <c r="J324" s="671">
        <f t="shared" si="87"/>
        <v>553.70000000000005</v>
      </c>
      <c r="K324" s="670">
        <f t="shared" si="85"/>
        <v>8349.01</v>
      </c>
      <c r="L324" s="665">
        <f>SUM(L320:L323)</f>
        <v>1</v>
      </c>
      <c r="M324" s="401"/>
    </row>
    <row r="325" spans="2:13" ht="15.6">
      <c r="B325" s="397"/>
      <c r="C325" s="672" t="s">
        <v>193</v>
      </c>
      <c r="D325" s="673">
        <v>2157.77</v>
      </c>
      <c r="E325" s="673">
        <v>3167.47</v>
      </c>
      <c r="F325" s="673">
        <v>788</v>
      </c>
      <c r="G325" s="674"/>
      <c r="H325" s="673">
        <v>775.64</v>
      </c>
      <c r="I325" s="674">
        <v>906.43</v>
      </c>
      <c r="J325" s="674">
        <v>553.70000000000005</v>
      </c>
      <c r="K325" s="675">
        <f t="shared" si="85"/>
        <v>8349.01</v>
      </c>
      <c r="L325" s="665"/>
      <c r="M325" s="401"/>
    </row>
    <row r="326" spans="2:13" ht="15.6">
      <c r="B326" s="397"/>
      <c r="C326" s="662" t="s">
        <v>147</v>
      </c>
      <c r="D326" s="461">
        <f t="shared" ref="D326:E326" si="88">D325-D324</f>
        <v>0</v>
      </c>
      <c r="E326" s="461">
        <f t="shared" si="88"/>
        <v>0</v>
      </c>
      <c r="F326" s="461">
        <f>F325-F324</f>
        <v>0</v>
      </c>
      <c r="G326" s="461">
        <f>G325-G324</f>
        <v>0</v>
      </c>
      <c r="H326" s="461">
        <f t="shared" ref="H326:I326" si="89">H325-H324</f>
        <v>0</v>
      </c>
      <c r="I326" s="461">
        <f t="shared" si="89"/>
        <v>0</v>
      </c>
      <c r="J326" s="461">
        <f>J325-J324</f>
        <v>0</v>
      </c>
      <c r="K326" s="542">
        <f>D326+E326+F326+G326+H326+I326+J326</f>
        <v>0</v>
      </c>
      <c r="L326" s="665"/>
      <c r="M326" s="401"/>
    </row>
    <row r="327" spans="2:13" ht="15.6">
      <c r="B327" s="396"/>
      <c r="C327" s="663" t="s">
        <v>65</v>
      </c>
      <c r="D327" s="462">
        <f>D325/K325</f>
        <v>0.25844621098788956</v>
      </c>
      <c r="E327" s="462">
        <f>E325/K325</f>
        <v>0.3793827052548745</v>
      </c>
      <c r="F327" s="462">
        <f>F325/K325</f>
        <v>9.43824477393128E-2</v>
      </c>
      <c r="G327" s="462">
        <f>G325/K325</f>
        <v>0</v>
      </c>
      <c r="H327" s="462">
        <f>H325/K325</f>
        <v>9.290203269609211E-2</v>
      </c>
      <c r="I327" s="462">
        <f>I325/K325</f>
        <v>0.10856736307658033</v>
      </c>
      <c r="J327" s="462">
        <f>J325/K325</f>
        <v>6.6319240245250641E-2</v>
      </c>
      <c r="K327" s="520">
        <f>D327+E327+F327+G327+H327+I327+J327</f>
        <v>0.99999999999999989</v>
      </c>
      <c r="L327" s="666"/>
      <c r="M327" s="401"/>
    </row>
    <row r="328" spans="2:13" ht="16.2" thickBot="1">
      <c r="B328" s="396"/>
      <c r="C328" s="664"/>
      <c r="D328" s="668"/>
      <c r="E328" s="669"/>
      <c r="F328" s="887"/>
      <c r="G328" s="887"/>
      <c r="H328" s="887"/>
      <c r="I328" s="887"/>
      <c r="J328" s="888" t="s">
        <v>196</v>
      </c>
      <c r="K328" s="888"/>
      <c r="L328" s="676">
        <f>H308-K325</f>
        <v>4.5678600009578076</v>
      </c>
      <c r="M328" s="401"/>
    </row>
    <row r="329" spans="2:13" ht="15" thickBot="1">
      <c r="B329" s="397"/>
      <c r="C329" s="393"/>
      <c r="D329" s="367"/>
      <c r="E329" s="367"/>
      <c r="F329" s="367"/>
      <c r="G329" s="367"/>
      <c r="H329" s="367"/>
      <c r="I329" s="367"/>
      <c r="J329" s="367"/>
      <c r="K329" s="367"/>
      <c r="L329" s="368"/>
      <c r="M329" s="401"/>
    </row>
    <row r="330" spans="2:13" ht="15" thickBot="1">
      <c r="B330" s="398"/>
      <c r="C330" s="399"/>
      <c r="D330" s="399"/>
      <c r="E330" s="399"/>
      <c r="F330" s="399"/>
      <c r="G330" s="399"/>
      <c r="H330" s="399"/>
      <c r="I330" s="399"/>
      <c r="J330" s="399"/>
      <c r="K330" s="399"/>
      <c r="L330" s="399"/>
      <c r="M330" s="400"/>
    </row>
    <row r="331" spans="2:13" ht="15" thickBot="1"/>
    <row r="332" spans="2:13" ht="46.8" thickBot="1">
      <c r="B332" s="853" t="s">
        <v>215</v>
      </c>
      <c r="C332" s="854"/>
      <c r="D332" s="854"/>
      <c r="E332" s="854"/>
      <c r="F332" s="854"/>
      <c r="G332" s="854"/>
      <c r="H332" s="854"/>
      <c r="I332" s="854"/>
      <c r="J332" s="854"/>
      <c r="K332" s="854"/>
      <c r="L332" s="854"/>
      <c r="M332" s="855"/>
    </row>
    <row r="333" spans="2:13" ht="26.4" thickBot="1">
      <c r="B333" s="396"/>
      <c r="C333" s="856" t="s">
        <v>193</v>
      </c>
      <c r="D333" s="857"/>
      <c r="E333" s="857"/>
      <c r="F333" s="857"/>
      <c r="G333" s="857"/>
      <c r="H333" s="857"/>
      <c r="I333" s="857"/>
      <c r="J333" s="857"/>
      <c r="K333" s="857"/>
      <c r="L333" s="858"/>
      <c r="M333" s="401"/>
    </row>
    <row r="334" spans="2:13" ht="15.6">
      <c r="B334" s="396"/>
      <c r="C334" s="403" t="s">
        <v>7</v>
      </c>
      <c r="D334" s="404" t="s">
        <v>38</v>
      </c>
      <c r="E334" s="405" t="s">
        <v>39</v>
      </c>
      <c r="F334" s="406" t="s">
        <v>40</v>
      </c>
      <c r="G334" s="406" t="s">
        <v>8</v>
      </c>
      <c r="H334" s="407" t="s">
        <v>60</v>
      </c>
      <c r="I334" s="408" t="s">
        <v>40</v>
      </c>
      <c r="J334" s="407" t="s">
        <v>65</v>
      </c>
      <c r="K334" s="184"/>
      <c r="L334" s="188"/>
      <c r="M334" s="401"/>
    </row>
    <row r="335" spans="2:13" ht="15.6">
      <c r="B335" s="396"/>
      <c r="C335" s="409" t="s">
        <v>42</v>
      </c>
      <c r="D335" s="596">
        <v>1702016.0109999999</v>
      </c>
      <c r="E335" s="596">
        <v>1702589.6329999999</v>
      </c>
      <c r="F335" s="526">
        <f t="shared" ref="F335:F336" si="90">E335-D335</f>
        <v>573.62199999997392</v>
      </c>
      <c r="G335" s="521">
        <v>6.28</v>
      </c>
      <c r="H335" s="410">
        <f>F335*G335</f>
        <v>3602.3461599998363</v>
      </c>
      <c r="I335" s="531">
        <f>F335+F339+F340</f>
        <v>738.62199999997347</v>
      </c>
      <c r="J335" s="411">
        <f>I335/I339</f>
        <v>0.54392710150572587</v>
      </c>
      <c r="K335" s="186"/>
      <c r="L335" s="359"/>
      <c r="M335" s="401"/>
    </row>
    <row r="336" spans="2:13" ht="15.6">
      <c r="B336" s="396"/>
      <c r="C336" s="412" t="s">
        <v>43</v>
      </c>
      <c r="D336" s="596">
        <v>646146.42200000002</v>
      </c>
      <c r="E336" s="596">
        <v>646382.18200000003</v>
      </c>
      <c r="F336" s="527">
        <f t="shared" si="90"/>
        <v>235.76000000000931</v>
      </c>
      <c r="G336" s="522">
        <v>6.28</v>
      </c>
      <c r="H336" s="413">
        <f>G336*F336</f>
        <v>1480.5728000000586</v>
      </c>
      <c r="I336" s="532">
        <f>F336</f>
        <v>235.76000000000931</v>
      </c>
      <c r="J336" s="414">
        <f>I336/I339</f>
        <v>0.17361553467267371</v>
      </c>
      <c r="K336" s="186"/>
      <c r="L336" s="359"/>
      <c r="M336" s="401"/>
    </row>
    <row r="337" spans="2:13" ht="15.6">
      <c r="B337" s="396"/>
      <c r="C337" s="415" t="s">
        <v>44</v>
      </c>
      <c r="D337" s="597">
        <v>403510.22200000001</v>
      </c>
      <c r="E337" s="597">
        <v>403696.853</v>
      </c>
      <c r="F337" s="528">
        <f>E337-D337</f>
        <v>186.63099999999395</v>
      </c>
      <c r="G337" s="523">
        <v>4.58</v>
      </c>
      <c r="H337" s="416">
        <f>G337*F337</f>
        <v>854.76997999997229</v>
      </c>
      <c r="I337" s="533">
        <f>F337</f>
        <v>186.63099999999395</v>
      </c>
      <c r="J337" s="417">
        <f>I337/I339</f>
        <v>0.13743654925132948</v>
      </c>
      <c r="K337" s="186"/>
      <c r="L337" s="359"/>
      <c r="M337" s="401"/>
    </row>
    <row r="338" spans="2:13" ht="15.6">
      <c r="B338" s="397"/>
      <c r="C338" s="183" t="s">
        <v>139</v>
      </c>
      <c r="D338" s="597">
        <v>353137.61300000001</v>
      </c>
      <c r="E338" s="597">
        <v>353334.54300000001</v>
      </c>
      <c r="F338" s="529">
        <f t="shared" ref="F338:F340" si="91">E338-D338</f>
        <v>196.92999999999302</v>
      </c>
      <c r="G338" s="524">
        <v>6.28</v>
      </c>
      <c r="H338" s="418">
        <f>G338*F338</f>
        <v>1236.7203999999563</v>
      </c>
      <c r="I338" s="534">
        <f>F338</f>
        <v>196.92999999999302</v>
      </c>
      <c r="J338" s="419">
        <f>I338/I339</f>
        <v>0.14502081457027091</v>
      </c>
      <c r="K338" s="186"/>
      <c r="L338" s="359"/>
      <c r="M338" s="401"/>
    </row>
    <row r="339" spans="2:13" ht="16.2" thickBot="1">
      <c r="B339" s="397"/>
      <c r="C339" s="420" t="s">
        <v>45</v>
      </c>
      <c r="D339" s="597">
        <v>5776.8320000000003</v>
      </c>
      <c r="E339" s="597">
        <v>5899.4520000000002</v>
      </c>
      <c r="F339" s="526">
        <f t="shared" si="91"/>
        <v>122.61999999999989</v>
      </c>
      <c r="G339" s="859">
        <v>6.28</v>
      </c>
      <c r="H339" s="655">
        <f>G339*F339</f>
        <v>770.05359999999939</v>
      </c>
      <c r="I339" s="535">
        <f t="shared" ref="I339:J339" si="92">SUM(I335:I338)</f>
        <v>1357.9429999999697</v>
      </c>
      <c r="J339" s="422">
        <f t="shared" si="92"/>
        <v>1</v>
      </c>
      <c r="K339" s="186"/>
      <c r="L339" s="359"/>
      <c r="M339" s="401"/>
    </row>
    <row r="340" spans="2:13" ht="15.6">
      <c r="B340" s="397"/>
      <c r="C340" s="420" t="s">
        <v>46</v>
      </c>
      <c r="D340" s="597">
        <v>3187.5210000000002</v>
      </c>
      <c r="E340" s="597">
        <v>3229.9009999999998</v>
      </c>
      <c r="F340" s="526">
        <f t="shared" si="91"/>
        <v>42.379999999999654</v>
      </c>
      <c r="G340" s="860"/>
      <c r="H340" s="656">
        <f>G339*F340</f>
        <v>266.14639999999787</v>
      </c>
      <c r="I340" s="424"/>
      <c r="J340" s="425"/>
      <c r="K340" s="186"/>
      <c r="L340" s="359"/>
      <c r="M340" s="401"/>
    </row>
    <row r="341" spans="2:13" ht="16.2" thickBot="1">
      <c r="B341" s="397"/>
      <c r="C341" s="426" t="s">
        <v>21</v>
      </c>
      <c r="D341" s="427"/>
      <c r="E341" s="427"/>
      <c r="F341" s="530">
        <f>F335+F336+F337+F338+F339+F340</f>
        <v>1357.9429999999697</v>
      </c>
      <c r="G341" s="525">
        <f>H341/F341</f>
        <v>6.0463578662727402</v>
      </c>
      <c r="H341" s="428">
        <f>SUM(H335:H340)</f>
        <v>8210.6093399998208</v>
      </c>
      <c r="I341" s="424"/>
      <c r="J341" s="425"/>
      <c r="K341" s="186"/>
      <c r="L341" s="359"/>
      <c r="M341" s="401"/>
    </row>
    <row r="342" spans="2:13" ht="16.2" thickBot="1">
      <c r="B342" s="397"/>
      <c r="C342" s="429"/>
      <c r="D342" s="425"/>
      <c r="E342" s="425"/>
      <c r="F342" s="430"/>
      <c r="G342" s="425"/>
      <c r="H342" s="425"/>
      <c r="I342" s="431"/>
      <c r="J342" s="431"/>
      <c r="K342" s="184"/>
      <c r="L342" s="188"/>
      <c r="M342" s="401"/>
    </row>
    <row r="343" spans="2:13" ht="15.6">
      <c r="B343" s="397"/>
      <c r="C343" s="432"/>
      <c r="D343" s="433"/>
      <c r="E343" s="433" t="s">
        <v>254</v>
      </c>
      <c r="F343" s="434" t="s">
        <v>1</v>
      </c>
      <c r="G343" s="554" t="s">
        <v>65</v>
      </c>
      <c r="H343" s="861" t="s">
        <v>243</v>
      </c>
      <c r="I343" s="862"/>
      <c r="J343" s="431"/>
      <c r="K343" s="184"/>
      <c r="L343" s="188"/>
      <c r="M343" s="401"/>
    </row>
    <row r="344" spans="2:13" ht="15.6">
      <c r="B344" s="397"/>
      <c r="C344" s="437" t="s">
        <v>80</v>
      </c>
      <c r="D344" s="438"/>
      <c r="E344" s="438">
        <v>782</v>
      </c>
      <c r="F344" s="438">
        <f>D344+E344</f>
        <v>782</v>
      </c>
      <c r="G344" s="439">
        <f>F344/F349</f>
        <v>0.19929660023446658</v>
      </c>
      <c r="H344" s="590">
        <v>7.0000000000000001E-3</v>
      </c>
      <c r="I344" s="586">
        <f>F344*H344</f>
        <v>5.4740000000000002</v>
      </c>
      <c r="J344" s="431"/>
      <c r="K344" s="184"/>
      <c r="L344" s="188"/>
      <c r="M344" s="401"/>
    </row>
    <row r="345" spans="2:13" ht="15.6">
      <c r="B345" s="397"/>
      <c r="C345" s="437" t="s">
        <v>81</v>
      </c>
      <c r="D345" s="438"/>
      <c r="E345" s="438">
        <v>1422</v>
      </c>
      <c r="F345" s="438">
        <f t="shared" ref="F345:F348" si="93">D345+E345</f>
        <v>1422</v>
      </c>
      <c r="G345" s="439">
        <f>F345/F349</f>
        <v>0.36240379224221414</v>
      </c>
      <c r="H345" s="590">
        <v>2.5000000000000001E-2</v>
      </c>
      <c r="I345" s="586">
        <f>F345*H345</f>
        <v>35.550000000000004</v>
      </c>
      <c r="J345" s="431"/>
      <c r="K345" s="184"/>
      <c r="L345" s="188"/>
      <c r="M345" s="401"/>
    </row>
    <row r="346" spans="2:13" ht="15.6">
      <c r="B346" s="397"/>
      <c r="C346" s="437" t="s">
        <v>58</v>
      </c>
      <c r="D346" s="438"/>
      <c r="E346" s="438">
        <v>1097</v>
      </c>
      <c r="F346" s="438">
        <f t="shared" si="93"/>
        <v>1097</v>
      </c>
      <c r="G346" s="439">
        <f>F346/F349</f>
        <v>0.27957592130077985</v>
      </c>
      <c r="H346" s="590"/>
      <c r="I346" s="586"/>
      <c r="J346" s="431"/>
      <c r="K346" s="184"/>
      <c r="L346" s="188"/>
      <c r="M346" s="401"/>
    </row>
    <row r="347" spans="2:13" ht="15.6">
      <c r="B347" s="397"/>
      <c r="C347" s="437" t="s">
        <v>275</v>
      </c>
      <c r="D347" s="438"/>
      <c r="E347" s="438">
        <v>622.79999999999995</v>
      </c>
      <c r="F347" s="438">
        <f t="shared" si="93"/>
        <v>622.79999999999995</v>
      </c>
      <c r="G347" s="439">
        <f>F347/F349</f>
        <v>0.15872368622253935</v>
      </c>
      <c r="H347" s="590">
        <v>1.9E-2</v>
      </c>
      <c r="I347" s="586">
        <f>F347*H347</f>
        <v>11.8332</v>
      </c>
      <c r="J347" s="431"/>
      <c r="K347" s="184"/>
      <c r="L347" s="188"/>
      <c r="M347" s="401"/>
    </row>
    <row r="348" spans="2:13" ht="15.6">
      <c r="B348" s="397"/>
      <c r="C348" s="437" t="s">
        <v>276</v>
      </c>
      <c r="D348" s="438"/>
      <c r="E348" s="438"/>
      <c r="F348" s="438">
        <f t="shared" si="93"/>
        <v>0</v>
      </c>
      <c r="G348" s="439">
        <f>F348/F349</f>
        <v>0</v>
      </c>
      <c r="H348" s="584"/>
      <c r="I348" s="586"/>
      <c r="J348" s="431"/>
      <c r="K348" s="184"/>
      <c r="L348" s="188"/>
      <c r="M348" s="401"/>
    </row>
    <row r="349" spans="2:13" ht="16.2" thickBot="1">
      <c r="B349" s="397"/>
      <c r="C349" s="441" t="s">
        <v>1</v>
      </c>
      <c r="D349" s="442">
        <f>SUM(D344:D348)</f>
        <v>0</v>
      </c>
      <c r="E349" s="442">
        <f>SUM(E344:E348)</f>
        <v>3923.8</v>
      </c>
      <c r="F349" s="443">
        <f>D349+E349</f>
        <v>3923.8</v>
      </c>
      <c r="G349" s="444">
        <f>SUM(G344:G348)</f>
        <v>1</v>
      </c>
      <c r="H349" s="585" t="s">
        <v>21</v>
      </c>
      <c r="I349" s="591">
        <f>SUM(I344:I348)</f>
        <v>52.857199999999999</v>
      </c>
      <c r="J349" s="431"/>
      <c r="K349" s="184"/>
      <c r="L349" s="188"/>
      <c r="M349" s="401"/>
    </row>
    <row r="350" spans="2:13" ht="15" thickBot="1">
      <c r="B350" s="397"/>
      <c r="C350" s="187"/>
      <c r="D350" s="186"/>
      <c r="E350" s="186"/>
      <c r="G350" s="186"/>
      <c r="H350" s="186"/>
      <c r="I350" s="184"/>
      <c r="J350" s="184"/>
      <c r="K350" s="184"/>
      <c r="L350" s="188"/>
      <c r="M350" s="401"/>
    </row>
    <row r="351" spans="2:13" ht="26.4" thickBot="1">
      <c r="B351" s="397"/>
      <c r="C351" s="863" t="s">
        <v>194</v>
      </c>
      <c r="D351" s="864"/>
      <c r="E351" s="864"/>
      <c r="F351" s="864"/>
      <c r="G351" s="864"/>
      <c r="H351" s="864"/>
      <c r="I351" s="864"/>
      <c r="J351" s="864"/>
      <c r="K351" s="864"/>
      <c r="L351" s="865"/>
      <c r="M351" s="401"/>
    </row>
    <row r="352" spans="2:13" ht="15.6">
      <c r="B352" s="396"/>
      <c r="C352" s="657"/>
      <c r="D352" s="658" t="s">
        <v>260</v>
      </c>
      <c r="E352" s="658" t="s">
        <v>68</v>
      </c>
      <c r="F352" s="658" t="s">
        <v>290</v>
      </c>
      <c r="G352" s="659" t="s">
        <v>256</v>
      </c>
      <c r="H352" s="658" t="s">
        <v>130</v>
      </c>
      <c r="I352" s="659" t="s">
        <v>64</v>
      </c>
      <c r="J352" s="658" t="s">
        <v>173</v>
      </c>
      <c r="K352" s="659" t="s">
        <v>195</v>
      </c>
      <c r="L352" s="660" t="s">
        <v>65</v>
      </c>
      <c r="M352" s="401"/>
    </row>
    <row r="353" spans="2:13" ht="15.6">
      <c r="B353" s="396"/>
      <c r="C353" s="661" t="s">
        <v>58</v>
      </c>
      <c r="D353" s="438">
        <v>195</v>
      </c>
      <c r="E353" s="438">
        <v>337</v>
      </c>
      <c r="F353" s="438"/>
      <c r="G353" s="438">
        <v>328</v>
      </c>
      <c r="H353" s="438"/>
      <c r="I353" s="438">
        <v>143</v>
      </c>
      <c r="J353" s="438"/>
      <c r="K353" s="670">
        <f>D353+E353+F353+G353+H353+I353+J353</f>
        <v>1003</v>
      </c>
      <c r="L353" s="665">
        <f>K353/K357</f>
        <v>0.12327788901056895</v>
      </c>
      <c r="M353" s="401"/>
    </row>
    <row r="354" spans="2:13" ht="15.6">
      <c r="B354" s="396"/>
      <c r="C354" s="661" t="s">
        <v>148</v>
      </c>
      <c r="D354" s="438">
        <v>901</v>
      </c>
      <c r="E354" s="438">
        <v>548</v>
      </c>
      <c r="F354" s="438"/>
      <c r="G354" s="438">
        <v>483.46</v>
      </c>
      <c r="H354" s="438">
        <v>147.26</v>
      </c>
      <c r="I354" s="438">
        <v>220</v>
      </c>
      <c r="J354" s="438"/>
      <c r="K354" s="670">
        <f t="shared" ref="K354:K358" si="94">D354+E354+F354+G354+H354+I354+J354</f>
        <v>2299.7200000000003</v>
      </c>
      <c r="L354" s="665">
        <f>K354/K357</f>
        <v>0.282656656944552</v>
      </c>
      <c r="M354" s="401"/>
    </row>
    <row r="355" spans="2:13" ht="15.6">
      <c r="B355" s="396"/>
      <c r="C355" s="661" t="s">
        <v>61</v>
      </c>
      <c r="D355" s="438">
        <v>979</v>
      </c>
      <c r="E355" s="185">
        <v>834</v>
      </c>
      <c r="F355" s="438"/>
      <c r="G355" s="438">
        <v>187</v>
      </c>
      <c r="H355" s="438">
        <v>40</v>
      </c>
      <c r="I355" s="438">
        <v>384</v>
      </c>
      <c r="J355" s="438"/>
      <c r="K355" s="670">
        <f t="shared" si="94"/>
        <v>2424</v>
      </c>
      <c r="L355" s="665">
        <f>K355/K357</f>
        <v>0.29793180753900217</v>
      </c>
      <c r="M355" s="401"/>
    </row>
    <row r="356" spans="2:13" ht="15.6">
      <c r="B356" s="396"/>
      <c r="C356" s="661" t="s">
        <v>62</v>
      </c>
      <c r="D356" s="438">
        <v>848.36</v>
      </c>
      <c r="E356" s="438">
        <v>602.49</v>
      </c>
      <c r="F356" s="438"/>
      <c r="G356" s="438">
        <v>427</v>
      </c>
      <c r="H356" s="438">
        <v>76.040000000000006</v>
      </c>
      <c r="I356" s="438">
        <v>455.48</v>
      </c>
      <c r="J356" s="438"/>
      <c r="K356" s="670">
        <f t="shared" si="94"/>
        <v>2409.37</v>
      </c>
      <c r="L356" s="665">
        <f>K356/K357</f>
        <v>0.29613364650587687</v>
      </c>
      <c r="M356" s="401"/>
    </row>
    <row r="357" spans="2:13" ht="15.6">
      <c r="B357" s="397"/>
      <c r="C357" s="661" t="s">
        <v>199</v>
      </c>
      <c r="D357" s="671">
        <f t="shared" ref="D357:F357" si="95">SUM(D353:D356)</f>
        <v>2923.36</v>
      </c>
      <c r="E357" s="671">
        <f t="shared" si="95"/>
        <v>2321.4899999999998</v>
      </c>
      <c r="F357" s="671">
        <f t="shared" si="95"/>
        <v>0</v>
      </c>
      <c r="G357" s="671">
        <f>SUM(G353:G356)</f>
        <v>1425.46</v>
      </c>
      <c r="H357" s="671">
        <f t="shared" ref="H357:J357" si="96">SUM(H353:H356)</f>
        <v>263.3</v>
      </c>
      <c r="I357" s="671">
        <f t="shared" si="96"/>
        <v>1202.48</v>
      </c>
      <c r="J357" s="671">
        <f t="shared" si="96"/>
        <v>0</v>
      </c>
      <c r="K357" s="670">
        <f t="shared" si="94"/>
        <v>8136.09</v>
      </c>
      <c r="L357" s="665">
        <f>SUM(L353:L356)</f>
        <v>1</v>
      </c>
      <c r="M357" s="401"/>
    </row>
    <row r="358" spans="2:13" ht="15.6">
      <c r="B358" s="397"/>
      <c r="C358" s="672" t="s">
        <v>193</v>
      </c>
      <c r="D358" s="673">
        <v>2923.36</v>
      </c>
      <c r="E358" s="673">
        <v>2321.4899999999998</v>
      </c>
      <c r="F358" s="673"/>
      <c r="G358" s="674">
        <v>1495.27</v>
      </c>
      <c r="H358" s="673">
        <v>263.3</v>
      </c>
      <c r="I358" s="674">
        <v>1202.48</v>
      </c>
      <c r="J358" s="674"/>
      <c r="K358" s="675">
        <f t="shared" si="94"/>
        <v>8205.9000000000015</v>
      </c>
      <c r="L358" s="665"/>
      <c r="M358" s="401"/>
    </row>
    <row r="359" spans="2:13" ht="15.6">
      <c r="B359" s="397"/>
      <c r="C359" s="662" t="s">
        <v>147</v>
      </c>
      <c r="D359" s="461">
        <f t="shared" ref="D359:E359" si="97">D358-D357</f>
        <v>0</v>
      </c>
      <c r="E359" s="461">
        <f t="shared" si="97"/>
        <v>0</v>
      </c>
      <c r="F359" s="461">
        <f>F358-F357</f>
        <v>0</v>
      </c>
      <c r="G359" s="461">
        <f>G358-G357</f>
        <v>69.809999999999945</v>
      </c>
      <c r="H359" s="461">
        <f t="shared" ref="H359:I359" si="98">H358-H357</f>
        <v>0</v>
      </c>
      <c r="I359" s="461">
        <f t="shared" si="98"/>
        <v>0</v>
      </c>
      <c r="J359" s="461">
        <f>J358-J357</f>
        <v>0</v>
      </c>
      <c r="K359" s="542">
        <f>D359+E359+F359+G359+H359+I359+J359</f>
        <v>69.809999999999945</v>
      </c>
      <c r="L359" s="665"/>
      <c r="M359" s="401"/>
    </row>
    <row r="360" spans="2:13" ht="15.6">
      <c r="B360" s="396"/>
      <c r="C360" s="663" t="s">
        <v>65</v>
      </c>
      <c r="D360" s="462">
        <f>D358/K358</f>
        <v>0.35625099014123979</v>
      </c>
      <c r="E360" s="462">
        <f>E358/K358</f>
        <v>0.28290498300003647</v>
      </c>
      <c r="F360" s="462">
        <f>F358/K358</f>
        <v>0</v>
      </c>
      <c r="G360" s="462">
        <f>G358/K358</f>
        <v>0.18221889128553842</v>
      </c>
      <c r="H360" s="462">
        <f>H358/K358</f>
        <v>3.2086669347664479E-2</v>
      </c>
      <c r="I360" s="462">
        <f>I358/K358</f>
        <v>0.14653846622552064</v>
      </c>
      <c r="J360" s="462">
        <f>J358/K358</f>
        <v>0</v>
      </c>
      <c r="K360" s="520">
        <f>D360+E360+F360+G360+H360+I360+J360</f>
        <v>0.99999999999999978</v>
      </c>
      <c r="L360" s="666"/>
      <c r="M360" s="401"/>
    </row>
    <row r="361" spans="2:13" ht="16.2" thickBot="1">
      <c r="B361" s="396"/>
      <c r="C361" s="664"/>
      <c r="D361" s="668"/>
      <c r="E361" s="669"/>
      <c r="F361" s="887"/>
      <c r="G361" s="887"/>
      <c r="H361" s="887"/>
      <c r="I361" s="887"/>
      <c r="J361" s="888" t="s">
        <v>196</v>
      </c>
      <c r="K361" s="888"/>
      <c r="L361" s="676">
        <f>H341-K358</f>
        <v>4.709339999819349</v>
      </c>
      <c r="M361" s="401"/>
    </row>
    <row r="362" spans="2:13" ht="15" thickBot="1">
      <c r="B362" s="397"/>
      <c r="C362" s="393"/>
      <c r="D362" s="367"/>
      <c r="E362" s="367"/>
      <c r="F362" s="367"/>
      <c r="G362" s="367"/>
      <c r="H362" s="367"/>
      <c r="I362" s="367"/>
      <c r="J362" s="367"/>
      <c r="K362" s="367"/>
      <c r="L362" s="368"/>
      <c r="M362" s="401"/>
    </row>
    <row r="363" spans="2:13" ht="15" thickBot="1">
      <c r="B363" s="398"/>
      <c r="C363" s="399"/>
      <c r="D363" s="399"/>
      <c r="E363" s="399"/>
      <c r="F363" s="399"/>
      <c r="G363" s="399"/>
      <c r="H363" s="399"/>
      <c r="I363" s="399"/>
      <c r="J363" s="399"/>
      <c r="K363" s="399"/>
      <c r="L363" s="399"/>
      <c r="M363" s="400"/>
    </row>
    <row r="364" spans="2:13" ht="15" thickBot="1"/>
    <row r="365" spans="2:13" ht="46.8" thickBot="1">
      <c r="B365" s="853" t="s">
        <v>216</v>
      </c>
      <c r="C365" s="854"/>
      <c r="D365" s="854"/>
      <c r="E365" s="854"/>
      <c r="F365" s="854"/>
      <c r="G365" s="854"/>
      <c r="H365" s="854"/>
      <c r="I365" s="854"/>
      <c r="J365" s="854"/>
      <c r="K365" s="854"/>
      <c r="L365" s="854"/>
      <c r="M365" s="855"/>
    </row>
    <row r="366" spans="2:13" ht="26.4" thickBot="1">
      <c r="B366" s="396"/>
      <c r="C366" s="856" t="s">
        <v>193</v>
      </c>
      <c r="D366" s="857"/>
      <c r="E366" s="857"/>
      <c r="F366" s="857"/>
      <c r="G366" s="857"/>
      <c r="H366" s="857"/>
      <c r="I366" s="857"/>
      <c r="J366" s="857"/>
      <c r="K366" s="857"/>
      <c r="L366" s="858"/>
      <c r="M366" s="401"/>
    </row>
    <row r="367" spans="2:13" ht="15.6">
      <c r="B367" s="396"/>
      <c r="C367" s="403" t="s">
        <v>7</v>
      </c>
      <c r="D367" s="404" t="s">
        <v>38</v>
      </c>
      <c r="E367" s="405" t="s">
        <v>39</v>
      </c>
      <c r="F367" s="406" t="s">
        <v>40</v>
      </c>
      <c r="G367" s="406" t="s">
        <v>8</v>
      </c>
      <c r="H367" s="407" t="s">
        <v>60</v>
      </c>
      <c r="I367" s="408" t="s">
        <v>40</v>
      </c>
      <c r="J367" s="407" t="s">
        <v>65</v>
      </c>
      <c r="K367" s="184"/>
      <c r="L367" s="188"/>
      <c r="M367" s="401"/>
    </row>
    <row r="368" spans="2:13" ht="15.6">
      <c r="B368" s="396"/>
      <c r="C368" s="409" t="s">
        <v>42</v>
      </c>
      <c r="D368" s="596">
        <v>1702589.6329999999</v>
      </c>
      <c r="E368" s="596">
        <v>1703151.2720000001</v>
      </c>
      <c r="F368" s="526">
        <f t="shared" ref="F368:F369" si="99">E368-D368</f>
        <v>561.6390000001993</v>
      </c>
      <c r="G368" s="521">
        <v>6.28</v>
      </c>
      <c r="H368" s="410">
        <f>F368*G368</f>
        <v>3527.092920001252</v>
      </c>
      <c r="I368" s="531">
        <f>F368+F372+F373</f>
        <v>809.28900000019939</v>
      </c>
      <c r="J368" s="411">
        <f>I368/I372</f>
        <v>0.53928188506674934</v>
      </c>
      <c r="K368" s="186"/>
      <c r="L368" s="359"/>
      <c r="M368" s="401"/>
    </row>
    <row r="369" spans="2:13" ht="15.6">
      <c r="B369" s="396"/>
      <c r="C369" s="412" t="s">
        <v>43</v>
      </c>
      <c r="D369" s="596">
        <v>646382.18200000003</v>
      </c>
      <c r="E369" s="596">
        <v>646631.08200000005</v>
      </c>
      <c r="F369" s="527">
        <f t="shared" si="99"/>
        <v>248.90000000002328</v>
      </c>
      <c r="G369" s="522">
        <v>6.28</v>
      </c>
      <c r="H369" s="413">
        <f>G369*F369</f>
        <v>1563.0920000001463</v>
      </c>
      <c r="I369" s="532">
        <f>F369</f>
        <v>248.90000000002328</v>
      </c>
      <c r="J369" s="414">
        <f>I369/I372</f>
        <v>0.16585825482997224</v>
      </c>
      <c r="K369" s="186"/>
      <c r="L369" s="359"/>
      <c r="M369" s="401"/>
    </row>
    <row r="370" spans="2:13" ht="15.6">
      <c r="B370" s="396"/>
      <c r="C370" s="415" t="s">
        <v>44</v>
      </c>
      <c r="D370" s="597">
        <v>403696.853</v>
      </c>
      <c r="E370" s="597">
        <v>404047.74300000002</v>
      </c>
      <c r="F370" s="528">
        <f>E370-D370</f>
        <v>350.89000000001397</v>
      </c>
      <c r="G370" s="523">
        <v>4.58</v>
      </c>
      <c r="H370" s="416">
        <f>G370*F370</f>
        <v>1607.0762000000641</v>
      </c>
      <c r="I370" s="533">
        <f>F370</f>
        <v>350.89000000001397</v>
      </c>
      <c r="J370" s="417">
        <f>I370/I372</f>
        <v>0.2338208237737478</v>
      </c>
      <c r="K370" s="186"/>
      <c r="L370" s="359"/>
      <c r="M370" s="401"/>
    </row>
    <row r="371" spans="2:13" ht="15.6">
      <c r="B371" s="397"/>
      <c r="C371" s="183" t="s">
        <v>139</v>
      </c>
      <c r="D371" s="597">
        <v>353334.54300000001</v>
      </c>
      <c r="E371" s="597">
        <v>353426.14299999998</v>
      </c>
      <c r="F371" s="529">
        <f t="shared" ref="F371:F373" si="100">E371-D371</f>
        <v>91.599999999976717</v>
      </c>
      <c r="G371" s="524">
        <v>6.28</v>
      </c>
      <c r="H371" s="418">
        <f>G371*F371</f>
        <v>575.24799999985385</v>
      </c>
      <c r="I371" s="534">
        <f>F371</f>
        <v>91.599999999976717</v>
      </c>
      <c r="J371" s="419">
        <f>I371/I372</f>
        <v>6.103903632953063E-2</v>
      </c>
      <c r="K371" s="186"/>
      <c r="L371" s="359"/>
      <c r="M371" s="401"/>
    </row>
    <row r="372" spans="2:13" ht="16.2" thickBot="1">
      <c r="B372" s="397"/>
      <c r="C372" s="420" t="s">
        <v>45</v>
      </c>
      <c r="D372" s="597">
        <v>5899.4520000000002</v>
      </c>
      <c r="E372" s="597">
        <v>5996.482</v>
      </c>
      <c r="F372" s="526">
        <f t="shared" si="100"/>
        <v>97.029999999999745</v>
      </c>
      <c r="G372" s="859">
        <v>6.28</v>
      </c>
      <c r="H372" s="655">
        <f>G372*F372</f>
        <v>609.34839999999838</v>
      </c>
      <c r="I372" s="535">
        <f t="shared" ref="I372:J372" si="101">SUM(I368:I371)</f>
        <v>1500.6790000002134</v>
      </c>
      <c r="J372" s="422">
        <f t="shared" si="101"/>
        <v>1</v>
      </c>
      <c r="K372" s="186"/>
      <c r="L372" s="359"/>
      <c r="M372" s="401"/>
    </row>
    <row r="373" spans="2:13" ht="15.6">
      <c r="B373" s="397"/>
      <c r="C373" s="420" t="s">
        <v>46</v>
      </c>
      <c r="D373" s="597">
        <v>3229.9009999999998</v>
      </c>
      <c r="E373" s="597">
        <v>3380.5210000000002</v>
      </c>
      <c r="F373" s="526">
        <f t="shared" si="100"/>
        <v>150.62000000000035</v>
      </c>
      <c r="G373" s="860"/>
      <c r="H373" s="656">
        <f>G372*F373</f>
        <v>945.89360000000215</v>
      </c>
      <c r="I373" s="424"/>
      <c r="J373" s="425"/>
      <c r="K373" s="186"/>
      <c r="L373" s="359"/>
      <c r="M373" s="401"/>
    </row>
    <row r="374" spans="2:13" ht="16.2" thickBot="1">
      <c r="B374" s="397"/>
      <c r="C374" s="426" t="s">
        <v>21</v>
      </c>
      <c r="D374" s="427"/>
      <c r="E374" s="427"/>
      <c r="F374" s="530">
        <f>F368+F369+F370+F371+F372+F373</f>
        <v>1500.6790000002134</v>
      </c>
      <c r="G374" s="525">
        <f>H374/F374</f>
        <v>5.8825045995846299</v>
      </c>
      <c r="H374" s="428">
        <f>SUM(H368:H373)</f>
        <v>8827.7511200013178</v>
      </c>
      <c r="I374" s="424"/>
      <c r="J374" s="425"/>
      <c r="K374" s="186"/>
      <c r="L374" s="359"/>
      <c r="M374" s="401"/>
    </row>
    <row r="375" spans="2:13" ht="16.2" thickBot="1">
      <c r="B375" s="397"/>
      <c r="C375" s="429"/>
      <c r="D375" s="425"/>
      <c r="E375" s="425"/>
      <c r="F375" s="430"/>
      <c r="G375" s="425"/>
      <c r="H375" s="425"/>
      <c r="I375" s="431"/>
      <c r="J375" s="431"/>
      <c r="K375" s="184"/>
      <c r="L375" s="188"/>
      <c r="M375" s="401"/>
    </row>
    <row r="376" spans="2:13" ht="15.6">
      <c r="B376" s="397"/>
      <c r="C376" s="432"/>
      <c r="D376" s="433"/>
      <c r="E376" s="433" t="s">
        <v>254</v>
      </c>
      <c r="F376" s="434" t="s">
        <v>1</v>
      </c>
      <c r="G376" s="554" t="s">
        <v>65</v>
      </c>
      <c r="H376" s="861" t="s">
        <v>243</v>
      </c>
      <c r="I376" s="862"/>
      <c r="J376" s="431"/>
      <c r="K376" s="184"/>
      <c r="L376" s="188"/>
      <c r="M376" s="401"/>
    </row>
    <row r="377" spans="2:13" ht="15.6">
      <c r="B377" s="397"/>
      <c r="C377" s="437" t="s">
        <v>80</v>
      </c>
      <c r="D377" s="438"/>
      <c r="E377" s="438">
        <v>1134</v>
      </c>
      <c r="F377" s="438">
        <f>D377+E377</f>
        <v>1134</v>
      </c>
      <c r="G377" s="439">
        <f>F377/F382</f>
        <v>0.2552927086241209</v>
      </c>
      <c r="H377" s="590">
        <v>7.0000000000000001E-3</v>
      </c>
      <c r="I377" s="586">
        <f>F377*H377</f>
        <v>7.9379999999999997</v>
      </c>
      <c r="J377" s="431"/>
      <c r="K377" s="184"/>
      <c r="L377" s="188"/>
      <c r="M377" s="401"/>
    </row>
    <row r="378" spans="2:13" ht="15.6">
      <c r="B378" s="397"/>
      <c r="C378" s="437" t="s">
        <v>81</v>
      </c>
      <c r="D378" s="438"/>
      <c r="E378" s="438">
        <v>1110</v>
      </c>
      <c r="F378" s="438">
        <f t="shared" ref="F378:F381" si="102">D378+E378</f>
        <v>1110</v>
      </c>
      <c r="G378" s="439">
        <f>F378/F382</f>
        <v>0.24988968833577971</v>
      </c>
      <c r="H378" s="590">
        <v>2.5000000000000001E-2</v>
      </c>
      <c r="I378" s="586">
        <f>F378*H378</f>
        <v>27.75</v>
      </c>
      <c r="J378" s="431"/>
      <c r="K378" s="184"/>
      <c r="L378" s="188"/>
      <c r="M378" s="401"/>
    </row>
    <row r="379" spans="2:13" ht="15.6">
      <c r="B379" s="397"/>
      <c r="C379" s="437" t="s">
        <v>58</v>
      </c>
      <c r="D379" s="438"/>
      <c r="E379" s="438">
        <v>876</v>
      </c>
      <c r="F379" s="438">
        <f t="shared" si="102"/>
        <v>876</v>
      </c>
      <c r="G379" s="439">
        <f>F379/F382</f>
        <v>0.19721024052445316</v>
      </c>
      <c r="H379" s="590"/>
      <c r="I379" s="586"/>
      <c r="J379" s="431"/>
      <c r="K379" s="184"/>
      <c r="L379" s="188"/>
      <c r="M379" s="401"/>
    </row>
    <row r="380" spans="2:13" ht="15.6">
      <c r="B380" s="397"/>
      <c r="C380" s="437" t="s">
        <v>275</v>
      </c>
      <c r="D380" s="438"/>
      <c r="E380" s="438">
        <v>1321.96</v>
      </c>
      <c r="F380" s="438">
        <f t="shared" si="102"/>
        <v>1321.96</v>
      </c>
      <c r="G380" s="439">
        <f>F380/F382</f>
        <v>0.29760736251564623</v>
      </c>
      <c r="H380" s="590">
        <v>1.9E-2</v>
      </c>
      <c r="I380" s="586">
        <f>F380*H380</f>
        <v>25.117239999999999</v>
      </c>
      <c r="J380" s="431"/>
      <c r="K380" s="184"/>
      <c r="L380" s="188"/>
      <c r="M380" s="401"/>
    </row>
    <row r="381" spans="2:13" ht="15.6">
      <c r="B381" s="397"/>
      <c r="C381" s="437" t="s">
        <v>276</v>
      </c>
      <c r="D381" s="438"/>
      <c r="E381" s="438"/>
      <c r="F381" s="438">
        <f t="shared" si="102"/>
        <v>0</v>
      </c>
      <c r="G381" s="439">
        <f>F381/F382</f>
        <v>0</v>
      </c>
      <c r="H381" s="584"/>
      <c r="I381" s="586"/>
      <c r="J381" s="431"/>
      <c r="K381" s="184"/>
      <c r="L381" s="188"/>
      <c r="M381" s="401"/>
    </row>
    <row r="382" spans="2:13" ht="16.2" thickBot="1">
      <c r="B382" s="397"/>
      <c r="C382" s="441" t="s">
        <v>1</v>
      </c>
      <c r="D382" s="442">
        <f>SUM(D377:D381)</f>
        <v>0</v>
      </c>
      <c r="E382" s="442">
        <f>SUM(E377:E381)</f>
        <v>4441.96</v>
      </c>
      <c r="F382" s="443">
        <f>D382+E382</f>
        <v>4441.96</v>
      </c>
      <c r="G382" s="444">
        <f>SUM(G377:G381)</f>
        <v>1</v>
      </c>
      <c r="H382" s="585" t="s">
        <v>21</v>
      </c>
      <c r="I382" s="591">
        <f>SUM(I377:I381)</f>
        <v>60.805239999999998</v>
      </c>
      <c r="J382" s="431"/>
      <c r="K382" s="184"/>
      <c r="L382" s="188"/>
      <c r="M382" s="401"/>
    </row>
    <row r="383" spans="2:13" ht="15" thickBot="1">
      <c r="B383" s="397"/>
      <c r="C383" s="187"/>
      <c r="D383" s="186"/>
      <c r="E383" s="186"/>
      <c r="G383" s="186"/>
      <c r="H383" s="186"/>
      <c r="I383" s="184"/>
      <c r="J383" s="184"/>
      <c r="K383" s="184"/>
      <c r="L383" s="188"/>
      <c r="M383" s="401"/>
    </row>
    <row r="384" spans="2:13" ht="26.4" thickBot="1">
      <c r="B384" s="397"/>
      <c r="C384" s="863" t="s">
        <v>194</v>
      </c>
      <c r="D384" s="864"/>
      <c r="E384" s="864"/>
      <c r="F384" s="864"/>
      <c r="G384" s="864"/>
      <c r="H384" s="864"/>
      <c r="I384" s="864"/>
      <c r="J384" s="864"/>
      <c r="K384" s="864"/>
      <c r="L384" s="865"/>
      <c r="M384" s="401"/>
    </row>
    <row r="385" spans="2:13" ht="15.6">
      <c r="B385" s="396"/>
      <c r="C385" s="657"/>
      <c r="D385" s="658" t="s">
        <v>260</v>
      </c>
      <c r="E385" s="658" t="s">
        <v>68</v>
      </c>
      <c r="F385" s="658" t="s">
        <v>290</v>
      </c>
      <c r="G385" s="659" t="s">
        <v>256</v>
      </c>
      <c r="H385" s="658" t="s">
        <v>130</v>
      </c>
      <c r="I385" s="659" t="s">
        <v>64</v>
      </c>
      <c r="J385" s="658" t="s">
        <v>173</v>
      </c>
      <c r="K385" s="659" t="s">
        <v>195</v>
      </c>
      <c r="L385" s="660" t="s">
        <v>65</v>
      </c>
      <c r="M385" s="401"/>
    </row>
    <row r="386" spans="2:13" ht="15.6">
      <c r="B386" s="396"/>
      <c r="C386" s="661" t="s">
        <v>58</v>
      </c>
      <c r="D386" s="438">
        <v>164</v>
      </c>
      <c r="E386" s="438">
        <v>350</v>
      </c>
      <c r="F386" s="438">
        <v>281.14</v>
      </c>
      <c r="G386" s="438">
        <v>70</v>
      </c>
      <c r="H386" s="438"/>
      <c r="I386" s="438"/>
      <c r="J386" s="438"/>
      <c r="K386" s="670">
        <f>D386+E386+F386+G386+H386+I386+J386</f>
        <v>865.14</v>
      </c>
      <c r="L386" s="665">
        <f>K386/K390</f>
        <v>9.8119473166681972E-2</v>
      </c>
      <c r="M386" s="401"/>
    </row>
    <row r="387" spans="2:13" ht="15.6">
      <c r="B387" s="396"/>
      <c r="C387" s="661" t="s">
        <v>148</v>
      </c>
      <c r="D387" s="438">
        <v>554.58000000000004</v>
      </c>
      <c r="E387" s="438">
        <v>475</v>
      </c>
      <c r="F387" s="438">
        <v>577.91999999999996</v>
      </c>
      <c r="G387" s="438">
        <v>315.74</v>
      </c>
      <c r="H387" s="438">
        <v>332.68</v>
      </c>
      <c r="I387" s="438"/>
      <c r="J387" s="438"/>
      <c r="K387" s="670">
        <f t="shared" ref="K387:K391" si="103">D387+E387+F387+G387+H387+I387+J387</f>
        <v>2255.92</v>
      </c>
      <c r="L387" s="665">
        <f>K387/K390</f>
        <v>0.25585417609425204</v>
      </c>
      <c r="M387" s="401"/>
    </row>
    <row r="388" spans="2:13" ht="15.6">
      <c r="B388" s="396"/>
      <c r="C388" s="661" t="s">
        <v>61</v>
      </c>
      <c r="D388" s="438">
        <v>1308.53</v>
      </c>
      <c r="E388" s="185">
        <v>422</v>
      </c>
      <c r="F388" s="438">
        <v>405.4</v>
      </c>
      <c r="G388" s="438">
        <v>422.8</v>
      </c>
      <c r="H388" s="438">
        <v>256.24</v>
      </c>
      <c r="I388" s="438"/>
      <c r="J388" s="438"/>
      <c r="K388" s="670">
        <f t="shared" si="103"/>
        <v>2814.9700000000003</v>
      </c>
      <c r="L388" s="665">
        <f>K388/K390</f>
        <v>0.31925858633286491</v>
      </c>
      <c r="M388" s="401"/>
    </row>
    <row r="389" spans="2:13" ht="15.6">
      <c r="B389" s="396"/>
      <c r="C389" s="661" t="s">
        <v>62</v>
      </c>
      <c r="D389" s="438">
        <v>777.03</v>
      </c>
      <c r="E389" s="438">
        <v>804.84</v>
      </c>
      <c r="F389" s="438">
        <v>561.27</v>
      </c>
      <c r="G389" s="438">
        <v>502.45</v>
      </c>
      <c r="H389" s="438">
        <v>235.59</v>
      </c>
      <c r="I389" s="438"/>
      <c r="J389" s="438"/>
      <c r="K389" s="670">
        <f t="shared" si="103"/>
        <v>2881.18</v>
      </c>
      <c r="L389" s="665">
        <f>K389/K390</f>
        <v>0.32676776440620098</v>
      </c>
      <c r="M389" s="401"/>
    </row>
    <row r="390" spans="2:13" ht="15.6">
      <c r="B390" s="397"/>
      <c r="C390" s="661" t="s">
        <v>199</v>
      </c>
      <c r="D390" s="671">
        <f t="shared" ref="D390:F390" si="104">SUM(D386:D389)</f>
        <v>2804.1400000000003</v>
      </c>
      <c r="E390" s="671">
        <f t="shared" si="104"/>
        <v>2051.84</v>
      </c>
      <c r="F390" s="671">
        <f t="shared" si="104"/>
        <v>1825.73</v>
      </c>
      <c r="G390" s="671">
        <f>SUM(G386:G389)</f>
        <v>1310.99</v>
      </c>
      <c r="H390" s="671">
        <f t="shared" ref="H390:J390" si="105">SUM(H386:H389)</f>
        <v>824.5100000000001</v>
      </c>
      <c r="I390" s="671">
        <f t="shared" si="105"/>
        <v>0</v>
      </c>
      <c r="J390" s="671">
        <f t="shared" si="105"/>
        <v>0</v>
      </c>
      <c r="K390" s="670">
        <f t="shared" si="103"/>
        <v>8817.2100000000009</v>
      </c>
      <c r="L390" s="665">
        <f>SUM(L386:L389)</f>
        <v>1</v>
      </c>
      <c r="M390" s="401"/>
    </row>
    <row r="391" spans="2:13" ht="15.6">
      <c r="B391" s="397"/>
      <c r="C391" s="672" t="s">
        <v>193</v>
      </c>
      <c r="D391" s="673">
        <v>2804.14</v>
      </c>
      <c r="E391" s="673">
        <v>2051.84</v>
      </c>
      <c r="F391" s="673">
        <v>1825.73</v>
      </c>
      <c r="G391" s="674">
        <v>1316.77</v>
      </c>
      <c r="H391" s="673">
        <v>824.51</v>
      </c>
      <c r="I391" s="674"/>
      <c r="J391" s="674"/>
      <c r="K391" s="675">
        <f t="shared" si="103"/>
        <v>8822.99</v>
      </c>
      <c r="L391" s="665"/>
      <c r="M391" s="401"/>
    </row>
    <row r="392" spans="2:13" ht="15.6">
      <c r="B392" s="397"/>
      <c r="C392" s="662" t="s">
        <v>147</v>
      </c>
      <c r="D392" s="461">
        <f t="shared" ref="D392:E392" si="106">D391-D390</f>
        <v>0</v>
      </c>
      <c r="E392" s="461">
        <f t="shared" si="106"/>
        <v>0</v>
      </c>
      <c r="F392" s="461">
        <f>F391-F390</f>
        <v>0</v>
      </c>
      <c r="G392" s="461">
        <f>G391-G390</f>
        <v>5.7799999999999727</v>
      </c>
      <c r="H392" s="461">
        <f t="shared" ref="H392:I392" si="107">H391-H390</f>
        <v>0</v>
      </c>
      <c r="I392" s="461">
        <f t="shared" si="107"/>
        <v>0</v>
      </c>
      <c r="J392" s="461">
        <f>J391-J390</f>
        <v>0</v>
      </c>
      <c r="K392" s="542">
        <f>D392+E392+F392+G392+H392+I392+J392</f>
        <v>5.7799999999999727</v>
      </c>
      <c r="L392" s="665"/>
      <c r="M392" s="401"/>
    </row>
    <row r="393" spans="2:13" ht="15.6">
      <c r="B393" s="396"/>
      <c r="C393" s="663" t="s">
        <v>65</v>
      </c>
      <c r="D393" s="462">
        <f>D391/K391</f>
        <v>0.31782196284932884</v>
      </c>
      <c r="E393" s="462">
        <f>E391/K391</f>
        <v>0.23255608359524382</v>
      </c>
      <c r="F393" s="462">
        <f>F391/K391</f>
        <v>0.2069287169088937</v>
      </c>
      <c r="G393" s="462">
        <f>G391/K391</f>
        <v>0.14924305705888821</v>
      </c>
      <c r="H393" s="462">
        <f>H391/K391</f>
        <v>9.3450179587645454E-2</v>
      </c>
      <c r="I393" s="462">
        <f>I391/K391</f>
        <v>0</v>
      </c>
      <c r="J393" s="462">
        <f>J391/K391</f>
        <v>0</v>
      </c>
      <c r="K393" s="520">
        <f>D393+E393+F393+G393+H393+I393+J393</f>
        <v>1</v>
      </c>
      <c r="L393" s="666"/>
      <c r="M393" s="401"/>
    </row>
    <row r="394" spans="2:13" ht="16.2" thickBot="1">
      <c r="B394" s="396"/>
      <c r="C394" s="664"/>
      <c r="D394" s="668"/>
      <c r="E394" s="669"/>
      <c r="F394" s="887"/>
      <c r="G394" s="887"/>
      <c r="H394" s="887"/>
      <c r="I394" s="887"/>
      <c r="J394" s="888" t="s">
        <v>196</v>
      </c>
      <c r="K394" s="888"/>
      <c r="L394" s="676">
        <f>H374-K391</f>
        <v>4.7611200013179769</v>
      </c>
      <c r="M394" s="401"/>
    </row>
    <row r="395" spans="2:13" ht="15" thickBot="1">
      <c r="B395" s="397"/>
      <c r="C395" s="393"/>
      <c r="D395" s="367"/>
      <c r="E395" s="367"/>
      <c r="F395" s="367"/>
      <c r="G395" s="367"/>
      <c r="H395" s="367"/>
      <c r="I395" s="367"/>
      <c r="J395" s="367"/>
      <c r="K395" s="367"/>
      <c r="L395" s="368"/>
      <c r="M395" s="401"/>
    </row>
    <row r="396" spans="2:13" ht="15" thickBot="1">
      <c r="B396" s="398"/>
      <c r="C396" s="399"/>
      <c r="D396" s="399"/>
      <c r="E396" s="399"/>
      <c r="F396" s="399"/>
      <c r="G396" s="399"/>
      <c r="H396" s="399"/>
      <c r="I396" s="399"/>
      <c r="J396" s="399"/>
      <c r="K396" s="399"/>
      <c r="L396" s="399"/>
      <c r="M396" s="400"/>
    </row>
    <row r="397" spans="2:13" ht="15" thickBot="1"/>
    <row r="398" spans="2:13" ht="46.8" thickBot="1">
      <c r="B398" s="853" t="s">
        <v>217</v>
      </c>
      <c r="C398" s="854"/>
      <c r="D398" s="854"/>
      <c r="E398" s="854"/>
      <c r="F398" s="854"/>
      <c r="G398" s="854"/>
      <c r="H398" s="854"/>
      <c r="I398" s="854"/>
      <c r="J398" s="854"/>
      <c r="K398" s="854"/>
      <c r="L398" s="854"/>
      <c r="M398" s="855"/>
    </row>
    <row r="399" spans="2:13" ht="26.4" thickBot="1">
      <c r="B399" s="396"/>
      <c r="C399" s="856" t="s">
        <v>193</v>
      </c>
      <c r="D399" s="857"/>
      <c r="E399" s="857"/>
      <c r="F399" s="857"/>
      <c r="G399" s="857"/>
      <c r="H399" s="857"/>
      <c r="I399" s="857"/>
      <c r="J399" s="857"/>
      <c r="K399" s="857"/>
      <c r="L399" s="858"/>
      <c r="M399" s="401"/>
    </row>
    <row r="400" spans="2:13" ht="15.6">
      <c r="B400" s="396"/>
      <c r="C400" s="403" t="s">
        <v>7</v>
      </c>
      <c r="D400" s="404" t="s">
        <v>38</v>
      </c>
      <c r="E400" s="405" t="s">
        <v>39</v>
      </c>
      <c r="F400" s="406" t="s">
        <v>40</v>
      </c>
      <c r="G400" s="406" t="s">
        <v>8</v>
      </c>
      <c r="H400" s="407" t="s">
        <v>60</v>
      </c>
      <c r="I400" s="408" t="s">
        <v>40</v>
      </c>
      <c r="J400" s="407" t="s">
        <v>65</v>
      </c>
      <c r="K400" s="184"/>
      <c r="L400" s="188"/>
      <c r="M400" s="401"/>
    </row>
    <row r="401" spans="2:13" ht="15.6">
      <c r="B401" s="396"/>
      <c r="C401" s="409" t="s">
        <v>42</v>
      </c>
      <c r="D401" s="596">
        <v>1703151.2720000001</v>
      </c>
      <c r="E401" s="596">
        <v>1703967.713</v>
      </c>
      <c r="F401" s="526">
        <f t="shared" ref="F401:F402" si="108">E401-D401</f>
        <v>816.4409999998752</v>
      </c>
      <c r="G401" s="521">
        <v>6.28</v>
      </c>
      <c r="H401" s="410">
        <f>F401*G401</f>
        <v>5127.2494799992164</v>
      </c>
      <c r="I401" s="531">
        <f>F401+F405+F406</f>
        <v>975.57999999987487</v>
      </c>
      <c r="J401" s="411">
        <f>I401/I405</f>
        <v>0.62311898009758981</v>
      </c>
      <c r="K401" s="186"/>
      <c r="L401" s="359"/>
      <c r="M401" s="401"/>
    </row>
    <row r="402" spans="2:13" ht="15.6">
      <c r="B402" s="396"/>
      <c r="C402" s="412" t="s">
        <v>43</v>
      </c>
      <c r="D402" s="596">
        <v>646631.08200000005</v>
      </c>
      <c r="E402" s="596">
        <v>646887.33299999998</v>
      </c>
      <c r="F402" s="527">
        <f t="shared" si="108"/>
        <v>256.25099999993108</v>
      </c>
      <c r="G402" s="522">
        <v>6.28</v>
      </c>
      <c r="H402" s="413">
        <f>G402*F402</f>
        <v>1609.2562799995674</v>
      </c>
      <c r="I402" s="532">
        <f>F402</f>
        <v>256.25099999993108</v>
      </c>
      <c r="J402" s="414">
        <f>I402/I405</f>
        <v>0.16367172530081084</v>
      </c>
      <c r="K402" s="186"/>
      <c r="L402" s="359"/>
      <c r="M402" s="401"/>
    </row>
    <row r="403" spans="2:13" ht="15.6">
      <c r="B403" s="396"/>
      <c r="C403" s="415" t="s">
        <v>44</v>
      </c>
      <c r="D403" s="597">
        <v>404047.74300000002</v>
      </c>
      <c r="E403" s="597">
        <v>404352.20199999999</v>
      </c>
      <c r="F403" s="528">
        <f>E403-D403</f>
        <v>304.45899999997346</v>
      </c>
      <c r="G403" s="523">
        <v>4.58</v>
      </c>
      <c r="H403" s="416">
        <f>G403*F403</f>
        <v>1394.4222199998785</v>
      </c>
      <c r="I403" s="533">
        <f>F403</f>
        <v>304.45899999997346</v>
      </c>
      <c r="J403" s="417">
        <f>I403/I405</f>
        <v>0.19446296722107864</v>
      </c>
      <c r="K403" s="186"/>
      <c r="L403" s="359"/>
      <c r="M403" s="401"/>
    </row>
    <row r="404" spans="2:13" ht="15.6">
      <c r="B404" s="397"/>
      <c r="C404" s="183" t="s">
        <v>139</v>
      </c>
      <c r="D404" s="597">
        <v>353426.14299999998</v>
      </c>
      <c r="E404" s="597">
        <v>353455.49300000002</v>
      </c>
      <c r="F404" s="529">
        <f t="shared" ref="F404:F406" si="109">E404-D404</f>
        <v>29.350000000034925</v>
      </c>
      <c r="G404" s="524">
        <v>6.28</v>
      </c>
      <c r="H404" s="418">
        <f>G404*F404</f>
        <v>184.31800000021934</v>
      </c>
      <c r="I404" s="534">
        <f>F404</f>
        <v>29.350000000034925</v>
      </c>
      <c r="J404" s="419">
        <f>I404/I405</f>
        <v>1.8746327380520685E-2</v>
      </c>
      <c r="K404" s="186"/>
      <c r="L404" s="359"/>
      <c r="M404" s="401"/>
    </row>
    <row r="405" spans="2:13" ht="16.2" thickBot="1">
      <c r="B405" s="397"/>
      <c r="C405" s="420" t="s">
        <v>45</v>
      </c>
      <c r="D405" s="597">
        <v>5996.482</v>
      </c>
      <c r="E405" s="597">
        <v>6111.5609999999997</v>
      </c>
      <c r="F405" s="526">
        <f t="shared" si="109"/>
        <v>115.07899999999972</v>
      </c>
      <c r="G405" s="859">
        <v>6.28</v>
      </c>
      <c r="H405" s="655">
        <f>G405*F405</f>
        <v>722.69611999999825</v>
      </c>
      <c r="I405" s="535">
        <f t="shared" ref="I405:J405" si="110">SUM(I401:I404)</f>
        <v>1565.6399999998143</v>
      </c>
      <c r="J405" s="422">
        <f t="shared" si="110"/>
        <v>1</v>
      </c>
      <c r="K405" s="186"/>
      <c r="L405" s="359"/>
      <c r="M405" s="401"/>
    </row>
    <row r="406" spans="2:13" ht="15.6">
      <c r="B406" s="397"/>
      <c r="C406" s="420" t="s">
        <v>46</v>
      </c>
      <c r="D406" s="597">
        <v>3380.5210000000002</v>
      </c>
      <c r="E406" s="597">
        <v>3424.5810000000001</v>
      </c>
      <c r="F406" s="526">
        <f t="shared" si="109"/>
        <v>44.059999999999945</v>
      </c>
      <c r="G406" s="860"/>
      <c r="H406" s="656">
        <f>G405*F406</f>
        <v>276.69679999999966</v>
      </c>
      <c r="I406" s="424"/>
      <c r="J406" s="425"/>
      <c r="K406" s="186"/>
      <c r="L406" s="359"/>
      <c r="M406" s="401"/>
    </row>
    <row r="407" spans="2:13" ht="16.2" thickBot="1">
      <c r="B407" s="397"/>
      <c r="C407" s="426" t="s">
        <v>21</v>
      </c>
      <c r="D407" s="427"/>
      <c r="E407" s="427"/>
      <c r="F407" s="530">
        <f>F401+F402+F403+F404+F405+F406</f>
        <v>1565.6399999998143</v>
      </c>
      <c r="G407" s="525">
        <f>H407/F407</f>
        <v>5.9494129557241662</v>
      </c>
      <c r="H407" s="428">
        <f>SUM(H401:H406)</f>
        <v>9314.6388999988794</v>
      </c>
      <c r="I407" s="424"/>
      <c r="J407" s="425"/>
      <c r="K407" s="186"/>
      <c r="L407" s="359"/>
      <c r="M407" s="401"/>
    </row>
    <row r="408" spans="2:13" ht="16.2" thickBot="1">
      <c r="B408" s="397"/>
      <c r="C408" s="429"/>
      <c r="D408" s="425"/>
      <c r="E408" s="425"/>
      <c r="F408" s="430"/>
      <c r="G408" s="425"/>
      <c r="H408" s="425"/>
      <c r="I408" s="431"/>
      <c r="J408" s="431"/>
      <c r="K408" s="184"/>
      <c r="L408" s="188"/>
      <c r="M408" s="401"/>
    </row>
    <row r="409" spans="2:13" ht="15.6">
      <c r="B409" s="397"/>
      <c r="C409" s="432"/>
      <c r="D409" s="433"/>
      <c r="E409" s="433" t="s">
        <v>254</v>
      </c>
      <c r="F409" s="434" t="s">
        <v>1</v>
      </c>
      <c r="G409" s="554" t="s">
        <v>65</v>
      </c>
      <c r="H409" s="861" t="s">
        <v>243</v>
      </c>
      <c r="I409" s="862"/>
      <c r="J409" s="431"/>
      <c r="K409" s="184"/>
      <c r="L409" s="188"/>
      <c r="M409" s="401"/>
    </row>
    <row r="410" spans="2:13" ht="15.6">
      <c r="B410" s="397"/>
      <c r="C410" s="437" t="s">
        <v>80</v>
      </c>
      <c r="D410" s="438"/>
      <c r="E410" s="438">
        <v>1413</v>
      </c>
      <c r="F410" s="438">
        <f>D410+E410</f>
        <v>1413</v>
      </c>
      <c r="G410" s="439">
        <f>F410/F415</f>
        <v>0.27336887967126083</v>
      </c>
      <c r="H410" s="590">
        <v>7.0000000000000001E-3</v>
      </c>
      <c r="I410" s="586">
        <f>F410*H410</f>
        <v>9.891</v>
      </c>
      <c r="J410" s="431"/>
      <c r="K410" s="184"/>
      <c r="L410" s="188"/>
      <c r="M410" s="401"/>
    </row>
    <row r="411" spans="2:13" ht="15.6">
      <c r="B411" s="397"/>
      <c r="C411" s="437" t="s">
        <v>81</v>
      </c>
      <c r="D411" s="438"/>
      <c r="E411" s="438">
        <v>811</v>
      </c>
      <c r="F411" s="438">
        <f t="shared" ref="F411:F414" si="111">D411+E411</f>
        <v>811</v>
      </c>
      <c r="G411" s="439">
        <f>F411/F415</f>
        <v>0.15690174197692325</v>
      </c>
      <c r="H411" s="590">
        <v>2.5000000000000001E-2</v>
      </c>
      <c r="I411" s="586">
        <f>F411*H411</f>
        <v>20.275000000000002</v>
      </c>
      <c r="J411" s="431"/>
      <c r="K411" s="184"/>
      <c r="L411" s="188"/>
      <c r="M411" s="401"/>
    </row>
    <row r="412" spans="2:13" ht="15.6">
      <c r="B412" s="397"/>
      <c r="C412" s="437" t="s">
        <v>58</v>
      </c>
      <c r="D412" s="438"/>
      <c r="E412" s="438">
        <v>1297</v>
      </c>
      <c r="F412" s="438">
        <f t="shared" si="111"/>
        <v>1297</v>
      </c>
      <c r="G412" s="439">
        <f>F412/F415</f>
        <v>0.25092670695939512</v>
      </c>
      <c r="H412" s="590"/>
      <c r="I412" s="586"/>
      <c r="J412" s="431"/>
      <c r="K412" s="184"/>
      <c r="L412" s="188"/>
      <c r="M412" s="401"/>
    </row>
    <row r="413" spans="2:13" ht="15.6">
      <c r="B413" s="397"/>
      <c r="C413" s="437" t="s">
        <v>275</v>
      </c>
      <c r="D413" s="438"/>
      <c r="E413" s="438">
        <v>1647.84</v>
      </c>
      <c r="F413" s="438">
        <f t="shared" si="111"/>
        <v>1647.84</v>
      </c>
      <c r="G413" s="439">
        <f>F413/F415</f>
        <v>0.31880267139242069</v>
      </c>
      <c r="H413" s="590">
        <v>1.9E-2</v>
      </c>
      <c r="I413" s="586">
        <f>F413*H413</f>
        <v>31.308959999999999</v>
      </c>
      <c r="J413" s="431"/>
      <c r="K413" s="184"/>
      <c r="L413" s="188"/>
      <c r="M413" s="401"/>
    </row>
    <row r="414" spans="2:13" ht="15.6">
      <c r="B414" s="397"/>
      <c r="C414" s="437" t="s">
        <v>276</v>
      </c>
      <c r="D414" s="438"/>
      <c r="E414" s="438"/>
      <c r="F414" s="438">
        <f t="shared" si="111"/>
        <v>0</v>
      </c>
      <c r="G414" s="439">
        <f>F414/F415</f>
        <v>0</v>
      </c>
      <c r="H414" s="584"/>
      <c r="I414" s="586"/>
      <c r="J414" s="431"/>
      <c r="K414" s="184"/>
      <c r="L414" s="188"/>
      <c r="M414" s="401"/>
    </row>
    <row r="415" spans="2:13" ht="16.2" thickBot="1">
      <c r="B415" s="397"/>
      <c r="C415" s="441" t="s">
        <v>1</v>
      </c>
      <c r="D415" s="442">
        <f>SUM(D410:D414)</f>
        <v>0</v>
      </c>
      <c r="E415" s="442">
        <f>SUM(E410:E414)</f>
        <v>5168.84</v>
      </c>
      <c r="F415" s="443">
        <f>D415+E415</f>
        <v>5168.84</v>
      </c>
      <c r="G415" s="444">
        <f>SUM(G410:G414)</f>
        <v>0.99999999999999989</v>
      </c>
      <c r="H415" s="585" t="s">
        <v>21</v>
      </c>
      <c r="I415" s="591">
        <f>SUM(I410:I414)</f>
        <v>61.474960000000003</v>
      </c>
      <c r="J415" s="431"/>
      <c r="K415" s="184"/>
      <c r="L415" s="188"/>
      <c r="M415" s="401"/>
    </row>
    <row r="416" spans="2:13" ht="15" thickBot="1">
      <c r="B416" s="397"/>
      <c r="C416" s="187"/>
      <c r="D416" s="186"/>
      <c r="E416" s="186"/>
      <c r="G416" s="186"/>
      <c r="H416" s="186"/>
      <c r="I416" s="184"/>
      <c r="J416" s="184"/>
      <c r="K416" s="184"/>
      <c r="L416" s="188"/>
      <c r="M416" s="401"/>
    </row>
    <row r="417" spans="2:13" ht="26.4" thickBot="1">
      <c r="B417" s="397"/>
      <c r="C417" s="863" t="s">
        <v>194</v>
      </c>
      <c r="D417" s="864"/>
      <c r="E417" s="864"/>
      <c r="F417" s="864"/>
      <c r="G417" s="864"/>
      <c r="H417" s="864"/>
      <c r="I417" s="864"/>
      <c r="J417" s="864"/>
      <c r="K417" s="864"/>
      <c r="L417" s="865"/>
      <c r="M417" s="401"/>
    </row>
    <row r="418" spans="2:13" ht="15.6">
      <c r="B418" s="396"/>
      <c r="C418" s="657"/>
      <c r="D418" s="658" t="s">
        <v>260</v>
      </c>
      <c r="E418" s="658" t="s">
        <v>68</v>
      </c>
      <c r="F418" s="658" t="s">
        <v>290</v>
      </c>
      <c r="G418" s="659" t="s">
        <v>256</v>
      </c>
      <c r="H418" s="658" t="s">
        <v>130</v>
      </c>
      <c r="I418" s="659" t="s">
        <v>64</v>
      </c>
      <c r="J418" s="658" t="s">
        <v>173</v>
      </c>
      <c r="K418" s="659" t="s">
        <v>195</v>
      </c>
      <c r="L418" s="660" t="s">
        <v>65</v>
      </c>
      <c r="M418" s="401"/>
    </row>
    <row r="419" spans="2:13" ht="15.6">
      <c r="B419" s="396"/>
      <c r="C419" s="661" t="s">
        <v>58</v>
      </c>
      <c r="D419" s="438">
        <v>322</v>
      </c>
      <c r="E419" s="438">
        <v>358</v>
      </c>
      <c r="F419" s="438">
        <v>284</v>
      </c>
      <c r="G419" s="438">
        <v>10</v>
      </c>
      <c r="H419" s="438">
        <v>326</v>
      </c>
      <c r="I419" s="438"/>
      <c r="J419" s="438"/>
      <c r="K419" s="670">
        <f>D419+E419+F419+G419+H419+I419+J419</f>
        <v>1300</v>
      </c>
      <c r="L419" s="665">
        <f>K419/K423</f>
        <v>0.13964335088184779</v>
      </c>
      <c r="M419" s="401"/>
    </row>
    <row r="420" spans="2:13" ht="15.6">
      <c r="B420" s="396"/>
      <c r="C420" s="661" t="s">
        <v>148</v>
      </c>
      <c r="D420" s="438">
        <v>511</v>
      </c>
      <c r="E420" s="438">
        <v>468</v>
      </c>
      <c r="F420" s="438">
        <v>684</v>
      </c>
      <c r="G420" s="438">
        <v>208</v>
      </c>
      <c r="H420" s="438">
        <v>353</v>
      </c>
      <c r="I420" s="438"/>
      <c r="J420" s="438"/>
      <c r="K420" s="670">
        <f t="shared" ref="K420:K424" si="112">D420+E420+F420+G420+H420+I420+J420</f>
        <v>2224</v>
      </c>
      <c r="L420" s="665">
        <f>K420/K423</f>
        <v>0.23889754797017651</v>
      </c>
      <c r="M420" s="401"/>
    </row>
    <row r="421" spans="2:13" ht="15.6">
      <c r="B421" s="396"/>
      <c r="C421" s="661" t="s">
        <v>61</v>
      </c>
      <c r="D421" s="438">
        <v>1154</v>
      </c>
      <c r="E421" s="185">
        <v>447</v>
      </c>
      <c r="F421" s="438">
        <v>569</v>
      </c>
      <c r="G421" s="438">
        <v>40</v>
      </c>
      <c r="H421" s="438">
        <v>329</v>
      </c>
      <c r="I421" s="438"/>
      <c r="J421" s="438"/>
      <c r="K421" s="670">
        <f t="shared" si="112"/>
        <v>2539</v>
      </c>
      <c r="L421" s="665">
        <f>K421/K423</f>
        <v>0.27273420606847038</v>
      </c>
      <c r="M421" s="401"/>
    </row>
    <row r="422" spans="2:13" ht="15.6">
      <c r="B422" s="396"/>
      <c r="C422" s="661" t="s">
        <v>62</v>
      </c>
      <c r="D422" s="438">
        <v>216.85</v>
      </c>
      <c r="E422" s="438">
        <v>1385.54</v>
      </c>
      <c r="F422" s="438">
        <v>496.98</v>
      </c>
      <c r="G422" s="438">
        <v>280.67</v>
      </c>
      <c r="H422" s="438">
        <v>866.39</v>
      </c>
      <c r="I422" s="438"/>
      <c r="J422" s="438"/>
      <c r="K422" s="670">
        <f t="shared" si="112"/>
        <v>3246.43</v>
      </c>
      <c r="L422" s="665">
        <f>K422/K423</f>
        <v>0.34872489507950544</v>
      </c>
      <c r="M422" s="401"/>
    </row>
    <row r="423" spans="2:13" ht="15.6">
      <c r="B423" s="397"/>
      <c r="C423" s="661" t="s">
        <v>199</v>
      </c>
      <c r="D423" s="671">
        <f t="shared" ref="D423:F423" si="113">SUM(D419:D422)</f>
        <v>2203.85</v>
      </c>
      <c r="E423" s="671">
        <f t="shared" si="113"/>
        <v>2658.54</v>
      </c>
      <c r="F423" s="671">
        <f t="shared" si="113"/>
        <v>2033.98</v>
      </c>
      <c r="G423" s="671">
        <f>SUM(G419:G422)</f>
        <v>538.67000000000007</v>
      </c>
      <c r="H423" s="671">
        <f t="shared" ref="H423:J423" si="114">SUM(H419:H422)</f>
        <v>1874.3899999999999</v>
      </c>
      <c r="I423" s="671">
        <f t="shared" si="114"/>
        <v>0</v>
      </c>
      <c r="J423" s="671">
        <f t="shared" si="114"/>
        <v>0</v>
      </c>
      <c r="K423" s="670">
        <f t="shared" si="112"/>
        <v>9309.4299999999985</v>
      </c>
      <c r="L423" s="665">
        <f>SUM(L419:L422)</f>
        <v>1</v>
      </c>
      <c r="M423" s="401"/>
    </row>
    <row r="424" spans="2:13" ht="15.6">
      <c r="B424" s="397"/>
      <c r="C424" s="672" t="s">
        <v>193</v>
      </c>
      <c r="D424" s="673">
        <v>2203.85</v>
      </c>
      <c r="E424" s="673">
        <v>2658.54</v>
      </c>
      <c r="F424" s="673">
        <v>2033.98</v>
      </c>
      <c r="G424" s="674">
        <v>538.66999999999996</v>
      </c>
      <c r="H424" s="673">
        <v>1874.39</v>
      </c>
      <c r="I424" s="674"/>
      <c r="J424" s="674"/>
      <c r="K424" s="675">
        <f t="shared" si="112"/>
        <v>9309.4299999999985</v>
      </c>
      <c r="L424" s="665"/>
      <c r="M424" s="401"/>
    </row>
    <row r="425" spans="2:13" ht="15.6">
      <c r="B425" s="397"/>
      <c r="C425" s="662" t="s">
        <v>147</v>
      </c>
      <c r="D425" s="461">
        <f t="shared" ref="D425:E425" si="115">D424-D423</f>
        <v>0</v>
      </c>
      <c r="E425" s="461">
        <f t="shared" si="115"/>
        <v>0</v>
      </c>
      <c r="F425" s="461">
        <f>F424-F423</f>
        <v>0</v>
      </c>
      <c r="G425" s="461">
        <f>G424-G423</f>
        <v>0</v>
      </c>
      <c r="H425" s="461">
        <f t="shared" ref="H425:I425" si="116">H424-H423</f>
        <v>0</v>
      </c>
      <c r="I425" s="461">
        <f t="shared" si="116"/>
        <v>0</v>
      </c>
      <c r="J425" s="461">
        <f>J424-J423</f>
        <v>0</v>
      </c>
      <c r="K425" s="542">
        <f>D425+E425+F425+G425+H425+I425+J425</f>
        <v>0</v>
      </c>
      <c r="L425" s="665"/>
      <c r="M425" s="401"/>
    </row>
    <row r="426" spans="2:13" ht="15.6">
      <c r="B426" s="396"/>
      <c r="C426" s="663" t="s">
        <v>65</v>
      </c>
      <c r="D426" s="462">
        <f>D424/K424</f>
        <v>0.23673307603150787</v>
      </c>
      <c r="E426" s="462">
        <f>E424/K424</f>
        <v>0.28557494927186738</v>
      </c>
      <c r="F426" s="462">
        <f>F424/K424</f>
        <v>0.21848598678973905</v>
      </c>
      <c r="G426" s="462">
        <f>G424/K424</f>
        <v>5.786283370732688E-2</v>
      </c>
      <c r="H426" s="462">
        <f>H424/K424</f>
        <v>0.20134315419955898</v>
      </c>
      <c r="I426" s="462">
        <f>I424/K424</f>
        <v>0</v>
      </c>
      <c r="J426" s="462">
        <f>J424/K424</f>
        <v>0</v>
      </c>
      <c r="K426" s="520">
        <f>D426+E426+F426+G426+H426+I426+J426</f>
        <v>1.0000000000000002</v>
      </c>
      <c r="L426" s="666"/>
      <c r="M426" s="401"/>
    </row>
    <row r="427" spans="2:13" ht="16.2" thickBot="1">
      <c r="B427" s="396"/>
      <c r="C427" s="664"/>
      <c r="D427" s="668"/>
      <c r="E427" s="669"/>
      <c r="F427" s="887"/>
      <c r="G427" s="887"/>
      <c r="H427" s="887"/>
      <c r="I427" s="887"/>
      <c r="J427" s="888" t="s">
        <v>196</v>
      </c>
      <c r="K427" s="888"/>
      <c r="L427" s="676">
        <f>H407-K424</f>
        <v>5.2088999988809519</v>
      </c>
      <c r="M427" s="401"/>
    </row>
    <row r="428" spans="2:13" ht="15" thickBot="1">
      <c r="B428" s="397"/>
      <c r="C428" s="393"/>
      <c r="D428" s="367"/>
      <c r="E428" s="367"/>
      <c r="F428" s="367"/>
      <c r="G428" s="367"/>
      <c r="H428" s="367"/>
      <c r="I428" s="367"/>
      <c r="J428" s="367"/>
      <c r="K428" s="367"/>
      <c r="L428" s="368"/>
      <c r="M428" s="401"/>
    </row>
    <row r="429" spans="2:13" ht="15" thickBot="1">
      <c r="B429" s="398"/>
      <c r="C429" s="399"/>
      <c r="D429" s="399"/>
      <c r="E429" s="399"/>
      <c r="F429" s="399"/>
      <c r="G429" s="399"/>
      <c r="H429" s="399"/>
      <c r="I429" s="399"/>
      <c r="J429" s="399"/>
      <c r="K429" s="399"/>
      <c r="L429" s="399"/>
      <c r="M429" s="400"/>
    </row>
    <row r="430" spans="2:13" ht="15" thickBot="1"/>
    <row r="431" spans="2:13" ht="46.8" thickBot="1">
      <c r="B431" s="853" t="s">
        <v>218</v>
      </c>
      <c r="C431" s="854"/>
      <c r="D431" s="854"/>
      <c r="E431" s="854"/>
      <c r="F431" s="854"/>
      <c r="G431" s="854"/>
      <c r="H431" s="854"/>
      <c r="I431" s="854"/>
      <c r="J431" s="854"/>
      <c r="K431" s="854"/>
      <c r="L431" s="854"/>
      <c r="M431" s="855"/>
    </row>
    <row r="432" spans="2:13" ht="26.4" thickBot="1">
      <c r="B432" s="396"/>
      <c r="C432" s="856" t="s">
        <v>193</v>
      </c>
      <c r="D432" s="857"/>
      <c r="E432" s="857"/>
      <c r="F432" s="857"/>
      <c r="G432" s="857"/>
      <c r="H432" s="857"/>
      <c r="I432" s="857"/>
      <c r="J432" s="857"/>
      <c r="K432" s="857"/>
      <c r="L432" s="858"/>
      <c r="M432" s="401"/>
    </row>
    <row r="433" spans="2:13" ht="15.6">
      <c r="B433" s="396"/>
      <c r="C433" s="403" t="s">
        <v>7</v>
      </c>
      <c r="D433" s="404" t="s">
        <v>38</v>
      </c>
      <c r="E433" s="405" t="s">
        <v>39</v>
      </c>
      <c r="F433" s="406" t="s">
        <v>40</v>
      </c>
      <c r="G433" s="406" t="s">
        <v>8</v>
      </c>
      <c r="H433" s="407" t="s">
        <v>60</v>
      </c>
      <c r="I433" s="408" t="s">
        <v>40</v>
      </c>
      <c r="J433" s="407" t="s">
        <v>65</v>
      </c>
      <c r="K433" s="184"/>
      <c r="L433" s="188"/>
      <c r="M433" s="401"/>
    </row>
    <row r="434" spans="2:13" ht="15.6">
      <c r="B434" s="396"/>
      <c r="C434" s="409" t="s">
        <v>42</v>
      </c>
      <c r="D434" s="596">
        <v>1703967.713</v>
      </c>
      <c r="E434" s="596">
        <v>1704697.183</v>
      </c>
      <c r="F434" s="526">
        <f t="shared" ref="F434:F435" si="117">E434-D434</f>
        <v>729.46999999997206</v>
      </c>
      <c r="G434" s="521">
        <v>6.28</v>
      </c>
      <c r="H434" s="410">
        <f>F434*G434</f>
        <v>4581.0715999998247</v>
      </c>
      <c r="I434" s="531">
        <f>F434+F438+F439</f>
        <v>890.00099999997201</v>
      </c>
      <c r="J434" s="411">
        <f>I434/I438</f>
        <v>0.55668518737438633</v>
      </c>
      <c r="K434" s="186"/>
      <c r="L434" s="359"/>
      <c r="M434" s="401"/>
    </row>
    <row r="435" spans="2:13" ht="15.6">
      <c r="B435" s="396"/>
      <c r="C435" s="412" t="s">
        <v>43</v>
      </c>
      <c r="D435" s="596">
        <v>646887.33299999998</v>
      </c>
      <c r="E435" s="596">
        <v>647243.402</v>
      </c>
      <c r="F435" s="527">
        <f t="shared" si="117"/>
        <v>356.0690000000177</v>
      </c>
      <c r="G435" s="522">
        <v>6.28</v>
      </c>
      <c r="H435" s="413">
        <f>G435*F435</f>
        <v>2236.1133200001113</v>
      </c>
      <c r="I435" s="532">
        <f>F435</f>
        <v>356.0690000000177</v>
      </c>
      <c r="J435" s="414">
        <f>I435/I438</f>
        <v>0.22271698344521687</v>
      </c>
      <c r="K435" s="186"/>
      <c r="L435" s="359"/>
      <c r="M435" s="401"/>
    </row>
    <row r="436" spans="2:13" ht="15.6">
      <c r="B436" s="396"/>
      <c r="C436" s="415" t="s">
        <v>44</v>
      </c>
      <c r="D436" s="597">
        <v>404352.20199999999</v>
      </c>
      <c r="E436" s="597">
        <v>404691.90299999999</v>
      </c>
      <c r="F436" s="528">
        <f>E436-D436</f>
        <v>339.70100000000093</v>
      </c>
      <c r="G436" s="523">
        <v>4.58</v>
      </c>
      <c r="H436" s="416">
        <f>G436*F436</f>
        <v>1555.8305800000044</v>
      </c>
      <c r="I436" s="533">
        <f>F436</f>
        <v>339.70100000000093</v>
      </c>
      <c r="J436" s="417">
        <f>I436/I438</f>
        <v>0.21247899141267582</v>
      </c>
      <c r="K436" s="186"/>
      <c r="L436" s="359"/>
      <c r="M436" s="401"/>
    </row>
    <row r="437" spans="2:13" ht="15.6">
      <c r="B437" s="397"/>
      <c r="C437" s="183" t="s">
        <v>139</v>
      </c>
      <c r="D437" s="597">
        <v>353455.49300000002</v>
      </c>
      <c r="E437" s="597">
        <v>353468.473</v>
      </c>
      <c r="F437" s="529">
        <f t="shared" ref="F437:F439" si="118">E437-D437</f>
        <v>12.979999999981374</v>
      </c>
      <c r="G437" s="524">
        <v>6.28</v>
      </c>
      <c r="H437" s="418">
        <f>G437*F437</f>
        <v>81.514399999883025</v>
      </c>
      <c r="I437" s="534">
        <f>F437</f>
        <v>12.979999999981374</v>
      </c>
      <c r="J437" s="419">
        <f>I437/I438</f>
        <v>8.118837767720927E-3</v>
      </c>
      <c r="K437" s="186"/>
      <c r="L437" s="359"/>
      <c r="M437" s="401"/>
    </row>
    <row r="438" spans="2:13" ht="16.2" thickBot="1">
      <c r="B438" s="397"/>
      <c r="C438" s="420" t="s">
        <v>45</v>
      </c>
      <c r="D438" s="597">
        <v>6111.5609999999997</v>
      </c>
      <c r="E438" s="597">
        <v>6212.2309999999998</v>
      </c>
      <c r="F438" s="526">
        <f t="shared" si="118"/>
        <v>100.67000000000007</v>
      </c>
      <c r="G438" s="859">
        <v>6.28</v>
      </c>
      <c r="H438" s="655">
        <f>G438*F438</f>
        <v>632.20760000000053</v>
      </c>
      <c r="I438" s="535">
        <f t="shared" ref="I438:J438" si="119">SUM(I434:I437)</f>
        <v>1598.750999999972</v>
      </c>
      <c r="J438" s="422">
        <f t="shared" si="119"/>
        <v>0.99999999999999989</v>
      </c>
      <c r="K438" s="186"/>
      <c r="L438" s="359"/>
      <c r="M438" s="401"/>
    </row>
    <row r="439" spans="2:13" ht="15.6">
      <c r="B439" s="397"/>
      <c r="C439" s="420" t="s">
        <v>46</v>
      </c>
      <c r="D439" s="597">
        <v>3424.5810000000001</v>
      </c>
      <c r="E439" s="597">
        <v>3484.442</v>
      </c>
      <c r="F439" s="526">
        <f t="shared" si="118"/>
        <v>59.860999999999876</v>
      </c>
      <c r="G439" s="860"/>
      <c r="H439" s="656">
        <f>G438*F439</f>
        <v>375.92707999999925</v>
      </c>
      <c r="I439" s="424"/>
      <c r="J439" s="425"/>
      <c r="K439" s="186"/>
      <c r="L439" s="359"/>
      <c r="M439" s="401"/>
    </row>
    <row r="440" spans="2:13" ht="16.2" thickBot="1">
      <c r="B440" s="397"/>
      <c r="C440" s="426" t="s">
        <v>21</v>
      </c>
      <c r="D440" s="427"/>
      <c r="E440" s="427"/>
      <c r="F440" s="530">
        <f>F434+F435+F436+F437+F438+F439</f>
        <v>1598.750999999972</v>
      </c>
      <c r="G440" s="525">
        <f>H440/F440</f>
        <v>5.9187857145984513</v>
      </c>
      <c r="H440" s="428">
        <f>SUM(H434:H439)</f>
        <v>9462.6645799998223</v>
      </c>
      <c r="I440" s="424"/>
      <c r="J440" s="425"/>
      <c r="K440" s="186"/>
      <c r="L440" s="359"/>
      <c r="M440" s="401"/>
    </row>
    <row r="441" spans="2:13" ht="16.2" thickBot="1">
      <c r="B441" s="397"/>
      <c r="C441" s="429"/>
      <c r="D441" s="425"/>
      <c r="E441" s="425"/>
      <c r="F441" s="430"/>
      <c r="G441" s="425"/>
      <c r="H441" s="425"/>
      <c r="I441" s="431"/>
      <c r="J441" s="431"/>
      <c r="K441" s="184"/>
      <c r="L441" s="188"/>
      <c r="M441" s="401"/>
    </row>
    <row r="442" spans="2:13" ht="15.6">
      <c r="B442" s="397"/>
      <c r="C442" s="432"/>
      <c r="D442" s="433" t="s">
        <v>298</v>
      </c>
      <c r="E442" s="433" t="s">
        <v>254</v>
      </c>
      <c r="F442" s="434" t="s">
        <v>1</v>
      </c>
      <c r="G442" s="554" t="s">
        <v>65</v>
      </c>
      <c r="H442" s="861" t="s">
        <v>243</v>
      </c>
      <c r="I442" s="862"/>
      <c r="J442" s="431"/>
      <c r="K442" s="184"/>
      <c r="L442" s="188"/>
      <c r="M442" s="401"/>
    </row>
    <row r="443" spans="2:13" ht="15.6">
      <c r="B443" s="397"/>
      <c r="C443" s="437" t="s">
        <v>80</v>
      </c>
      <c r="D443" s="438">
        <v>274</v>
      </c>
      <c r="E443" s="438">
        <v>870</v>
      </c>
      <c r="F443" s="438">
        <f>D443+E443</f>
        <v>1144</v>
      </c>
      <c r="G443" s="439">
        <f>F443/F448</f>
        <v>0.25805636636785662</v>
      </c>
      <c r="H443" s="590">
        <v>7.0000000000000001E-3</v>
      </c>
      <c r="I443" s="586">
        <f>F443*H443</f>
        <v>8.0080000000000009</v>
      </c>
      <c r="J443" s="431"/>
      <c r="K443" s="184"/>
      <c r="L443" s="188"/>
      <c r="M443" s="401"/>
    </row>
    <row r="444" spans="2:13" ht="15.6">
      <c r="B444" s="397"/>
      <c r="C444" s="437" t="s">
        <v>81</v>
      </c>
      <c r="D444" s="438">
        <v>120</v>
      </c>
      <c r="E444" s="438">
        <v>667</v>
      </c>
      <c r="F444" s="438">
        <f t="shared" ref="F444:F447" si="120">D444+E444</f>
        <v>787</v>
      </c>
      <c r="G444" s="439">
        <f>F444/F448</f>
        <v>0.17752653875131397</v>
      </c>
      <c r="H444" s="590">
        <v>2.5000000000000001E-2</v>
      </c>
      <c r="I444" s="586">
        <f>F444*H444</f>
        <v>19.675000000000001</v>
      </c>
      <c r="J444" s="431"/>
      <c r="K444" s="184"/>
      <c r="L444" s="188"/>
      <c r="M444" s="401"/>
    </row>
    <row r="445" spans="2:13" ht="15.6">
      <c r="B445" s="397"/>
      <c r="C445" s="437" t="s">
        <v>58</v>
      </c>
      <c r="D445" s="438"/>
      <c r="E445" s="438">
        <v>977</v>
      </c>
      <c r="F445" s="438">
        <f t="shared" si="120"/>
        <v>977</v>
      </c>
      <c r="G445" s="439">
        <f>F445/F448</f>
        <v>0.22038555064807336</v>
      </c>
      <c r="H445" s="590"/>
      <c r="I445" s="586"/>
      <c r="J445" s="431"/>
      <c r="K445" s="184"/>
      <c r="L445" s="188"/>
      <c r="M445" s="401"/>
    </row>
    <row r="446" spans="2:13" ht="15.6">
      <c r="B446" s="397"/>
      <c r="C446" s="437" t="s">
        <v>275</v>
      </c>
      <c r="D446" s="438"/>
      <c r="E446" s="438">
        <v>1525.14</v>
      </c>
      <c r="F446" s="438">
        <f t="shared" si="120"/>
        <v>1525.14</v>
      </c>
      <c r="G446" s="439">
        <f>F446/F448</f>
        <v>0.344031544232756</v>
      </c>
      <c r="H446" s="590">
        <v>1.9E-2</v>
      </c>
      <c r="I446" s="586">
        <f>F446*H446</f>
        <v>28.97766</v>
      </c>
      <c r="J446" s="431"/>
      <c r="K446" s="184"/>
      <c r="L446" s="188"/>
      <c r="M446" s="401"/>
    </row>
    <row r="447" spans="2:13" ht="15.6">
      <c r="B447" s="397"/>
      <c r="C447" s="437" t="s">
        <v>276</v>
      </c>
      <c r="D447" s="438"/>
      <c r="E447" s="438"/>
      <c r="F447" s="438">
        <f t="shared" si="120"/>
        <v>0</v>
      </c>
      <c r="G447" s="439">
        <f>F447/F448</f>
        <v>0</v>
      </c>
      <c r="H447" s="584"/>
      <c r="I447" s="586"/>
      <c r="J447" s="431"/>
      <c r="K447" s="184"/>
      <c r="L447" s="188"/>
      <c r="M447" s="401"/>
    </row>
    <row r="448" spans="2:13" ht="16.2" thickBot="1">
      <c r="B448" s="397"/>
      <c r="C448" s="441" t="s">
        <v>1</v>
      </c>
      <c r="D448" s="442">
        <f>SUM(D443:D447)</f>
        <v>394</v>
      </c>
      <c r="E448" s="442">
        <f>SUM(E443:E447)</f>
        <v>4039.1400000000003</v>
      </c>
      <c r="F448" s="443">
        <f>D448+E448</f>
        <v>4433.1400000000003</v>
      </c>
      <c r="G448" s="444">
        <f>SUM(G443:G447)</f>
        <v>1</v>
      </c>
      <c r="H448" s="585" t="s">
        <v>21</v>
      </c>
      <c r="I448" s="591">
        <f>SUM(I443:I447)</f>
        <v>56.66066</v>
      </c>
      <c r="J448" s="431"/>
      <c r="K448" s="184"/>
      <c r="L448" s="188"/>
      <c r="M448" s="401"/>
    </row>
    <row r="449" spans="2:13" ht="15" thickBot="1">
      <c r="B449" s="397"/>
      <c r="C449" s="187"/>
      <c r="D449" s="186"/>
      <c r="E449" s="186"/>
      <c r="G449" s="186"/>
      <c r="H449" s="186"/>
      <c r="I449" s="184"/>
      <c r="J449" s="184"/>
      <c r="K449" s="184"/>
      <c r="L449" s="188"/>
      <c r="M449" s="401"/>
    </row>
    <row r="450" spans="2:13" ht="26.4" thickBot="1">
      <c r="B450" s="397"/>
      <c r="C450" s="863" t="s">
        <v>194</v>
      </c>
      <c r="D450" s="864"/>
      <c r="E450" s="864"/>
      <c r="F450" s="864"/>
      <c r="G450" s="864"/>
      <c r="H450" s="864"/>
      <c r="I450" s="864"/>
      <c r="J450" s="864"/>
      <c r="K450" s="864"/>
      <c r="L450" s="865"/>
      <c r="M450" s="401"/>
    </row>
    <row r="451" spans="2:13" ht="15.6">
      <c r="B451" s="396"/>
      <c r="C451" s="657"/>
      <c r="D451" s="658" t="s">
        <v>260</v>
      </c>
      <c r="E451" s="658" t="s">
        <v>68</v>
      </c>
      <c r="F451" s="658" t="s">
        <v>290</v>
      </c>
      <c r="G451" s="659" t="s">
        <v>256</v>
      </c>
      <c r="H451" s="658" t="s">
        <v>130</v>
      </c>
      <c r="I451" s="659" t="s">
        <v>64</v>
      </c>
      <c r="J451" s="658" t="s">
        <v>173</v>
      </c>
      <c r="K451" s="659" t="s">
        <v>195</v>
      </c>
      <c r="L451" s="660" t="s">
        <v>65</v>
      </c>
      <c r="M451" s="401"/>
    </row>
    <row r="452" spans="2:13" ht="15.6">
      <c r="B452" s="396"/>
      <c r="C452" s="661" t="s">
        <v>58</v>
      </c>
      <c r="D452" s="438">
        <v>120</v>
      </c>
      <c r="E452" s="438">
        <v>189</v>
      </c>
      <c r="F452" s="438">
        <v>148.9</v>
      </c>
      <c r="G452" s="438">
        <v>281</v>
      </c>
      <c r="H452" s="438"/>
      <c r="I452" s="438">
        <v>176</v>
      </c>
      <c r="J452" s="438"/>
      <c r="K452" s="670">
        <f>D452+E452+F452+G452+H452+I452+J452</f>
        <v>914.9</v>
      </c>
      <c r="L452" s="665">
        <f>K452/K456</f>
        <v>9.783185197224907E-2</v>
      </c>
      <c r="M452" s="401"/>
    </row>
    <row r="453" spans="2:13" ht="15.6">
      <c r="B453" s="396"/>
      <c r="C453" s="661" t="s">
        <v>148</v>
      </c>
      <c r="D453" s="438">
        <v>165</v>
      </c>
      <c r="E453" s="438">
        <v>215</v>
      </c>
      <c r="F453" s="438">
        <v>378.32</v>
      </c>
      <c r="G453" s="438">
        <v>434</v>
      </c>
      <c r="H453" s="438"/>
      <c r="I453" s="438">
        <v>345</v>
      </c>
      <c r="J453" s="438">
        <v>394</v>
      </c>
      <c r="K453" s="670">
        <f t="shared" ref="K453:K457" si="121">D453+E453+F453+G453+H453+I453+J453</f>
        <v>1931.32</v>
      </c>
      <c r="L453" s="665">
        <f>K453/K456</f>
        <v>0.20651941452731892</v>
      </c>
      <c r="M453" s="401"/>
    </row>
    <row r="454" spans="2:13" ht="15.6">
      <c r="B454" s="396"/>
      <c r="C454" s="661" t="s">
        <v>61</v>
      </c>
      <c r="D454" s="438">
        <v>366.4</v>
      </c>
      <c r="E454" s="185">
        <v>940</v>
      </c>
      <c r="F454" s="438">
        <v>274.5</v>
      </c>
      <c r="G454" s="438">
        <v>236.84</v>
      </c>
      <c r="H454" s="438"/>
      <c r="I454" s="438">
        <v>723</v>
      </c>
      <c r="J454" s="438">
        <v>163</v>
      </c>
      <c r="K454" s="670">
        <f t="shared" si="121"/>
        <v>2703.74</v>
      </c>
      <c r="L454" s="665">
        <f>K454/K456</f>
        <v>0.28911563170996685</v>
      </c>
      <c r="M454" s="401"/>
    </row>
    <row r="455" spans="2:13" ht="15.6">
      <c r="B455" s="396"/>
      <c r="C455" s="661" t="s">
        <v>62</v>
      </c>
      <c r="D455" s="438">
        <v>166.79</v>
      </c>
      <c r="E455" s="438">
        <v>997.52</v>
      </c>
      <c r="F455" s="438">
        <v>451</v>
      </c>
      <c r="G455" s="438">
        <v>1078.2</v>
      </c>
      <c r="H455" s="438"/>
      <c r="I455" s="438">
        <v>604.05999999999995</v>
      </c>
      <c r="J455" s="438">
        <v>504.23</v>
      </c>
      <c r="K455" s="670">
        <f t="shared" si="121"/>
        <v>3801.8</v>
      </c>
      <c r="L455" s="665">
        <f>K455/K456</f>
        <v>0.40653310179046515</v>
      </c>
      <c r="M455" s="401"/>
    </row>
    <row r="456" spans="2:13" ht="15.6">
      <c r="B456" s="397"/>
      <c r="C456" s="661" t="s">
        <v>199</v>
      </c>
      <c r="D456" s="671">
        <f t="shared" ref="D456:F456" si="122">SUM(D452:D455)</f>
        <v>818.18999999999994</v>
      </c>
      <c r="E456" s="671">
        <f t="shared" si="122"/>
        <v>2341.52</v>
      </c>
      <c r="F456" s="671">
        <f t="shared" si="122"/>
        <v>1252.72</v>
      </c>
      <c r="G456" s="671">
        <f>SUM(G452:G455)</f>
        <v>2030.04</v>
      </c>
      <c r="H456" s="671">
        <f t="shared" ref="H456:J456" si="123">SUM(H452:H455)</f>
        <v>0</v>
      </c>
      <c r="I456" s="671">
        <f t="shared" si="123"/>
        <v>1848.06</v>
      </c>
      <c r="J456" s="671">
        <f t="shared" si="123"/>
        <v>1061.23</v>
      </c>
      <c r="K456" s="670">
        <f t="shared" si="121"/>
        <v>9351.76</v>
      </c>
      <c r="L456" s="665">
        <f>SUM(L452:L455)</f>
        <v>1</v>
      </c>
      <c r="M456" s="401"/>
    </row>
    <row r="457" spans="2:13" ht="15.6">
      <c r="B457" s="397"/>
      <c r="C457" s="672" t="s">
        <v>193</v>
      </c>
      <c r="D457" s="673">
        <v>818.19</v>
      </c>
      <c r="E457" s="673">
        <v>2341.52</v>
      </c>
      <c r="F457" s="673">
        <v>1314.56</v>
      </c>
      <c r="G457" s="674">
        <v>2073.89</v>
      </c>
      <c r="H457" s="673"/>
      <c r="I457" s="674">
        <v>1848.06</v>
      </c>
      <c r="J457" s="674">
        <v>1061.23</v>
      </c>
      <c r="K457" s="675">
        <f t="shared" si="121"/>
        <v>9457.4499999999989</v>
      </c>
      <c r="L457" s="665"/>
      <c r="M457" s="401"/>
    </row>
    <row r="458" spans="2:13" ht="15.6">
      <c r="B458" s="397"/>
      <c r="C458" s="662" t="s">
        <v>147</v>
      </c>
      <c r="D458" s="461">
        <f t="shared" ref="D458:E458" si="124">D457-D456</f>
        <v>0</v>
      </c>
      <c r="E458" s="461">
        <f t="shared" si="124"/>
        <v>0</v>
      </c>
      <c r="F458" s="461">
        <f>F457-F456</f>
        <v>61.839999999999918</v>
      </c>
      <c r="G458" s="461">
        <f>G457-G456</f>
        <v>43.849999999999909</v>
      </c>
      <c r="H458" s="461">
        <f t="shared" ref="H458:I458" si="125">H457-H456</f>
        <v>0</v>
      </c>
      <c r="I458" s="461">
        <f t="shared" si="125"/>
        <v>0</v>
      </c>
      <c r="J458" s="461">
        <f>J457-J456</f>
        <v>0</v>
      </c>
      <c r="K458" s="542">
        <f>D458+E458+F458+G458+H458+I458+J458</f>
        <v>105.68999999999983</v>
      </c>
      <c r="L458" s="665"/>
      <c r="M458" s="401"/>
    </row>
    <row r="459" spans="2:13" ht="15.6">
      <c r="B459" s="396"/>
      <c r="C459" s="663" t="s">
        <v>65</v>
      </c>
      <c r="D459" s="462">
        <f>D457/K457</f>
        <v>8.6512749208296116E-2</v>
      </c>
      <c r="E459" s="462">
        <f>E457/K457</f>
        <v>0.247584708351617</v>
      </c>
      <c r="F459" s="462">
        <f>F457/K457</f>
        <v>0.13899729842610853</v>
      </c>
      <c r="G459" s="462">
        <f>G457/K457</f>
        <v>0.21928638269300924</v>
      </c>
      <c r="H459" s="462">
        <f>H457/K457</f>
        <v>0</v>
      </c>
      <c r="I459" s="462">
        <f>I457/K457</f>
        <v>0.19540785306821609</v>
      </c>
      <c r="J459" s="462">
        <f>J457/K457</f>
        <v>0.11221100825275314</v>
      </c>
      <c r="K459" s="520">
        <f>D459+E459+F459+G459+H459+I459+J459</f>
        <v>1</v>
      </c>
      <c r="L459" s="666"/>
      <c r="M459" s="401"/>
    </row>
    <row r="460" spans="2:13" ht="16.2" thickBot="1">
      <c r="B460" s="396"/>
      <c r="C460" s="664"/>
      <c r="D460" s="668"/>
      <c r="E460" s="669"/>
      <c r="F460" s="887"/>
      <c r="G460" s="887"/>
      <c r="H460" s="887"/>
      <c r="I460" s="887"/>
      <c r="J460" s="888" t="s">
        <v>196</v>
      </c>
      <c r="K460" s="888"/>
      <c r="L460" s="676">
        <f>H440-K457</f>
        <v>5.2145799998233997</v>
      </c>
      <c r="M460" s="401"/>
    </row>
    <row r="461" spans="2:13" ht="15" thickBot="1">
      <c r="B461" s="397"/>
      <c r="C461" s="393"/>
      <c r="D461" s="367"/>
      <c r="E461" s="367"/>
      <c r="F461" s="367"/>
      <c r="G461" s="367"/>
      <c r="H461" s="367"/>
      <c r="I461" s="367"/>
      <c r="J461" s="367"/>
      <c r="K461" s="367"/>
      <c r="L461" s="368"/>
      <c r="M461" s="401"/>
    </row>
    <row r="462" spans="2:13" ht="15" thickBot="1">
      <c r="B462" s="398"/>
      <c r="C462" s="399"/>
      <c r="D462" s="399"/>
      <c r="E462" s="399"/>
      <c r="F462" s="399"/>
      <c r="G462" s="399"/>
      <c r="H462" s="399"/>
      <c r="I462" s="399"/>
      <c r="J462" s="399"/>
      <c r="K462" s="399"/>
      <c r="L462" s="399"/>
      <c r="M462" s="400"/>
    </row>
    <row r="463" spans="2:13" ht="15" thickBot="1"/>
    <row r="464" spans="2:13" ht="46.8" thickBot="1">
      <c r="B464" s="853" t="s">
        <v>219</v>
      </c>
      <c r="C464" s="854"/>
      <c r="D464" s="854"/>
      <c r="E464" s="854"/>
      <c r="F464" s="854"/>
      <c r="G464" s="854"/>
      <c r="H464" s="854"/>
      <c r="I464" s="854"/>
      <c r="J464" s="854"/>
      <c r="K464" s="854"/>
      <c r="L464" s="854"/>
      <c r="M464" s="855"/>
    </row>
    <row r="465" spans="2:13" ht="26.4" thickBot="1">
      <c r="B465" s="396"/>
      <c r="C465" s="856" t="s">
        <v>193</v>
      </c>
      <c r="D465" s="857"/>
      <c r="E465" s="857"/>
      <c r="F465" s="857"/>
      <c r="G465" s="857"/>
      <c r="H465" s="857"/>
      <c r="I465" s="857"/>
      <c r="J465" s="857"/>
      <c r="K465" s="857"/>
      <c r="L465" s="858"/>
      <c r="M465" s="401"/>
    </row>
    <row r="466" spans="2:13" ht="15.6">
      <c r="B466" s="396"/>
      <c r="C466" s="403" t="s">
        <v>7</v>
      </c>
      <c r="D466" s="404" t="s">
        <v>38</v>
      </c>
      <c r="E466" s="405" t="s">
        <v>39</v>
      </c>
      <c r="F466" s="406" t="s">
        <v>40</v>
      </c>
      <c r="G466" s="406" t="s">
        <v>8</v>
      </c>
      <c r="H466" s="407" t="s">
        <v>60</v>
      </c>
      <c r="I466" s="408" t="s">
        <v>40</v>
      </c>
      <c r="J466" s="407" t="s">
        <v>65</v>
      </c>
      <c r="K466" s="184"/>
      <c r="L466" s="188"/>
      <c r="M466" s="401"/>
    </row>
    <row r="467" spans="2:13" ht="15.6">
      <c r="B467" s="396"/>
      <c r="C467" s="409" t="s">
        <v>42</v>
      </c>
      <c r="D467" s="596">
        <v>1704697.183</v>
      </c>
      <c r="E467" s="596">
        <v>1705326.442</v>
      </c>
      <c r="F467" s="526">
        <f t="shared" ref="F467:F468" si="126">E467-D467</f>
        <v>629.25900000007823</v>
      </c>
      <c r="G467" s="521">
        <v>6.28</v>
      </c>
      <c r="H467" s="410">
        <f>F467*G467</f>
        <v>3951.7465200004913</v>
      </c>
      <c r="I467" s="531">
        <f>F467+F471+F472</f>
        <v>796.28800000007823</v>
      </c>
      <c r="J467" s="411">
        <f>I467/I471</f>
        <v>0.52227661729136476</v>
      </c>
      <c r="K467" s="186"/>
      <c r="L467" s="359"/>
      <c r="M467" s="401"/>
    </row>
    <row r="468" spans="2:13" ht="15.6">
      <c r="B468" s="396"/>
      <c r="C468" s="412" t="s">
        <v>43</v>
      </c>
      <c r="D468" s="596">
        <v>647243.402</v>
      </c>
      <c r="E468" s="596">
        <v>647670.53200000001</v>
      </c>
      <c r="F468" s="527">
        <f t="shared" si="126"/>
        <v>427.13000000000466</v>
      </c>
      <c r="G468" s="522">
        <v>6.28</v>
      </c>
      <c r="H468" s="413">
        <f>G468*F468</f>
        <v>2682.3764000000292</v>
      </c>
      <c r="I468" s="532">
        <f>F468</f>
        <v>427.13000000000466</v>
      </c>
      <c r="J468" s="414">
        <f>I468/I471</f>
        <v>0.28014991001200712</v>
      </c>
      <c r="K468" s="186"/>
      <c r="L468" s="359"/>
      <c r="M468" s="401"/>
    </row>
    <row r="469" spans="2:13" ht="15.6">
      <c r="B469" s="396"/>
      <c r="C469" s="415" t="s">
        <v>44</v>
      </c>
      <c r="D469" s="597">
        <v>404691.90299999999</v>
      </c>
      <c r="E469" s="597">
        <v>404933.26299999998</v>
      </c>
      <c r="F469" s="528">
        <f>E469-D469</f>
        <v>241.35999999998603</v>
      </c>
      <c r="G469" s="523">
        <v>4.58</v>
      </c>
      <c r="H469" s="416">
        <f>G469*F469</f>
        <v>1105.428799999936</v>
      </c>
      <c r="I469" s="533">
        <f>F469</f>
        <v>241.35999999998603</v>
      </c>
      <c r="J469" s="417">
        <f>I469/I471</f>
        <v>0.15830539245778427</v>
      </c>
      <c r="K469" s="186"/>
      <c r="L469" s="359"/>
      <c r="M469" s="401"/>
    </row>
    <row r="470" spans="2:13" ht="15.6">
      <c r="B470" s="397"/>
      <c r="C470" s="183" t="s">
        <v>139</v>
      </c>
      <c r="D470" s="597">
        <v>353468.473</v>
      </c>
      <c r="E470" s="597">
        <v>353528.34299999999</v>
      </c>
      <c r="F470" s="529">
        <f t="shared" ref="F470:F472" si="127">E470-D470</f>
        <v>59.869999999995343</v>
      </c>
      <c r="G470" s="524">
        <v>6.28</v>
      </c>
      <c r="H470" s="418">
        <f>G470*F470</f>
        <v>375.98359999997075</v>
      </c>
      <c r="I470" s="534">
        <f>F470</f>
        <v>59.869999999995343</v>
      </c>
      <c r="J470" s="419">
        <f>I470/I471</f>
        <v>3.9268080238843865E-2</v>
      </c>
      <c r="K470" s="186"/>
      <c r="L470" s="359"/>
      <c r="M470" s="401"/>
    </row>
    <row r="471" spans="2:13" ht="16.2" thickBot="1">
      <c r="B471" s="397"/>
      <c r="C471" s="420" t="s">
        <v>45</v>
      </c>
      <c r="D471" s="597">
        <v>6212.2309999999998</v>
      </c>
      <c r="E471" s="597">
        <v>6307.3609999999999</v>
      </c>
      <c r="F471" s="526">
        <f t="shared" si="127"/>
        <v>95.130000000000109</v>
      </c>
      <c r="G471" s="859">
        <v>6.28</v>
      </c>
      <c r="H471" s="655">
        <f>G471*F471</f>
        <v>597.41640000000075</v>
      </c>
      <c r="I471" s="535">
        <f t="shared" ref="I471:J471" si="128">SUM(I467:I470)</f>
        <v>1524.6480000000643</v>
      </c>
      <c r="J471" s="422">
        <f t="shared" si="128"/>
        <v>1</v>
      </c>
      <c r="K471" s="186"/>
      <c r="L471" s="359"/>
      <c r="M471" s="401"/>
    </row>
    <row r="472" spans="2:13" ht="15.6">
      <c r="B472" s="397"/>
      <c r="C472" s="420" t="s">
        <v>46</v>
      </c>
      <c r="D472" s="597">
        <v>3484.442</v>
      </c>
      <c r="E472" s="597">
        <v>3556.3409999999999</v>
      </c>
      <c r="F472" s="526">
        <f t="shared" si="127"/>
        <v>71.898999999999887</v>
      </c>
      <c r="G472" s="860"/>
      <c r="H472" s="656">
        <f>G471*F472</f>
        <v>451.5257199999993</v>
      </c>
      <c r="I472" s="424"/>
      <c r="J472" s="425"/>
      <c r="K472" s="186"/>
      <c r="L472" s="359"/>
      <c r="M472" s="401"/>
    </row>
    <row r="473" spans="2:13" ht="16.2" thickBot="1">
      <c r="B473" s="397"/>
      <c r="C473" s="426" t="s">
        <v>21</v>
      </c>
      <c r="D473" s="427"/>
      <c r="E473" s="427"/>
      <c r="F473" s="530">
        <f>F467+F468+F469+F470+F471+F472</f>
        <v>1524.6480000000643</v>
      </c>
      <c r="G473" s="525">
        <f>H473/F473</f>
        <v>6.0108808328217664</v>
      </c>
      <c r="H473" s="428">
        <f>SUM(H467:H472)</f>
        <v>9164.4774400004262</v>
      </c>
      <c r="I473" s="424"/>
      <c r="J473" s="425"/>
      <c r="K473" s="186"/>
      <c r="L473" s="359"/>
      <c r="M473" s="401"/>
    </row>
    <row r="474" spans="2:13" ht="16.2" thickBot="1">
      <c r="B474" s="397"/>
      <c r="C474" s="429"/>
      <c r="D474" s="425"/>
      <c r="E474" s="425"/>
      <c r="F474" s="430"/>
      <c r="G474" s="425"/>
      <c r="H474" s="425"/>
      <c r="I474" s="431"/>
      <c r="J474" s="431"/>
      <c r="K474" s="184"/>
      <c r="L474" s="188"/>
      <c r="M474" s="401"/>
    </row>
    <row r="475" spans="2:13" ht="15.6">
      <c r="B475" s="397"/>
      <c r="C475" s="432"/>
      <c r="D475" s="433" t="s">
        <v>298</v>
      </c>
      <c r="E475" s="433" t="s">
        <v>254</v>
      </c>
      <c r="F475" s="434" t="s">
        <v>1</v>
      </c>
      <c r="G475" s="554" t="s">
        <v>65</v>
      </c>
      <c r="H475" s="861" t="s">
        <v>243</v>
      </c>
      <c r="I475" s="862"/>
      <c r="J475" s="431"/>
      <c r="K475" s="184"/>
      <c r="L475" s="188"/>
      <c r="M475" s="401"/>
    </row>
    <row r="476" spans="2:13" ht="15.6">
      <c r="B476" s="397"/>
      <c r="C476" s="437" t="s">
        <v>80</v>
      </c>
      <c r="D476" s="438">
        <v>422</v>
      </c>
      <c r="E476" s="438"/>
      <c r="F476" s="438">
        <f>D476+E476</f>
        <v>422</v>
      </c>
      <c r="G476" s="439">
        <f>F476/F481</f>
        <v>0.14210500617079203</v>
      </c>
      <c r="H476" s="590">
        <v>7.0000000000000001E-3</v>
      </c>
      <c r="I476" s="586">
        <f>F476*H476</f>
        <v>2.9540000000000002</v>
      </c>
      <c r="J476" s="431"/>
      <c r="K476" s="184"/>
      <c r="L476" s="188"/>
      <c r="M476" s="401"/>
    </row>
    <row r="477" spans="2:13" ht="15.6">
      <c r="B477" s="397"/>
      <c r="C477" s="437" t="s">
        <v>81</v>
      </c>
      <c r="D477" s="438">
        <v>724.36500000000001</v>
      </c>
      <c r="E477" s="438"/>
      <c r="F477" s="438">
        <f t="shared" ref="F477:F480" si="129">D477+E477</f>
        <v>724.36500000000001</v>
      </c>
      <c r="G477" s="439">
        <f>F477/F481</f>
        <v>0.24392391657560608</v>
      </c>
      <c r="H477" s="590">
        <v>2.5000000000000001E-2</v>
      </c>
      <c r="I477" s="586">
        <f>F477*H477</f>
        <v>18.109125000000002</v>
      </c>
      <c r="J477" s="431"/>
      <c r="K477" s="184"/>
      <c r="L477" s="188"/>
      <c r="M477" s="401"/>
    </row>
    <row r="478" spans="2:13" ht="15.6">
      <c r="B478" s="397"/>
      <c r="C478" s="437" t="s">
        <v>58</v>
      </c>
      <c r="D478" s="438">
        <v>742.99</v>
      </c>
      <c r="E478" s="438"/>
      <c r="F478" s="438">
        <f t="shared" si="129"/>
        <v>742.99</v>
      </c>
      <c r="G478" s="439">
        <f>F478/F481</f>
        <v>0.2501957311252056</v>
      </c>
      <c r="H478" s="590"/>
      <c r="I478" s="586"/>
      <c r="J478" s="431"/>
      <c r="K478" s="184"/>
      <c r="L478" s="188"/>
      <c r="M478" s="401"/>
    </row>
    <row r="479" spans="2:13" ht="15.6">
      <c r="B479" s="397"/>
      <c r="C479" s="437" t="s">
        <v>275</v>
      </c>
      <c r="D479" s="438">
        <v>1080.28</v>
      </c>
      <c r="E479" s="438"/>
      <c r="F479" s="438">
        <f t="shared" si="129"/>
        <v>1080.28</v>
      </c>
      <c r="G479" s="439">
        <f>F479/F481</f>
        <v>0.36377534612839624</v>
      </c>
      <c r="H479" s="590">
        <v>1.9E-2</v>
      </c>
      <c r="I479" s="586">
        <f>F479*H479</f>
        <v>20.525320000000001</v>
      </c>
      <c r="J479" s="431"/>
      <c r="K479" s="184"/>
      <c r="L479" s="188"/>
      <c r="M479" s="401"/>
    </row>
    <row r="480" spans="2:13" ht="15.6">
      <c r="B480" s="397"/>
      <c r="C480" s="437" t="s">
        <v>276</v>
      </c>
      <c r="D480" s="438"/>
      <c r="E480" s="438"/>
      <c r="F480" s="438">
        <f t="shared" si="129"/>
        <v>0</v>
      </c>
      <c r="G480" s="439">
        <f>F480/F481</f>
        <v>0</v>
      </c>
      <c r="H480" s="584"/>
      <c r="I480" s="586"/>
      <c r="J480" s="431"/>
      <c r="K480" s="184"/>
      <c r="L480" s="188"/>
      <c r="M480" s="401"/>
    </row>
    <row r="481" spans="2:13" ht="16.2" thickBot="1">
      <c r="B481" s="397"/>
      <c r="C481" s="441" t="s">
        <v>1</v>
      </c>
      <c r="D481" s="442">
        <f>SUM(D476:D480)</f>
        <v>2969.6350000000002</v>
      </c>
      <c r="E481" s="442">
        <f>SUM(E476:E480)</f>
        <v>0</v>
      </c>
      <c r="F481" s="443">
        <f>D481+E481</f>
        <v>2969.6350000000002</v>
      </c>
      <c r="G481" s="444">
        <f>SUM(G476:G480)</f>
        <v>0.99999999999999989</v>
      </c>
      <c r="H481" s="585" t="s">
        <v>21</v>
      </c>
      <c r="I481" s="591">
        <f>SUM(I476:I480)</f>
        <v>41.588445000000007</v>
      </c>
      <c r="J481" s="431"/>
      <c r="K481" s="184"/>
      <c r="L481" s="188"/>
      <c r="M481" s="401"/>
    </row>
    <row r="482" spans="2:13" ht="15" thickBot="1">
      <c r="B482" s="397"/>
      <c r="C482" s="187"/>
      <c r="D482" s="186"/>
      <c r="E482" s="186"/>
      <c r="G482" s="186"/>
      <c r="H482" s="186"/>
      <c r="I482" s="184"/>
      <c r="J482" s="184"/>
      <c r="K482" s="184"/>
      <c r="L482" s="188"/>
      <c r="M482" s="401"/>
    </row>
    <row r="483" spans="2:13" ht="26.4" thickBot="1">
      <c r="B483" s="397"/>
      <c r="C483" s="863" t="s">
        <v>194</v>
      </c>
      <c r="D483" s="864"/>
      <c r="E483" s="864"/>
      <c r="F483" s="864"/>
      <c r="G483" s="864"/>
      <c r="H483" s="864"/>
      <c r="I483" s="864"/>
      <c r="J483" s="864"/>
      <c r="K483" s="864"/>
      <c r="L483" s="865"/>
      <c r="M483" s="401"/>
    </row>
    <row r="484" spans="2:13" ht="15.6">
      <c r="B484" s="396"/>
      <c r="C484" s="657"/>
      <c r="D484" s="658" t="s">
        <v>260</v>
      </c>
      <c r="E484" s="658" t="s">
        <v>68</v>
      </c>
      <c r="F484" s="658" t="s">
        <v>290</v>
      </c>
      <c r="G484" s="659" t="s">
        <v>256</v>
      </c>
      <c r="H484" s="658" t="s">
        <v>130</v>
      </c>
      <c r="I484" s="659" t="s">
        <v>64</v>
      </c>
      <c r="J484" s="658" t="s">
        <v>173</v>
      </c>
      <c r="K484" s="659" t="s">
        <v>195</v>
      </c>
      <c r="L484" s="660" t="s">
        <v>65</v>
      </c>
      <c r="M484" s="401"/>
    </row>
    <row r="485" spans="2:13" ht="15.6">
      <c r="B485" s="397"/>
      <c r="C485" s="661" t="s">
        <v>58</v>
      </c>
      <c r="D485" s="438"/>
      <c r="E485" s="438">
        <v>742</v>
      </c>
      <c r="F485" s="438"/>
      <c r="G485" s="438">
        <v>321</v>
      </c>
      <c r="H485" s="438">
        <v>5</v>
      </c>
      <c r="I485" s="438"/>
      <c r="J485" s="438"/>
      <c r="K485" s="670">
        <f>D485+E485+F485+G485+H485+I485+J485</f>
        <v>1068</v>
      </c>
      <c r="L485" s="665">
        <f>K485/K489</f>
        <v>0.11697763952705106</v>
      </c>
      <c r="M485" s="401"/>
    </row>
    <row r="486" spans="2:13" ht="15.6">
      <c r="B486" s="397"/>
      <c r="C486" s="661" t="s">
        <v>148</v>
      </c>
      <c r="D486" s="438"/>
      <c r="E486" s="438">
        <v>685.36</v>
      </c>
      <c r="F486" s="438"/>
      <c r="G486" s="438">
        <v>447.72</v>
      </c>
      <c r="H486" s="438">
        <v>343</v>
      </c>
      <c r="I486" s="438">
        <v>461</v>
      </c>
      <c r="J486" s="438"/>
      <c r="K486" s="670">
        <f t="shared" ref="K486:K490" si="130">D486+E486+F486+G486+H486+I486+J486</f>
        <v>1937.08</v>
      </c>
      <c r="L486" s="665">
        <f>K486/K489</f>
        <v>0.21216764604406374</v>
      </c>
      <c r="M486" s="401"/>
    </row>
    <row r="487" spans="2:13" ht="15.6">
      <c r="B487" s="397"/>
      <c r="C487" s="661" t="s">
        <v>61</v>
      </c>
      <c r="D487" s="438"/>
      <c r="E487" s="185">
        <v>374</v>
      </c>
      <c r="F487" s="438">
        <v>394.3</v>
      </c>
      <c r="G487" s="438">
        <v>702.58</v>
      </c>
      <c r="H487" s="438">
        <v>335.8</v>
      </c>
      <c r="I487" s="438">
        <v>794</v>
      </c>
      <c r="J487" s="438"/>
      <c r="K487" s="670">
        <f t="shared" si="130"/>
        <v>2600.6800000000003</v>
      </c>
      <c r="L487" s="665">
        <f>K487/K489</f>
        <v>0.28485150521087194</v>
      </c>
      <c r="M487" s="401"/>
    </row>
    <row r="488" spans="2:13" ht="15.6">
      <c r="B488" s="397"/>
      <c r="C488" s="661" t="s">
        <v>62</v>
      </c>
      <c r="D488" s="438"/>
      <c r="E488" s="438">
        <v>108.13</v>
      </c>
      <c r="F488" s="438">
        <v>1343.19</v>
      </c>
      <c r="G488" s="438">
        <v>1052</v>
      </c>
      <c r="H488" s="438">
        <v>379.76</v>
      </c>
      <c r="I488" s="438">
        <v>619</v>
      </c>
      <c r="J488" s="438">
        <v>22.11</v>
      </c>
      <c r="K488" s="670">
        <f t="shared" si="130"/>
        <v>3524.19</v>
      </c>
      <c r="L488" s="665">
        <f>K488/K489</f>
        <v>0.38600320921801323</v>
      </c>
      <c r="M488" s="401"/>
    </row>
    <row r="489" spans="2:13" ht="15.6">
      <c r="B489" s="397"/>
      <c r="C489" s="661" t="s">
        <v>199</v>
      </c>
      <c r="D489" s="671">
        <f t="shared" ref="D489:F489" si="131">SUM(D485:D488)</f>
        <v>0</v>
      </c>
      <c r="E489" s="671">
        <f t="shared" si="131"/>
        <v>1909.4900000000002</v>
      </c>
      <c r="F489" s="671">
        <f t="shared" si="131"/>
        <v>1737.49</v>
      </c>
      <c r="G489" s="671">
        <f>SUM(G485:G488)</f>
        <v>2523.3000000000002</v>
      </c>
      <c r="H489" s="671">
        <f t="shared" ref="H489:J489" si="132">SUM(H485:H488)</f>
        <v>1063.56</v>
      </c>
      <c r="I489" s="671">
        <f t="shared" si="132"/>
        <v>1874</v>
      </c>
      <c r="J489" s="671">
        <f t="shared" si="132"/>
        <v>22.11</v>
      </c>
      <c r="K489" s="670">
        <f t="shared" si="130"/>
        <v>9129.9500000000007</v>
      </c>
      <c r="L489" s="665">
        <f>SUM(L485:L488)</f>
        <v>1</v>
      </c>
      <c r="M489" s="401"/>
    </row>
    <row r="490" spans="2:13" ht="15.6">
      <c r="B490" s="397"/>
      <c r="C490" s="672" t="s">
        <v>193</v>
      </c>
      <c r="D490" s="673"/>
      <c r="E490" s="673">
        <v>1909.49</v>
      </c>
      <c r="F490" s="673">
        <v>1737.49</v>
      </c>
      <c r="G490" s="674">
        <v>2531.48</v>
      </c>
      <c r="H490" s="673">
        <v>1063.56</v>
      </c>
      <c r="I490" s="674">
        <v>1895.73</v>
      </c>
      <c r="J490" s="674">
        <v>22.11</v>
      </c>
      <c r="K490" s="675">
        <f t="shared" si="130"/>
        <v>9159.86</v>
      </c>
      <c r="L490" s="665"/>
      <c r="M490" s="401"/>
    </row>
    <row r="491" spans="2:13" ht="15.6">
      <c r="B491" s="397"/>
      <c r="C491" s="662" t="s">
        <v>147</v>
      </c>
      <c r="D491" s="461">
        <f t="shared" ref="D491:E491" si="133">D490-D489</f>
        <v>0</v>
      </c>
      <c r="E491" s="461">
        <f t="shared" si="133"/>
        <v>0</v>
      </c>
      <c r="F491" s="461">
        <f>F490-F489</f>
        <v>0</v>
      </c>
      <c r="G491" s="461">
        <f>G490-G489</f>
        <v>8.1799999999998363</v>
      </c>
      <c r="H491" s="461">
        <f t="shared" ref="H491:I491" si="134">H490-H489</f>
        <v>0</v>
      </c>
      <c r="I491" s="461">
        <f t="shared" si="134"/>
        <v>21.730000000000018</v>
      </c>
      <c r="J491" s="461">
        <f>J490-J489</f>
        <v>0</v>
      </c>
      <c r="K491" s="542">
        <f>D491+E491+F491+G491+H491+I491+J491</f>
        <v>29.909999999999854</v>
      </c>
      <c r="L491" s="665"/>
      <c r="M491" s="401"/>
    </row>
    <row r="492" spans="2:13" ht="15.6">
      <c r="B492" s="397"/>
      <c r="C492" s="663" t="s">
        <v>65</v>
      </c>
      <c r="D492" s="462">
        <f>D490/K490</f>
        <v>0</v>
      </c>
      <c r="E492" s="462">
        <f>E490/K490</f>
        <v>0.20846279309945784</v>
      </c>
      <c r="F492" s="462">
        <f>F490/K490</f>
        <v>0.18968521352946441</v>
      </c>
      <c r="G492" s="462">
        <f>G490/K490</f>
        <v>0.27636666935957532</v>
      </c>
      <c r="H492" s="462">
        <f>H490/K490</f>
        <v>0.11611094492710586</v>
      </c>
      <c r="I492" s="462">
        <f>I490/K490</f>
        <v>0.20696058673385836</v>
      </c>
      <c r="J492" s="462">
        <f>J490/K490</f>
        <v>2.4137923505381086E-3</v>
      </c>
      <c r="K492" s="520">
        <f>D492+E492+F492+G492+H492+I492+J492</f>
        <v>0.99999999999999978</v>
      </c>
      <c r="L492" s="666"/>
      <c r="M492" s="401"/>
    </row>
    <row r="493" spans="2:13" ht="16.2" thickBot="1">
      <c r="B493" s="397"/>
      <c r="C493" s="664"/>
      <c r="D493" s="668"/>
      <c r="E493" s="669"/>
      <c r="F493" s="887"/>
      <c r="G493" s="887"/>
      <c r="H493" s="887"/>
      <c r="I493" s="887"/>
      <c r="J493" s="888" t="s">
        <v>196</v>
      </c>
      <c r="K493" s="888"/>
      <c r="L493" s="676">
        <f>H473-K490</f>
        <v>4.6174400004256313</v>
      </c>
      <c r="M493" s="401"/>
    </row>
    <row r="494" spans="2:13" ht="15" thickBot="1">
      <c r="B494" s="397"/>
      <c r="C494" s="393"/>
      <c r="D494" s="367"/>
      <c r="E494" s="367"/>
      <c r="F494" s="367"/>
      <c r="G494" s="367"/>
      <c r="H494" s="367"/>
      <c r="I494" s="367"/>
      <c r="J494" s="367"/>
      <c r="K494" s="367"/>
      <c r="L494" s="368"/>
      <c r="M494" s="401"/>
    </row>
    <row r="495" spans="2:13" ht="15" thickBot="1">
      <c r="B495" s="398"/>
      <c r="C495" s="399"/>
      <c r="D495" s="399"/>
      <c r="E495" s="399"/>
      <c r="F495" s="399"/>
      <c r="G495" s="399"/>
      <c r="H495" s="399"/>
      <c r="I495" s="399"/>
      <c r="J495" s="399"/>
      <c r="K495" s="399"/>
      <c r="L495" s="399"/>
      <c r="M495" s="400"/>
    </row>
    <row r="497" spans="2:13" ht="15" thickBot="1"/>
    <row r="498" spans="2:13" ht="46.8" thickBot="1">
      <c r="B498" s="853" t="s">
        <v>220</v>
      </c>
      <c r="C498" s="854"/>
      <c r="D498" s="854"/>
      <c r="E498" s="854"/>
      <c r="F498" s="854"/>
      <c r="G498" s="854"/>
      <c r="H498" s="854"/>
      <c r="I498" s="854"/>
      <c r="J498" s="854"/>
      <c r="K498" s="854"/>
      <c r="L498" s="854"/>
      <c r="M498" s="855"/>
    </row>
    <row r="499" spans="2:13" ht="26.4" thickBot="1">
      <c r="B499" s="396"/>
      <c r="C499" s="856" t="s">
        <v>193</v>
      </c>
      <c r="D499" s="857"/>
      <c r="E499" s="857"/>
      <c r="F499" s="857"/>
      <c r="G499" s="857"/>
      <c r="H499" s="857"/>
      <c r="I499" s="857"/>
      <c r="J499" s="857"/>
      <c r="K499" s="857"/>
      <c r="L499" s="858"/>
      <c r="M499" s="401"/>
    </row>
    <row r="500" spans="2:13" ht="15.6">
      <c r="B500" s="396"/>
      <c r="C500" s="403" t="s">
        <v>7</v>
      </c>
      <c r="D500" s="404" t="s">
        <v>38</v>
      </c>
      <c r="E500" s="405" t="s">
        <v>39</v>
      </c>
      <c r="F500" s="406" t="s">
        <v>40</v>
      </c>
      <c r="G500" s="406" t="s">
        <v>8</v>
      </c>
      <c r="H500" s="407" t="s">
        <v>60</v>
      </c>
      <c r="I500" s="408" t="s">
        <v>40</v>
      </c>
      <c r="J500" s="407" t="s">
        <v>65</v>
      </c>
      <c r="K500" s="184"/>
      <c r="L500" s="188"/>
      <c r="M500" s="401"/>
    </row>
    <row r="501" spans="2:13" ht="15.6">
      <c r="B501" s="396"/>
      <c r="C501" s="409" t="s">
        <v>42</v>
      </c>
      <c r="D501" s="596">
        <v>1705326.442</v>
      </c>
      <c r="E501" s="596">
        <v>1705920.172</v>
      </c>
      <c r="F501" s="526">
        <f t="shared" ref="F501:F502" si="135">E501-D501</f>
        <v>593.72999999998137</v>
      </c>
      <c r="G501" s="521">
        <v>6.28</v>
      </c>
      <c r="H501" s="410">
        <f>F501*G501</f>
        <v>3728.6243999998833</v>
      </c>
      <c r="I501" s="531">
        <f>F501+F505+F506</f>
        <v>769.79099999998152</v>
      </c>
      <c r="J501" s="411">
        <f>I501/I505</f>
        <v>0.47874628948630976</v>
      </c>
      <c r="K501" s="186"/>
      <c r="L501" s="359"/>
      <c r="M501" s="401"/>
    </row>
    <row r="502" spans="2:13" ht="15.6">
      <c r="B502" s="396"/>
      <c r="C502" s="412" t="s">
        <v>43</v>
      </c>
      <c r="D502" s="596">
        <v>647670.53200000001</v>
      </c>
      <c r="E502" s="596">
        <v>648051.37199999997</v>
      </c>
      <c r="F502" s="527">
        <f t="shared" si="135"/>
        <v>380.8399999999674</v>
      </c>
      <c r="G502" s="522">
        <v>6.28</v>
      </c>
      <c r="H502" s="413">
        <f>G502*F502</f>
        <v>2391.6751999997955</v>
      </c>
      <c r="I502" s="532">
        <f>F502</f>
        <v>380.8399999999674</v>
      </c>
      <c r="J502" s="414">
        <f>I502/I505</f>
        <v>0.23685095940061002</v>
      </c>
      <c r="K502" s="186"/>
      <c r="L502" s="359"/>
      <c r="M502" s="401"/>
    </row>
    <row r="503" spans="2:13" ht="15.6">
      <c r="B503" s="396"/>
      <c r="C503" s="415" t="s">
        <v>44</v>
      </c>
      <c r="D503" s="597">
        <v>404933.26299999998</v>
      </c>
      <c r="E503" s="597">
        <v>405265.83299999998</v>
      </c>
      <c r="F503" s="528">
        <f>E503-D503</f>
        <v>332.57000000000698</v>
      </c>
      <c r="G503" s="523">
        <v>4.58</v>
      </c>
      <c r="H503" s="416">
        <f>G503*F503</f>
        <v>1523.170600000032</v>
      </c>
      <c r="I503" s="533">
        <f>F503</f>
        <v>332.57000000000698</v>
      </c>
      <c r="J503" s="417">
        <f>I503/I505</f>
        <v>0.20683101451493874</v>
      </c>
      <c r="K503" s="186"/>
      <c r="L503" s="359"/>
      <c r="M503" s="401"/>
    </row>
    <row r="504" spans="2:13" ht="15.6">
      <c r="B504" s="397"/>
      <c r="C504" s="183" t="s">
        <v>139</v>
      </c>
      <c r="D504" s="597">
        <v>353528.34299999999</v>
      </c>
      <c r="E504" s="597">
        <v>353653.07299999997</v>
      </c>
      <c r="F504" s="529">
        <f t="shared" ref="F504:F506" si="136">E504-D504</f>
        <v>124.72999999998137</v>
      </c>
      <c r="G504" s="524">
        <v>6.28</v>
      </c>
      <c r="H504" s="418">
        <f>G504*F504</f>
        <v>783.304399999883</v>
      </c>
      <c r="I504" s="534">
        <f>F504</f>
        <v>124.72999999998137</v>
      </c>
      <c r="J504" s="419">
        <f>I504/I505</f>
        <v>7.7571736598141483E-2</v>
      </c>
      <c r="K504" s="186"/>
      <c r="L504" s="359"/>
      <c r="M504" s="401"/>
    </row>
    <row r="505" spans="2:13" ht="16.2" thickBot="1">
      <c r="B505" s="397"/>
      <c r="C505" s="420" t="s">
        <v>45</v>
      </c>
      <c r="D505" s="597">
        <v>6307.3609999999999</v>
      </c>
      <c r="E505" s="597">
        <v>6441.5209999999997</v>
      </c>
      <c r="F505" s="526">
        <f t="shared" si="136"/>
        <v>134.15999999999985</v>
      </c>
      <c r="G505" s="859">
        <v>6.28</v>
      </c>
      <c r="H505" s="655">
        <f>G505*F505</f>
        <v>842.52479999999912</v>
      </c>
      <c r="I505" s="535">
        <f t="shared" ref="I505:J505" si="137">SUM(I501:I504)</f>
        <v>1607.9309999999373</v>
      </c>
      <c r="J505" s="422">
        <f t="shared" si="137"/>
        <v>1</v>
      </c>
      <c r="K505" s="186"/>
      <c r="L505" s="359"/>
      <c r="M505" s="401"/>
    </row>
    <row r="506" spans="2:13" ht="15.6">
      <c r="B506" s="397"/>
      <c r="C506" s="420" t="s">
        <v>46</v>
      </c>
      <c r="D506" s="597">
        <v>3556.3409999999999</v>
      </c>
      <c r="E506" s="597">
        <v>3598.2420000000002</v>
      </c>
      <c r="F506" s="526">
        <f t="shared" si="136"/>
        <v>41.901000000000295</v>
      </c>
      <c r="G506" s="860"/>
      <c r="H506" s="656">
        <f>G505*F506</f>
        <v>263.13828000000188</v>
      </c>
      <c r="I506" s="424"/>
      <c r="J506" s="425"/>
      <c r="K506" s="186"/>
      <c r="L506" s="359"/>
      <c r="M506" s="401"/>
    </row>
    <row r="507" spans="2:13" ht="16.2" thickBot="1">
      <c r="B507" s="397"/>
      <c r="C507" s="426" t="s">
        <v>21</v>
      </c>
      <c r="D507" s="427"/>
      <c r="E507" s="427"/>
      <c r="F507" s="530">
        <f>F501+F502+F503+F504+F505+F506</f>
        <v>1607.9309999999373</v>
      </c>
      <c r="G507" s="525">
        <f>H507/F507</f>
        <v>5.9283872753246039</v>
      </c>
      <c r="H507" s="428">
        <f>SUM(H501:H506)</f>
        <v>9532.4376799995935</v>
      </c>
      <c r="I507" s="424"/>
      <c r="J507" s="425"/>
      <c r="K507" s="186"/>
      <c r="L507" s="359"/>
      <c r="M507" s="401"/>
    </row>
    <row r="508" spans="2:13" ht="16.2" thickBot="1">
      <c r="B508" s="397"/>
      <c r="C508" s="429"/>
      <c r="D508" s="425"/>
      <c r="E508" s="425"/>
      <c r="F508" s="430"/>
      <c r="G508" s="425"/>
      <c r="H508" s="425"/>
      <c r="I508" s="431"/>
      <c r="J508" s="431"/>
      <c r="K508" s="184"/>
      <c r="L508" s="188"/>
      <c r="M508" s="401"/>
    </row>
    <row r="509" spans="2:13" ht="15.6">
      <c r="B509" s="397"/>
      <c r="C509" s="432"/>
      <c r="D509" s="433" t="s">
        <v>298</v>
      </c>
      <c r="E509" s="433" t="s">
        <v>254</v>
      </c>
      <c r="F509" s="434" t="s">
        <v>1</v>
      </c>
      <c r="G509" s="554" t="s">
        <v>65</v>
      </c>
      <c r="H509" s="861" t="s">
        <v>243</v>
      </c>
      <c r="I509" s="862"/>
      <c r="J509" s="431"/>
      <c r="K509" s="184"/>
      <c r="L509" s="188"/>
      <c r="M509" s="401"/>
    </row>
    <row r="510" spans="2:13" ht="15.6">
      <c r="B510" s="397"/>
      <c r="C510" s="437" t="s">
        <v>80</v>
      </c>
      <c r="D510" s="438">
        <v>1007.13</v>
      </c>
      <c r="E510" s="438"/>
      <c r="F510" s="438">
        <f>D510+E510</f>
        <v>1007.13</v>
      </c>
      <c r="G510" s="439">
        <f>F510/F515</f>
        <v>0.19984482772305517</v>
      </c>
      <c r="H510" s="590">
        <v>7.0000000000000001E-3</v>
      </c>
      <c r="I510" s="586">
        <f>F510*H510</f>
        <v>7.0499099999999997</v>
      </c>
      <c r="J510" s="431"/>
      <c r="K510" s="184"/>
      <c r="L510" s="188"/>
      <c r="M510" s="401"/>
    </row>
    <row r="511" spans="2:13" ht="15.6">
      <c r="B511" s="397"/>
      <c r="C511" s="437" t="s">
        <v>81</v>
      </c>
      <c r="D511" s="438">
        <v>1103.77</v>
      </c>
      <c r="E511" s="438"/>
      <c r="F511" s="438">
        <f t="shared" ref="F511:F514" si="138">D511+E511</f>
        <v>1103.77</v>
      </c>
      <c r="G511" s="439">
        <f>F511/F515</f>
        <v>0.21902110501710464</v>
      </c>
      <c r="H511" s="590">
        <v>2.5000000000000001E-2</v>
      </c>
      <c r="I511" s="586">
        <f>F511*H511</f>
        <v>27.594250000000002</v>
      </c>
      <c r="J511" s="431"/>
      <c r="K511" s="184"/>
      <c r="L511" s="188"/>
      <c r="M511" s="401"/>
    </row>
    <row r="512" spans="2:13" ht="15.6">
      <c r="B512" s="397"/>
      <c r="C512" s="437" t="s">
        <v>58</v>
      </c>
      <c r="D512" s="438">
        <v>1206.75</v>
      </c>
      <c r="E512" s="438"/>
      <c r="F512" s="438">
        <f t="shared" si="138"/>
        <v>1206.75</v>
      </c>
      <c r="G512" s="439">
        <f>F512/F515</f>
        <v>0.23945542864853278</v>
      </c>
      <c r="H512" s="590"/>
      <c r="I512" s="586"/>
      <c r="J512" s="431"/>
      <c r="K512" s="184"/>
      <c r="L512" s="188"/>
      <c r="M512" s="401"/>
    </row>
    <row r="513" spans="2:13" ht="15.6">
      <c r="B513" s="397"/>
      <c r="C513" s="437" t="s">
        <v>275</v>
      </c>
      <c r="D513" s="438">
        <v>1721.91</v>
      </c>
      <c r="E513" s="438"/>
      <c r="F513" s="438">
        <f t="shared" si="138"/>
        <v>1721.91</v>
      </c>
      <c r="G513" s="439">
        <f>F513/F515</f>
        <v>0.34167863861130732</v>
      </c>
      <c r="H513" s="590">
        <v>1.9E-2</v>
      </c>
      <c r="I513" s="586">
        <f>F513*H513</f>
        <v>32.716290000000001</v>
      </c>
      <c r="J513" s="431"/>
      <c r="K513" s="184"/>
      <c r="L513" s="188"/>
      <c r="M513" s="401"/>
    </row>
    <row r="514" spans="2:13" ht="15.6">
      <c r="B514" s="397"/>
      <c r="C514" s="437" t="s">
        <v>276</v>
      </c>
      <c r="D514" s="438"/>
      <c r="E514" s="438"/>
      <c r="F514" s="438">
        <f t="shared" si="138"/>
        <v>0</v>
      </c>
      <c r="G514" s="439">
        <f>F514/F515</f>
        <v>0</v>
      </c>
      <c r="H514" s="584"/>
      <c r="I514" s="586"/>
      <c r="J514" s="431"/>
      <c r="K514" s="184"/>
      <c r="L514" s="188"/>
      <c r="M514" s="401"/>
    </row>
    <row r="515" spans="2:13" ht="16.2" thickBot="1">
      <c r="B515" s="397"/>
      <c r="C515" s="441" t="s">
        <v>1</v>
      </c>
      <c r="D515" s="442">
        <f>SUM(D510:D514)</f>
        <v>5039.5600000000004</v>
      </c>
      <c r="E515" s="442">
        <f>SUM(E510:E514)</f>
        <v>0</v>
      </c>
      <c r="F515" s="443">
        <f>D515+E515</f>
        <v>5039.5600000000004</v>
      </c>
      <c r="G515" s="444">
        <f>SUM(G510:G514)</f>
        <v>0.99999999999999989</v>
      </c>
      <c r="H515" s="585" t="s">
        <v>21</v>
      </c>
      <c r="I515" s="591">
        <f>SUM(I510:I514)</f>
        <v>67.36045</v>
      </c>
      <c r="J515" s="431"/>
      <c r="K515" s="184"/>
      <c r="L515" s="188"/>
      <c r="M515" s="401"/>
    </row>
    <row r="516" spans="2:13" ht="15" thickBot="1">
      <c r="B516" s="397"/>
      <c r="C516" s="187"/>
      <c r="D516" s="186"/>
      <c r="E516" s="186"/>
      <c r="G516" s="186"/>
      <c r="H516" s="186"/>
      <c r="I516" s="184"/>
      <c r="J516" s="184"/>
      <c r="K516" s="184"/>
      <c r="L516" s="188"/>
      <c r="M516" s="401"/>
    </row>
    <row r="517" spans="2:13" ht="26.4" thickBot="1">
      <c r="B517" s="397"/>
      <c r="C517" s="863" t="s">
        <v>194</v>
      </c>
      <c r="D517" s="864"/>
      <c r="E517" s="864"/>
      <c r="F517" s="864"/>
      <c r="G517" s="864"/>
      <c r="H517" s="864"/>
      <c r="I517" s="864"/>
      <c r="J517" s="864"/>
      <c r="K517" s="864"/>
      <c r="L517" s="865"/>
      <c r="M517" s="401"/>
    </row>
    <row r="518" spans="2:13" ht="15.6">
      <c r="B518" s="396"/>
      <c r="C518" s="657"/>
      <c r="D518" s="658" t="s">
        <v>260</v>
      </c>
      <c r="E518" s="658" t="s">
        <v>68</v>
      </c>
      <c r="F518" s="658" t="s">
        <v>290</v>
      </c>
      <c r="G518" s="659" t="s">
        <v>256</v>
      </c>
      <c r="H518" s="658" t="s">
        <v>130</v>
      </c>
      <c r="I518" s="659" t="s">
        <v>64</v>
      </c>
      <c r="J518" s="658" t="s">
        <v>173</v>
      </c>
      <c r="K518" s="659" t="s">
        <v>195</v>
      </c>
      <c r="L518" s="660" t="s">
        <v>65</v>
      </c>
      <c r="M518" s="401"/>
    </row>
    <row r="519" spans="2:13" ht="15.6">
      <c r="B519" s="396"/>
      <c r="C519" s="661" t="s">
        <v>58</v>
      </c>
      <c r="D519" s="438">
        <v>442.03</v>
      </c>
      <c r="E519" s="438">
        <v>150</v>
      </c>
      <c r="F519" s="438">
        <v>350.71</v>
      </c>
      <c r="G519" s="438">
        <v>115</v>
      </c>
      <c r="H519" s="438"/>
      <c r="I519" s="438"/>
      <c r="J519" s="438"/>
      <c r="K519" s="670">
        <f>D519+E519+F519+G519+H519+I519+J519</f>
        <v>1057.74</v>
      </c>
      <c r="L519" s="665">
        <f>K519/K523</f>
        <v>0.11187428078250863</v>
      </c>
      <c r="M519" s="401"/>
    </row>
    <row r="520" spans="2:13" ht="15.6">
      <c r="B520" s="396"/>
      <c r="C520" s="661" t="s">
        <v>148</v>
      </c>
      <c r="D520" s="438">
        <v>374.49</v>
      </c>
      <c r="E520" s="438">
        <v>745.34</v>
      </c>
      <c r="F520" s="438">
        <v>303.37</v>
      </c>
      <c r="G520" s="438">
        <v>406.68</v>
      </c>
      <c r="H520" s="438">
        <v>371</v>
      </c>
      <c r="I520" s="438"/>
      <c r="J520" s="438"/>
      <c r="K520" s="670">
        <f t="shared" ref="K520:K524" si="139">D520+E520+F520+G520+H520+I520+J520</f>
        <v>2200.88</v>
      </c>
      <c r="L520" s="665">
        <f>K520/K523</f>
        <v>0.23278108711839168</v>
      </c>
      <c r="M520" s="401"/>
    </row>
    <row r="521" spans="2:13" ht="15.6">
      <c r="B521" s="396"/>
      <c r="C521" s="661" t="s">
        <v>61</v>
      </c>
      <c r="D521" s="438">
        <v>2472.46</v>
      </c>
      <c r="E521" s="185">
        <v>294.5</v>
      </c>
      <c r="F521" s="438">
        <v>568.6</v>
      </c>
      <c r="G521" s="438">
        <v>355.9</v>
      </c>
      <c r="H521" s="438"/>
      <c r="I521" s="438"/>
      <c r="J521" s="438">
        <v>87.2</v>
      </c>
      <c r="K521" s="670">
        <f t="shared" si="139"/>
        <v>3778.66</v>
      </c>
      <c r="L521" s="665">
        <f>K521/K523</f>
        <v>0.39965858322615583</v>
      </c>
      <c r="M521" s="401"/>
    </row>
    <row r="522" spans="2:13" ht="15.6">
      <c r="B522" s="396"/>
      <c r="C522" s="661" t="s">
        <v>62</v>
      </c>
      <c r="D522" s="438">
        <v>603.14</v>
      </c>
      <c r="E522" s="438">
        <v>532.5</v>
      </c>
      <c r="F522" s="438">
        <v>441.88</v>
      </c>
      <c r="G522" s="438">
        <v>443.75</v>
      </c>
      <c r="H522" s="438">
        <v>122.57</v>
      </c>
      <c r="I522" s="438"/>
      <c r="J522" s="438">
        <v>273.60000000000002</v>
      </c>
      <c r="K522" s="670">
        <f t="shared" si="139"/>
        <v>2417.44</v>
      </c>
      <c r="L522" s="665">
        <f>K522/K523</f>
        <v>0.25568604887294388</v>
      </c>
      <c r="M522" s="401"/>
    </row>
    <row r="523" spans="2:13" ht="15.6">
      <c r="B523" s="397"/>
      <c r="C523" s="661" t="s">
        <v>199</v>
      </c>
      <c r="D523" s="671">
        <f t="shared" ref="D523:F523" si="140">SUM(D519:D522)</f>
        <v>3892.12</v>
      </c>
      <c r="E523" s="671">
        <f t="shared" si="140"/>
        <v>1722.3400000000001</v>
      </c>
      <c r="F523" s="671">
        <f t="shared" si="140"/>
        <v>1664.56</v>
      </c>
      <c r="G523" s="671">
        <f>SUM(G519:G522)</f>
        <v>1321.33</v>
      </c>
      <c r="H523" s="671">
        <f t="shared" ref="H523:J523" si="141">SUM(H519:H522)</f>
        <v>493.57</v>
      </c>
      <c r="I523" s="671">
        <f t="shared" si="141"/>
        <v>0</v>
      </c>
      <c r="J523" s="671">
        <f t="shared" si="141"/>
        <v>360.8</v>
      </c>
      <c r="K523" s="670">
        <f t="shared" si="139"/>
        <v>9454.7199999999993</v>
      </c>
      <c r="L523" s="665">
        <f>SUM(L519:L522)</f>
        <v>1</v>
      </c>
      <c r="M523" s="401"/>
    </row>
    <row r="524" spans="2:13" ht="15.6">
      <c r="B524" s="397"/>
      <c r="C524" s="672" t="s">
        <v>193</v>
      </c>
      <c r="D524" s="673">
        <v>3892.12</v>
      </c>
      <c r="E524" s="673">
        <v>1783.91</v>
      </c>
      <c r="F524" s="673">
        <v>1664.56</v>
      </c>
      <c r="G524" s="674">
        <v>1332.74</v>
      </c>
      <c r="H524" s="673">
        <v>493.57</v>
      </c>
      <c r="I524" s="674"/>
      <c r="J524" s="674">
        <v>360.8</v>
      </c>
      <c r="K524" s="675">
        <f t="shared" si="139"/>
        <v>9527.6999999999989</v>
      </c>
      <c r="L524" s="665"/>
      <c r="M524" s="401"/>
    </row>
    <row r="525" spans="2:13" ht="15.6">
      <c r="B525" s="397"/>
      <c r="C525" s="662" t="s">
        <v>147</v>
      </c>
      <c r="D525" s="461">
        <f t="shared" ref="D525:E525" si="142">D524-D523</f>
        <v>0</v>
      </c>
      <c r="E525" s="461">
        <f t="shared" si="142"/>
        <v>61.569999999999936</v>
      </c>
      <c r="F525" s="461">
        <f>F524-F523</f>
        <v>0</v>
      </c>
      <c r="G525" s="461">
        <f>G524-G523</f>
        <v>11.410000000000082</v>
      </c>
      <c r="H525" s="461">
        <f t="shared" ref="H525:I525" si="143">H524-H523</f>
        <v>0</v>
      </c>
      <c r="I525" s="461">
        <f t="shared" si="143"/>
        <v>0</v>
      </c>
      <c r="J525" s="461">
        <f>J524-J523</f>
        <v>0</v>
      </c>
      <c r="K525" s="542">
        <f>D525+E525+F525+G525+H525+I525+J525</f>
        <v>72.980000000000018</v>
      </c>
      <c r="L525" s="665"/>
      <c r="M525" s="401"/>
    </row>
    <row r="526" spans="2:13" ht="15.6">
      <c r="B526" s="396"/>
      <c r="C526" s="663" t="s">
        <v>65</v>
      </c>
      <c r="D526" s="462">
        <f>D524/K524</f>
        <v>0.40850572541116958</v>
      </c>
      <c r="E526" s="462">
        <f>E524/K524</f>
        <v>0.18723406488449471</v>
      </c>
      <c r="F526" s="462">
        <f>F524/K524</f>
        <v>0.17470743201402228</v>
      </c>
      <c r="G526" s="462">
        <f>G524/K524</f>
        <v>0.13988055879173358</v>
      </c>
      <c r="H526" s="462">
        <f>H524/K524</f>
        <v>5.1803688193373013E-2</v>
      </c>
      <c r="I526" s="462">
        <f>I524/K524</f>
        <v>0</v>
      </c>
      <c r="J526" s="462">
        <f>J524/K524</f>
        <v>3.7868530705206925E-2</v>
      </c>
      <c r="K526" s="520">
        <f>D526+E526+F526+G526+H526+I526+J526</f>
        <v>1</v>
      </c>
      <c r="L526" s="666"/>
      <c r="M526" s="401"/>
    </row>
    <row r="527" spans="2:13" ht="16.2" thickBot="1">
      <c r="B527" s="396"/>
      <c r="C527" s="664"/>
      <c r="D527" s="668"/>
      <c r="E527" s="669"/>
      <c r="F527" s="887"/>
      <c r="G527" s="887"/>
      <c r="H527" s="887"/>
      <c r="I527" s="887"/>
      <c r="J527" s="888" t="s">
        <v>196</v>
      </c>
      <c r="K527" s="888"/>
      <c r="L527" s="676">
        <f>H507-K524</f>
        <v>4.7376799995945476</v>
      </c>
      <c r="M527" s="401"/>
    </row>
    <row r="528" spans="2:13" ht="15" thickBot="1">
      <c r="B528" s="397"/>
      <c r="C528" s="393"/>
      <c r="D528" s="367"/>
      <c r="E528" s="367"/>
      <c r="F528" s="367"/>
      <c r="G528" s="367"/>
      <c r="H528" s="367"/>
      <c r="I528" s="367"/>
      <c r="J528" s="367"/>
      <c r="K528" s="367"/>
      <c r="L528" s="368"/>
      <c r="M528" s="401"/>
    </row>
    <row r="529" spans="2:13" ht="15" thickBot="1">
      <c r="B529" s="398"/>
      <c r="C529" s="399"/>
      <c r="D529" s="399"/>
      <c r="E529" s="399"/>
      <c r="F529" s="399"/>
      <c r="G529" s="399"/>
      <c r="H529" s="399"/>
      <c r="I529" s="399"/>
      <c r="J529" s="399"/>
      <c r="K529" s="399"/>
      <c r="L529" s="399"/>
      <c r="M529" s="400"/>
    </row>
    <row r="530" spans="2:13" ht="15" thickBot="1"/>
    <row r="531" spans="2:13" ht="46.8" thickBot="1">
      <c r="B531" s="853" t="s">
        <v>223</v>
      </c>
      <c r="C531" s="854"/>
      <c r="D531" s="854"/>
      <c r="E531" s="854"/>
      <c r="F531" s="854"/>
      <c r="G531" s="854"/>
      <c r="H531" s="854"/>
      <c r="I531" s="854"/>
      <c r="J531" s="854"/>
      <c r="K531" s="854"/>
      <c r="L531" s="854"/>
      <c r="M531" s="855"/>
    </row>
    <row r="532" spans="2:13" ht="26.4" thickBot="1">
      <c r="B532" s="396"/>
      <c r="C532" s="856" t="s">
        <v>193</v>
      </c>
      <c r="D532" s="857"/>
      <c r="E532" s="857"/>
      <c r="F532" s="857"/>
      <c r="G532" s="857"/>
      <c r="H532" s="857"/>
      <c r="I532" s="857"/>
      <c r="J532" s="857"/>
      <c r="K532" s="857"/>
      <c r="L532" s="858"/>
      <c r="M532" s="401"/>
    </row>
    <row r="533" spans="2:13" ht="15.6">
      <c r="B533" s="396"/>
      <c r="C533" s="403" t="s">
        <v>7</v>
      </c>
      <c r="D533" s="404" t="s">
        <v>38</v>
      </c>
      <c r="E533" s="405" t="s">
        <v>39</v>
      </c>
      <c r="F533" s="406" t="s">
        <v>40</v>
      </c>
      <c r="G533" s="406" t="s">
        <v>8</v>
      </c>
      <c r="H533" s="407" t="s">
        <v>60</v>
      </c>
      <c r="I533" s="408" t="s">
        <v>40</v>
      </c>
      <c r="J533" s="407" t="s">
        <v>65</v>
      </c>
      <c r="K533" s="184"/>
      <c r="L533" s="188"/>
      <c r="M533" s="401"/>
    </row>
    <row r="534" spans="2:13" ht="15.6">
      <c r="B534" s="396"/>
      <c r="C534" s="409" t="s">
        <v>42</v>
      </c>
      <c r="D534" s="596">
        <v>1705920.172</v>
      </c>
      <c r="E534" s="596">
        <v>1706589.6229999999</v>
      </c>
      <c r="F534" s="526">
        <f t="shared" ref="F534:F535" si="144">E534-D534</f>
        <v>669.45099999988452</v>
      </c>
      <c r="G534" s="521">
        <v>6.28</v>
      </c>
      <c r="H534" s="410">
        <f>F534*G534</f>
        <v>4204.1522799992754</v>
      </c>
      <c r="I534" s="531">
        <f>F534+F538+F539</f>
        <v>988.37199999988434</v>
      </c>
      <c r="J534" s="411">
        <f>I534/I538</f>
        <v>0.55123864892506846</v>
      </c>
      <c r="K534" s="186"/>
      <c r="L534" s="359"/>
      <c r="M534" s="401"/>
    </row>
    <row r="535" spans="2:13" ht="15.6">
      <c r="B535" s="396"/>
      <c r="C535" s="412" t="s">
        <v>43</v>
      </c>
      <c r="D535" s="596">
        <v>648051.37199999997</v>
      </c>
      <c r="E535" s="596">
        <v>648302.09199999995</v>
      </c>
      <c r="F535" s="527">
        <f t="shared" si="144"/>
        <v>250.71999999997206</v>
      </c>
      <c r="G535" s="522">
        <v>6.28</v>
      </c>
      <c r="H535" s="413">
        <f>G535*F535</f>
        <v>1574.5215999998245</v>
      </c>
      <c r="I535" s="532">
        <f>F535</f>
        <v>250.71999999997206</v>
      </c>
      <c r="J535" s="414">
        <f>I535/I538</f>
        <v>0.13983252667871401</v>
      </c>
      <c r="K535" s="186"/>
      <c r="L535" s="359"/>
      <c r="M535" s="401"/>
    </row>
    <row r="536" spans="2:13" ht="15.6">
      <c r="B536" s="396"/>
      <c r="C536" s="415" t="s">
        <v>44</v>
      </c>
      <c r="D536" s="597">
        <v>405265.83299999998</v>
      </c>
      <c r="E536" s="597">
        <v>405654.86300000001</v>
      </c>
      <c r="F536" s="528">
        <f>E536-D536</f>
        <v>389.03000000002794</v>
      </c>
      <c r="G536" s="523">
        <v>4.58</v>
      </c>
      <c r="H536" s="416">
        <f>G536*F536</f>
        <v>1781.757400000128</v>
      </c>
      <c r="I536" s="533">
        <f>F536</f>
        <v>389.03000000002794</v>
      </c>
      <c r="J536" s="417">
        <f>I536/I538</f>
        <v>0.2169713140309113</v>
      </c>
      <c r="K536" s="186"/>
      <c r="L536" s="359"/>
      <c r="M536" s="401"/>
    </row>
    <row r="537" spans="2:13" ht="15.6">
      <c r="B537" s="397"/>
      <c r="C537" s="183" t="s">
        <v>139</v>
      </c>
      <c r="D537" s="597">
        <v>353653.07299999997</v>
      </c>
      <c r="E537" s="597">
        <v>353817.95299999998</v>
      </c>
      <c r="F537" s="529">
        <f t="shared" ref="F537:F539" si="145">E537-D537</f>
        <v>164.88000000000466</v>
      </c>
      <c r="G537" s="524">
        <v>6.28</v>
      </c>
      <c r="H537" s="418">
        <f>G537*F537</f>
        <v>1035.4464000000294</v>
      </c>
      <c r="I537" s="534">
        <f>F537</f>
        <v>164.88000000000466</v>
      </c>
      <c r="J537" s="419">
        <f>I537/I538</f>
        <v>9.1957510365306264E-2</v>
      </c>
      <c r="K537" s="186"/>
      <c r="L537" s="359"/>
      <c r="M537" s="401"/>
    </row>
    <row r="538" spans="2:13" ht="16.2" thickBot="1">
      <c r="B538" s="397"/>
      <c r="C538" s="420" t="s">
        <v>45</v>
      </c>
      <c r="D538" s="597">
        <v>6441.5209999999997</v>
      </c>
      <c r="E538" s="597">
        <v>6594.2219999999998</v>
      </c>
      <c r="F538" s="526">
        <f t="shared" si="145"/>
        <v>152.70100000000002</v>
      </c>
      <c r="G538" s="859">
        <v>6.28</v>
      </c>
      <c r="H538" s="655">
        <f>G538*F538</f>
        <v>958.96228000000019</v>
      </c>
      <c r="I538" s="535">
        <f t="shared" ref="I538:J538" si="146">SUM(I534:I537)</f>
        <v>1793.001999999889</v>
      </c>
      <c r="J538" s="422">
        <f t="shared" si="146"/>
        <v>1</v>
      </c>
      <c r="K538" s="186"/>
      <c r="L538" s="359"/>
      <c r="M538" s="401"/>
    </row>
    <row r="539" spans="2:13" ht="15.6">
      <c r="B539" s="397"/>
      <c r="C539" s="420" t="s">
        <v>46</v>
      </c>
      <c r="D539" s="597">
        <v>3598.2420000000002</v>
      </c>
      <c r="E539" s="597">
        <v>3764.462</v>
      </c>
      <c r="F539" s="526">
        <f t="shared" si="145"/>
        <v>166.2199999999998</v>
      </c>
      <c r="G539" s="860"/>
      <c r="H539" s="656">
        <f>G538*F539</f>
        <v>1043.8615999999988</v>
      </c>
      <c r="I539" s="424"/>
      <c r="J539" s="425"/>
      <c r="K539" s="186"/>
      <c r="L539" s="359"/>
      <c r="M539" s="401"/>
    </row>
    <row r="540" spans="2:13" ht="16.2" thickBot="1">
      <c r="B540" s="397"/>
      <c r="C540" s="426" t="s">
        <v>21</v>
      </c>
      <c r="D540" s="427"/>
      <c r="E540" s="427"/>
      <c r="F540" s="530">
        <f>F534+F535+F536+F537+F538+F539</f>
        <v>1793.001999999889</v>
      </c>
      <c r="G540" s="525">
        <f>H540/F540</f>
        <v>5.9111487661474511</v>
      </c>
      <c r="H540" s="428">
        <f>SUM(H534:H539)</f>
        <v>10598.701559999256</v>
      </c>
      <c r="I540" s="424"/>
      <c r="J540" s="425"/>
      <c r="K540" s="186"/>
      <c r="L540" s="359"/>
      <c r="M540" s="401"/>
    </row>
    <row r="541" spans="2:13" ht="16.2" thickBot="1">
      <c r="B541" s="397"/>
      <c r="C541" s="429"/>
      <c r="D541" s="425"/>
      <c r="E541" s="425"/>
      <c r="F541" s="430"/>
      <c r="G541" s="425"/>
      <c r="H541" s="425"/>
      <c r="I541" s="431"/>
      <c r="J541" s="431"/>
      <c r="K541" s="184"/>
      <c r="L541" s="188"/>
      <c r="M541" s="401"/>
    </row>
    <row r="542" spans="2:13" ht="15.6">
      <c r="B542" s="397"/>
      <c r="C542" s="432"/>
      <c r="D542" s="433" t="s">
        <v>298</v>
      </c>
      <c r="E542" s="433" t="s">
        <v>254</v>
      </c>
      <c r="F542" s="434" t="s">
        <v>1</v>
      </c>
      <c r="G542" s="554" t="s">
        <v>65</v>
      </c>
      <c r="H542" s="861" t="s">
        <v>243</v>
      </c>
      <c r="I542" s="862"/>
      <c r="J542" s="431"/>
      <c r="K542" s="184"/>
      <c r="L542" s="188"/>
      <c r="M542" s="401"/>
    </row>
    <row r="543" spans="2:13" ht="15.6">
      <c r="B543" s="397"/>
      <c r="C543" s="437" t="s">
        <v>80</v>
      </c>
      <c r="D543" s="438">
        <v>1166.96</v>
      </c>
      <c r="E543" s="438"/>
      <c r="F543" s="438">
        <f>D543+E543</f>
        <v>1166.96</v>
      </c>
      <c r="G543" s="439">
        <f>F543/F548</f>
        <v>0.23445784536502942</v>
      </c>
      <c r="H543" s="590">
        <v>7.0000000000000001E-3</v>
      </c>
      <c r="I543" s="586">
        <f>F543*H543</f>
        <v>8.1687200000000004</v>
      </c>
      <c r="J543" s="431"/>
      <c r="K543" s="184"/>
      <c r="L543" s="188"/>
      <c r="M543" s="401"/>
    </row>
    <row r="544" spans="2:13" ht="15.6">
      <c r="B544" s="397"/>
      <c r="C544" s="437" t="s">
        <v>81</v>
      </c>
      <c r="D544" s="438">
        <v>929.04</v>
      </c>
      <c r="E544" s="438"/>
      <c r="F544" s="438">
        <f t="shared" ref="F544:F547" si="147">D544+E544</f>
        <v>929.04</v>
      </c>
      <c r="G544" s="439">
        <f>F544/F548</f>
        <v>0.18665654063372086</v>
      </c>
      <c r="H544" s="590">
        <v>2.5000000000000001E-2</v>
      </c>
      <c r="I544" s="586">
        <f>F544*H544</f>
        <v>23.225999999999999</v>
      </c>
      <c r="J544" s="431"/>
      <c r="K544" s="184"/>
      <c r="L544" s="188"/>
      <c r="M544" s="401"/>
    </row>
    <row r="545" spans="2:13" ht="15.6">
      <c r="B545" s="397"/>
      <c r="C545" s="437" t="s">
        <v>58</v>
      </c>
      <c r="D545" s="438">
        <v>1174.1199999999999</v>
      </c>
      <c r="E545" s="438"/>
      <c r="F545" s="438">
        <f t="shared" si="147"/>
        <v>1174.1199999999999</v>
      </c>
      <c r="G545" s="439">
        <f>F545/F548</f>
        <v>0.23589638496605564</v>
      </c>
      <c r="H545" s="590"/>
      <c r="I545" s="586"/>
      <c r="J545" s="431"/>
      <c r="K545" s="184"/>
      <c r="L545" s="188"/>
      <c r="M545" s="401"/>
    </row>
    <row r="546" spans="2:13" ht="15.6">
      <c r="B546" s="397"/>
      <c r="C546" s="437" t="s">
        <v>275</v>
      </c>
      <c r="D546" s="438">
        <v>1707.15</v>
      </c>
      <c r="E546" s="438"/>
      <c r="F546" s="438">
        <f t="shared" si="147"/>
        <v>1707.15</v>
      </c>
      <c r="G546" s="439">
        <f>F546/F548</f>
        <v>0.34298922903519397</v>
      </c>
      <c r="H546" s="590">
        <v>1.9E-2</v>
      </c>
      <c r="I546" s="586">
        <f>F546*H546</f>
        <v>32.435850000000002</v>
      </c>
      <c r="J546" s="431"/>
      <c r="K546" s="184"/>
      <c r="L546" s="188"/>
      <c r="M546" s="401"/>
    </row>
    <row r="547" spans="2:13" ht="15.6">
      <c r="B547" s="397"/>
      <c r="C547" s="437" t="s">
        <v>276</v>
      </c>
      <c r="D547" s="438"/>
      <c r="E547" s="438"/>
      <c r="F547" s="438">
        <f t="shared" si="147"/>
        <v>0</v>
      </c>
      <c r="G547" s="439">
        <f>F547/F548</f>
        <v>0</v>
      </c>
      <c r="H547" s="584"/>
      <c r="I547" s="586"/>
      <c r="J547" s="431"/>
      <c r="K547" s="184"/>
      <c r="L547" s="188"/>
      <c r="M547" s="401"/>
    </row>
    <row r="548" spans="2:13" ht="16.2" thickBot="1">
      <c r="B548" s="397"/>
      <c r="C548" s="441" t="s">
        <v>1</v>
      </c>
      <c r="D548" s="442">
        <f>SUM(D543:D547)</f>
        <v>4977.2700000000004</v>
      </c>
      <c r="E548" s="442">
        <f>SUM(E543:E547)</f>
        <v>0</v>
      </c>
      <c r="F548" s="443">
        <f>D548+E548</f>
        <v>4977.2700000000004</v>
      </c>
      <c r="G548" s="444">
        <f>SUM(G543:G547)</f>
        <v>0.99999999999999978</v>
      </c>
      <c r="H548" s="585" t="s">
        <v>21</v>
      </c>
      <c r="I548" s="591">
        <f>SUM(I543:I547)</f>
        <v>63.830570000000002</v>
      </c>
      <c r="J548" s="431"/>
      <c r="K548" s="184"/>
      <c r="L548" s="188"/>
      <c r="M548" s="401"/>
    </row>
    <row r="549" spans="2:13" ht="15" thickBot="1">
      <c r="B549" s="397"/>
      <c r="C549" s="187"/>
      <c r="D549" s="186"/>
      <c r="E549" s="186"/>
      <c r="G549" s="186"/>
      <c r="H549" s="186"/>
      <c r="I549" s="184"/>
      <c r="J549" s="184"/>
      <c r="K549" s="184"/>
      <c r="L549" s="188"/>
      <c r="M549" s="401"/>
    </row>
    <row r="550" spans="2:13" ht="26.4" thickBot="1">
      <c r="B550" s="397"/>
      <c r="C550" s="863" t="s">
        <v>194</v>
      </c>
      <c r="D550" s="864"/>
      <c r="E550" s="864"/>
      <c r="F550" s="864"/>
      <c r="G550" s="864"/>
      <c r="H550" s="864"/>
      <c r="I550" s="864"/>
      <c r="J550" s="864"/>
      <c r="K550" s="864"/>
      <c r="L550" s="865"/>
      <c r="M550" s="401"/>
    </row>
    <row r="551" spans="2:13" ht="15.6">
      <c r="B551" s="396"/>
      <c r="C551" s="657"/>
      <c r="D551" s="658" t="s">
        <v>260</v>
      </c>
      <c r="E551" s="658" t="s">
        <v>68</v>
      </c>
      <c r="F551" s="658" t="s">
        <v>290</v>
      </c>
      <c r="G551" s="659" t="s">
        <v>256</v>
      </c>
      <c r="H551" s="658" t="s">
        <v>130</v>
      </c>
      <c r="I551" s="659" t="s">
        <v>64</v>
      </c>
      <c r="J551" s="658" t="s">
        <v>173</v>
      </c>
      <c r="K551" s="659" t="s">
        <v>195</v>
      </c>
      <c r="L551" s="660" t="s">
        <v>65</v>
      </c>
      <c r="M551" s="401"/>
    </row>
    <row r="552" spans="2:13" ht="15.6">
      <c r="B552" s="396"/>
      <c r="C552" s="661" t="s">
        <v>58</v>
      </c>
      <c r="D552" s="438">
        <v>263.14</v>
      </c>
      <c r="E552" s="438">
        <v>623</v>
      </c>
      <c r="F552" s="438">
        <v>101.68</v>
      </c>
      <c r="G552" s="438"/>
      <c r="H552" s="438"/>
      <c r="I552" s="438">
        <v>5</v>
      </c>
      <c r="J552" s="438"/>
      <c r="K552" s="670">
        <f>D552+E552+F552+G552+H552+I552+J552</f>
        <v>992.81999999999994</v>
      </c>
      <c r="L552" s="665">
        <f>K552/K556</f>
        <v>9.3723007269805994E-2</v>
      </c>
      <c r="M552" s="401"/>
    </row>
    <row r="553" spans="2:13" ht="15.6">
      <c r="B553" s="396"/>
      <c r="C553" s="661" t="s">
        <v>148</v>
      </c>
      <c r="D553" s="438">
        <v>876.88</v>
      </c>
      <c r="E553" s="438">
        <v>649</v>
      </c>
      <c r="F553" s="438">
        <v>233.44</v>
      </c>
      <c r="G553" s="438"/>
      <c r="H553" s="438">
        <v>166</v>
      </c>
      <c r="I553" s="438">
        <v>352</v>
      </c>
      <c r="J553" s="438"/>
      <c r="K553" s="670">
        <f t="shared" ref="K553:K557" si="148">D553+E553+F553+G553+H553+I553+J553</f>
        <v>2277.3200000000002</v>
      </c>
      <c r="L553" s="665">
        <f>K553/K556</f>
        <v>0.21498084135661513</v>
      </c>
      <c r="M553" s="401"/>
    </row>
    <row r="554" spans="2:13" ht="15.6">
      <c r="B554" s="396"/>
      <c r="C554" s="661" t="s">
        <v>61</v>
      </c>
      <c r="D554" s="438">
        <v>949.4</v>
      </c>
      <c r="E554" s="185">
        <v>765.8</v>
      </c>
      <c r="F554" s="438">
        <v>522.6</v>
      </c>
      <c r="G554" s="438"/>
      <c r="H554" s="438">
        <v>80</v>
      </c>
      <c r="I554" s="438">
        <v>344</v>
      </c>
      <c r="J554" s="438"/>
      <c r="K554" s="670">
        <f t="shared" si="148"/>
        <v>2661.7999999999997</v>
      </c>
      <c r="L554" s="665">
        <f>K554/K556</f>
        <v>0.25127606288226423</v>
      </c>
      <c r="M554" s="401"/>
    </row>
    <row r="555" spans="2:13" ht="15.6">
      <c r="B555" s="396"/>
      <c r="C555" s="661" t="s">
        <v>62</v>
      </c>
      <c r="D555" s="438">
        <v>415.97</v>
      </c>
      <c r="E555" s="438">
        <v>755.71</v>
      </c>
      <c r="F555" s="438">
        <v>683.8</v>
      </c>
      <c r="G555" s="438">
        <v>1443.91</v>
      </c>
      <c r="H555" s="438">
        <v>120.56</v>
      </c>
      <c r="I555" s="438">
        <v>1241.24</v>
      </c>
      <c r="J555" s="438"/>
      <c r="K555" s="670">
        <f t="shared" si="148"/>
        <v>4661.1900000000005</v>
      </c>
      <c r="L555" s="665">
        <f>K555/K556</f>
        <v>0.44002008849131474</v>
      </c>
      <c r="M555" s="401"/>
    </row>
    <row r="556" spans="2:13" ht="15.6">
      <c r="B556" s="397"/>
      <c r="C556" s="661" t="s">
        <v>199</v>
      </c>
      <c r="D556" s="671">
        <f t="shared" ref="D556:F556" si="149">SUM(D552:D555)</f>
        <v>2505.3900000000003</v>
      </c>
      <c r="E556" s="671">
        <f t="shared" si="149"/>
        <v>2793.51</v>
      </c>
      <c r="F556" s="671">
        <f t="shared" si="149"/>
        <v>1541.52</v>
      </c>
      <c r="G556" s="671">
        <f>SUM(G552:G555)</f>
        <v>1443.91</v>
      </c>
      <c r="H556" s="671">
        <f t="shared" ref="H556:J556" si="150">SUM(H552:H555)</f>
        <v>366.56</v>
      </c>
      <c r="I556" s="671">
        <f t="shared" si="150"/>
        <v>1942.24</v>
      </c>
      <c r="J556" s="671">
        <f t="shared" si="150"/>
        <v>0</v>
      </c>
      <c r="K556" s="670">
        <f t="shared" si="148"/>
        <v>10593.13</v>
      </c>
      <c r="L556" s="665">
        <f>SUM(L552:L555)</f>
        <v>1.0000000000000002</v>
      </c>
      <c r="M556" s="401"/>
    </row>
    <row r="557" spans="2:13" ht="15.6">
      <c r="B557" s="397"/>
      <c r="C557" s="672" t="s">
        <v>193</v>
      </c>
      <c r="D557" s="673">
        <v>2505.39</v>
      </c>
      <c r="E557" s="673">
        <v>2793.51</v>
      </c>
      <c r="F557" s="673">
        <v>1547.09</v>
      </c>
      <c r="G557" s="674">
        <v>1443.91</v>
      </c>
      <c r="H557" s="673">
        <v>366.56</v>
      </c>
      <c r="I557" s="674">
        <v>1942.24</v>
      </c>
      <c r="J557" s="674"/>
      <c r="K557" s="675">
        <f t="shared" si="148"/>
        <v>10598.699999999999</v>
      </c>
      <c r="L557" s="665"/>
      <c r="M557" s="401"/>
    </row>
    <row r="558" spans="2:13" ht="15.6">
      <c r="B558" s="397"/>
      <c r="C558" s="662" t="s">
        <v>147</v>
      </c>
      <c r="D558" s="461">
        <f t="shared" ref="D558:E558" si="151">D557-D556</f>
        <v>0</v>
      </c>
      <c r="E558" s="461">
        <f t="shared" si="151"/>
        <v>0</v>
      </c>
      <c r="F558" s="461">
        <f>F557-F556</f>
        <v>5.5699999999999363</v>
      </c>
      <c r="G558" s="461">
        <f>G557-G556</f>
        <v>0</v>
      </c>
      <c r="H558" s="461">
        <f t="shared" ref="H558:I558" si="152">H557-H556</f>
        <v>0</v>
      </c>
      <c r="I558" s="461">
        <f t="shared" si="152"/>
        <v>0</v>
      </c>
      <c r="J558" s="461">
        <f>J557-J556</f>
        <v>0</v>
      </c>
      <c r="K558" s="542">
        <f>D558+E558+F558+G558+H558+I558+J558</f>
        <v>5.5699999999999363</v>
      </c>
      <c r="L558" s="665"/>
      <c r="M558" s="401"/>
    </row>
    <row r="559" spans="2:13" ht="15.6">
      <c r="B559" s="396"/>
      <c r="C559" s="663" t="s">
        <v>65</v>
      </c>
      <c r="D559" s="462">
        <f>D557/K557</f>
        <v>0.23638653797163806</v>
      </c>
      <c r="E559" s="462">
        <f>E557/K557</f>
        <v>0.26357100399105554</v>
      </c>
      <c r="F559" s="462">
        <f>F557/K557</f>
        <v>0.1459697887476766</v>
      </c>
      <c r="G559" s="462">
        <f>G557/K557</f>
        <v>0.13623463254927493</v>
      </c>
      <c r="H559" s="462">
        <f>H557/K557</f>
        <v>3.4585373677903895E-2</v>
      </c>
      <c r="I559" s="462">
        <f>I557/K557</f>
        <v>0.18325266306245108</v>
      </c>
      <c r="J559" s="462">
        <f>J557/K557</f>
        <v>0</v>
      </c>
      <c r="K559" s="520">
        <f>D559+E559+F559+G559+H559+I559+J559</f>
        <v>1.0000000000000002</v>
      </c>
      <c r="L559" s="666"/>
      <c r="M559" s="401"/>
    </row>
    <row r="560" spans="2:13" ht="16.2" thickBot="1">
      <c r="B560" s="396"/>
      <c r="C560" s="664"/>
      <c r="D560" s="668"/>
      <c r="E560" s="669"/>
      <c r="F560" s="887"/>
      <c r="G560" s="887"/>
      <c r="H560" s="887"/>
      <c r="I560" s="887"/>
      <c r="J560" s="888" t="s">
        <v>196</v>
      </c>
      <c r="K560" s="888"/>
      <c r="L560" s="676">
        <f>H540-K557</f>
        <v>1.5599992566421861E-3</v>
      </c>
      <c r="M560" s="401"/>
    </row>
    <row r="561" spans="2:13" ht="15" thickBot="1">
      <c r="B561" s="397"/>
      <c r="C561" s="393"/>
      <c r="D561" s="367"/>
      <c r="E561" s="367"/>
      <c r="F561" s="367"/>
      <c r="G561" s="367"/>
      <c r="H561" s="367"/>
      <c r="I561" s="367"/>
      <c r="J561" s="367"/>
      <c r="K561" s="367"/>
      <c r="L561" s="368"/>
      <c r="M561" s="401"/>
    </row>
    <row r="562" spans="2:13" ht="15" thickBot="1">
      <c r="B562" s="398"/>
      <c r="C562" s="399"/>
      <c r="D562" s="399"/>
      <c r="E562" s="399"/>
      <c r="F562" s="399"/>
      <c r="G562" s="399"/>
      <c r="H562" s="399"/>
      <c r="I562" s="399"/>
      <c r="J562" s="399"/>
      <c r="K562" s="399"/>
      <c r="L562" s="399"/>
      <c r="M562" s="400"/>
    </row>
    <row r="563" spans="2:13" ht="15" thickBot="1"/>
    <row r="564" spans="2:13" ht="46.8" thickBot="1">
      <c r="B564" s="853" t="s">
        <v>224</v>
      </c>
      <c r="C564" s="854"/>
      <c r="D564" s="854"/>
      <c r="E564" s="854"/>
      <c r="F564" s="854"/>
      <c r="G564" s="854"/>
      <c r="H564" s="854"/>
      <c r="I564" s="854"/>
      <c r="J564" s="854"/>
      <c r="K564" s="854"/>
      <c r="L564" s="854"/>
      <c r="M564" s="855"/>
    </row>
    <row r="565" spans="2:13" ht="26.4" thickBot="1">
      <c r="B565" s="396"/>
      <c r="C565" s="856" t="s">
        <v>193</v>
      </c>
      <c r="D565" s="857"/>
      <c r="E565" s="857"/>
      <c r="F565" s="857"/>
      <c r="G565" s="857"/>
      <c r="H565" s="857"/>
      <c r="I565" s="857"/>
      <c r="J565" s="857"/>
      <c r="K565" s="857"/>
      <c r="L565" s="858"/>
      <c r="M565" s="401"/>
    </row>
    <row r="566" spans="2:13" ht="15.6">
      <c r="B566" s="396"/>
      <c r="C566" s="403" t="s">
        <v>7</v>
      </c>
      <c r="D566" s="404" t="s">
        <v>38</v>
      </c>
      <c r="E566" s="405" t="s">
        <v>39</v>
      </c>
      <c r="F566" s="406" t="s">
        <v>40</v>
      </c>
      <c r="G566" s="406" t="s">
        <v>8</v>
      </c>
      <c r="H566" s="407" t="s">
        <v>60</v>
      </c>
      <c r="I566" s="408" t="s">
        <v>40</v>
      </c>
      <c r="J566" s="407" t="s">
        <v>65</v>
      </c>
      <c r="K566" s="184"/>
      <c r="L566" s="188"/>
      <c r="M566" s="401"/>
    </row>
    <row r="567" spans="2:13" ht="15.6">
      <c r="B567" s="396"/>
      <c r="C567" s="409" t="s">
        <v>42</v>
      </c>
      <c r="D567" s="596">
        <v>1706589.6229999999</v>
      </c>
      <c r="E567" s="596">
        <v>1707110.7320000001</v>
      </c>
      <c r="F567" s="526">
        <f t="shared" ref="F567:F572" si="153">E567-D567</f>
        <v>521.10900000017136</v>
      </c>
      <c r="G567" s="521">
        <v>6.28</v>
      </c>
      <c r="H567" s="410">
        <f>F567*G567</f>
        <v>3272.5645200010763</v>
      </c>
      <c r="I567" s="531">
        <f>F567+F571+F572</f>
        <v>732.59800000017185</v>
      </c>
      <c r="J567" s="411">
        <f>I567/I571</f>
        <v>0.49601447288338091</v>
      </c>
      <c r="K567" s="186"/>
      <c r="L567" s="359"/>
      <c r="M567" s="401"/>
    </row>
    <row r="568" spans="2:13" ht="15.6">
      <c r="B568" s="396"/>
      <c r="C568" s="412" t="s">
        <v>43</v>
      </c>
      <c r="D568" s="596">
        <v>648302.09199999995</v>
      </c>
      <c r="E568" s="596">
        <v>648530.60199999996</v>
      </c>
      <c r="F568" s="527">
        <f t="shared" si="153"/>
        <v>228.51000000000931</v>
      </c>
      <c r="G568" s="522">
        <v>6.28</v>
      </c>
      <c r="H568" s="413">
        <f>G568*F568</f>
        <v>1435.0428000000586</v>
      </c>
      <c r="I568" s="532">
        <f>F568</f>
        <v>228.51000000000931</v>
      </c>
      <c r="J568" s="414">
        <f>I568/I571</f>
        <v>0.15471550181485536</v>
      </c>
      <c r="K568" s="186"/>
      <c r="L568" s="359"/>
      <c r="M568" s="401"/>
    </row>
    <row r="569" spans="2:13" ht="15.6">
      <c r="B569" s="396"/>
      <c r="C569" s="415" t="s">
        <v>44</v>
      </c>
      <c r="D569" s="597">
        <v>405654.86300000001</v>
      </c>
      <c r="E569" s="597">
        <v>405895.97399999999</v>
      </c>
      <c r="F569" s="528">
        <f t="shared" si="153"/>
        <v>241.11099999997532</v>
      </c>
      <c r="G569" s="523">
        <v>4.58</v>
      </c>
      <c r="H569" s="416">
        <f>G569*F569</f>
        <v>1104.288379999887</v>
      </c>
      <c r="I569" s="533">
        <f>F569</f>
        <v>241.11099999997532</v>
      </c>
      <c r="J569" s="417">
        <f>I569/I571</f>
        <v>0.16324716361680561</v>
      </c>
      <c r="K569" s="186"/>
      <c r="L569" s="359"/>
      <c r="M569" s="401"/>
    </row>
    <row r="570" spans="2:13" ht="15.6">
      <c r="B570" s="397"/>
      <c r="C570" s="183" t="s">
        <v>139</v>
      </c>
      <c r="D570" s="597">
        <v>353817.95299999998</v>
      </c>
      <c r="E570" s="597">
        <v>354092.70299999998</v>
      </c>
      <c r="F570" s="529">
        <f t="shared" si="153"/>
        <v>274.75</v>
      </c>
      <c r="G570" s="524">
        <v>6.28</v>
      </c>
      <c r="H570" s="418">
        <f>G570*F570</f>
        <v>1725.43</v>
      </c>
      <c r="I570" s="534">
        <f>F570</f>
        <v>274.75</v>
      </c>
      <c r="J570" s="419">
        <f>I570/I571</f>
        <v>0.1860228616849581</v>
      </c>
      <c r="K570" s="186"/>
      <c r="L570" s="359"/>
      <c r="M570" s="401"/>
    </row>
    <row r="571" spans="2:13" ht="16.2" thickBot="1">
      <c r="B571" s="397"/>
      <c r="C571" s="420" t="s">
        <v>45</v>
      </c>
      <c r="D571" s="597">
        <v>6594.2219999999998</v>
      </c>
      <c r="E571" s="597">
        <v>6753.4110000000001</v>
      </c>
      <c r="F571" s="526">
        <f t="shared" si="153"/>
        <v>159.18900000000031</v>
      </c>
      <c r="G571" s="859">
        <v>6.28</v>
      </c>
      <c r="H571" s="655">
        <f>G571*F571</f>
        <v>999.70692000000201</v>
      </c>
      <c r="I571" s="535">
        <f t="shared" ref="I571:J571" si="154">SUM(I567:I570)</f>
        <v>1476.9690000001565</v>
      </c>
      <c r="J571" s="422">
        <f t="shared" si="154"/>
        <v>0.99999999999999989</v>
      </c>
      <c r="K571" s="186"/>
      <c r="L571" s="359"/>
      <c r="M571" s="401"/>
    </row>
    <row r="572" spans="2:13" ht="15.6">
      <c r="B572" s="397"/>
      <c r="C572" s="420" t="s">
        <v>46</v>
      </c>
      <c r="D572" s="597">
        <v>3764.462</v>
      </c>
      <c r="E572" s="597">
        <v>3816.7620000000002</v>
      </c>
      <c r="F572" s="526">
        <f t="shared" si="153"/>
        <v>52.300000000000182</v>
      </c>
      <c r="G572" s="860"/>
      <c r="H572" s="656">
        <f>G571*F572</f>
        <v>328.44400000000115</v>
      </c>
      <c r="I572" s="424"/>
      <c r="J572" s="425"/>
      <c r="K572" s="186"/>
      <c r="L572" s="359"/>
      <c r="M572" s="401"/>
    </row>
    <row r="573" spans="2:13" ht="16.2" thickBot="1">
      <c r="B573" s="397"/>
      <c r="C573" s="426" t="s">
        <v>21</v>
      </c>
      <c r="D573" s="427"/>
      <c r="E573" s="427"/>
      <c r="F573" s="530">
        <f>F567+F568+F569+F570+F571+F572</f>
        <v>1476.9690000001565</v>
      </c>
      <c r="G573" s="525">
        <f>H573/F573</f>
        <v>6.0024798218514306</v>
      </c>
      <c r="H573" s="428">
        <f>SUM(H567:H572)</f>
        <v>8865.4766200010254</v>
      </c>
      <c r="I573" s="424"/>
      <c r="J573" s="425"/>
      <c r="K573" s="186"/>
      <c r="L573" s="359"/>
      <c r="M573" s="401"/>
    </row>
    <row r="574" spans="2:13" ht="16.2" thickBot="1">
      <c r="B574" s="397"/>
      <c r="C574" s="429"/>
      <c r="D574" s="425"/>
      <c r="E574" s="425"/>
      <c r="F574" s="430"/>
      <c r="G574" s="425"/>
      <c r="H574" s="425"/>
      <c r="I574" s="431"/>
      <c r="J574" s="431"/>
      <c r="K574" s="184"/>
      <c r="L574" s="188"/>
      <c r="M574" s="401"/>
    </row>
    <row r="575" spans="2:13" ht="15.6">
      <c r="B575" s="397"/>
      <c r="C575" s="432"/>
      <c r="D575" s="433" t="s">
        <v>298</v>
      </c>
      <c r="E575" s="433" t="s">
        <v>254</v>
      </c>
      <c r="F575" s="434" t="s">
        <v>1</v>
      </c>
      <c r="G575" s="554" t="s">
        <v>65</v>
      </c>
      <c r="H575" s="861" t="s">
        <v>243</v>
      </c>
      <c r="I575" s="862"/>
      <c r="J575" s="431"/>
      <c r="K575" s="184"/>
      <c r="L575" s="188"/>
      <c r="M575" s="401"/>
    </row>
    <row r="576" spans="2:13" ht="15.6">
      <c r="B576" s="397"/>
      <c r="C576" s="437" t="s">
        <v>80</v>
      </c>
      <c r="D576" s="438">
        <v>1059.51</v>
      </c>
      <c r="E576" s="438"/>
      <c r="F576" s="438">
        <f>D576+E576</f>
        <v>1059.51</v>
      </c>
      <c r="G576" s="439">
        <f>F576/F581</f>
        <v>0.25443180235434248</v>
      </c>
      <c r="H576" s="590">
        <v>7.0000000000000001E-3</v>
      </c>
      <c r="I576" s="586">
        <f>F576*H576</f>
        <v>7.4165700000000001</v>
      </c>
      <c r="J576" s="431"/>
      <c r="K576" s="184"/>
      <c r="L576" s="188"/>
      <c r="M576" s="401"/>
    </row>
    <row r="577" spans="2:13" ht="15.6">
      <c r="B577" s="397"/>
      <c r="C577" s="437" t="s">
        <v>81</v>
      </c>
      <c r="D577" s="438">
        <v>737.74</v>
      </c>
      <c r="E577" s="438"/>
      <c r="F577" s="438">
        <f t="shared" ref="F577:F580" si="155">D577+E577</f>
        <v>737.74</v>
      </c>
      <c r="G577" s="439">
        <f>F577/F581</f>
        <v>0.17716162930873011</v>
      </c>
      <c r="H577" s="590">
        <v>2.5000000000000001E-2</v>
      </c>
      <c r="I577" s="586">
        <f>F577*H577</f>
        <v>18.4435</v>
      </c>
      <c r="J577" s="431"/>
      <c r="K577" s="184"/>
      <c r="L577" s="188"/>
      <c r="M577" s="401"/>
    </row>
    <row r="578" spans="2:13" ht="15.6">
      <c r="B578" s="397"/>
      <c r="C578" s="437" t="s">
        <v>58</v>
      </c>
      <c r="D578" s="438">
        <v>1112.1099999999999</v>
      </c>
      <c r="E578" s="438"/>
      <c r="F578" s="438">
        <f t="shared" si="155"/>
        <v>1112.1099999999999</v>
      </c>
      <c r="G578" s="439">
        <f>F578/F581</f>
        <v>0.26706321952250361</v>
      </c>
      <c r="H578" s="590"/>
      <c r="I578" s="586"/>
      <c r="J578" s="431"/>
      <c r="K578" s="184"/>
      <c r="L578" s="188"/>
      <c r="M578" s="401"/>
    </row>
    <row r="579" spans="2:13" ht="15.6">
      <c r="B579" s="397"/>
      <c r="C579" s="437" t="s">
        <v>275</v>
      </c>
      <c r="D579" s="438">
        <v>1254.8599999999999</v>
      </c>
      <c r="E579" s="438"/>
      <c r="F579" s="438">
        <f t="shared" si="155"/>
        <v>1254.8599999999999</v>
      </c>
      <c r="G579" s="439">
        <f>F579/F581</f>
        <v>0.30134334881442387</v>
      </c>
      <c r="H579" s="590">
        <v>1.9E-2</v>
      </c>
      <c r="I579" s="586">
        <f>F579*H579</f>
        <v>23.842339999999997</v>
      </c>
      <c r="J579" s="431"/>
      <c r="K579" s="184"/>
      <c r="L579" s="188"/>
      <c r="M579" s="401"/>
    </row>
    <row r="580" spans="2:13" ht="15.6">
      <c r="B580" s="397"/>
      <c r="C580" s="437" t="s">
        <v>276</v>
      </c>
      <c r="D580" s="438"/>
      <c r="E580" s="438"/>
      <c r="F580" s="438">
        <f t="shared" si="155"/>
        <v>0</v>
      </c>
      <c r="G580" s="439">
        <f>F580/F581</f>
        <v>0</v>
      </c>
      <c r="H580" s="584"/>
      <c r="I580" s="586"/>
      <c r="J580" s="431"/>
      <c r="K580" s="184"/>
      <c r="L580" s="188"/>
      <c r="M580" s="401"/>
    </row>
    <row r="581" spans="2:13" ht="16.2" thickBot="1">
      <c r="B581" s="397"/>
      <c r="C581" s="441" t="s">
        <v>1</v>
      </c>
      <c r="D581" s="442">
        <f>SUM(D576:D580)</f>
        <v>4164.2199999999993</v>
      </c>
      <c r="E581" s="442">
        <f>SUM(E576:E580)</f>
        <v>0</v>
      </c>
      <c r="F581" s="443">
        <f>D581+E581</f>
        <v>4164.2199999999993</v>
      </c>
      <c r="G581" s="444">
        <f>SUM(G576:G580)</f>
        <v>1.0000000000000002</v>
      </c>
      <c r="H581" s="585" t="s">
        <v>21</v>
      </c>
      <c r="I581" s="591">
        <f>SUM(I576:I580)</f>
        <v>49.70241</v>
      </c>
      <c r="J581" s="431"/>
      <c r="K581" s="184"/>
      <c r="L581" s="188"/>
      <c r="M581" s="401"/>
    </row>
    <row r="582" spans="2:13" ht="15" thickBot="1">
      <c r="B582" s="397"/>
      <c r="C582" s="187"/>
      <c r="D582" s="186"/>
      <c r="E582" s="186"/>
      <c r="G582" s="186"/>
      <c r="H582" s="186"/>
      <c r="I582" s="184"/>
      <c r="J582" s="184"/>
      <c r="K582" s="184"/>
      <c r="L582" s="188"/>
      <c r="M582" s="401"/>
    </row>
    <row r="583" spans="2:13" ht="26.4" thickBot="1">
      <c r="B583" s="397"/>
      <c r="C583" s="863" t="s">
        <v>194</v>
      </c>
      <c r="D583" s="864"/>
      <c r="E583" s="864"/>
      <c r="F583" s="864"/>
      <c r="G583" s="864"/>
      <c r="H583" s="864"/>
      <c r="I583" s="864"/>
      <c r="J583" s="864"/>
      <c r="K583" s="864"/>
      <c r="L583" s="865"/>
      <c r="M583" s="401"/>
    </row>
    <row r="584" spans="2:13" ht="15.6">
      <c r="B584" s="396"/>
      <c r="C584" s="657"/>
      <c r="D584" s="658" t="s">
        <v>260</v>
      </c>
      <c r="E584" s="658" t="s">
        <v>68</v>
      </c>
      <c r="F584" s="658" t="s">
        <v>290</v>
      </c>
      <c r="G584" s="659" t="s">
        <v>256</v>
      </c>
      <c r="H584" s="658" t="s">
        <v>130</v>
      </c>
      <c r="I584" s="659" t="s">
        <v>64</v>
      </c>
      <c r="J584" s="658" t="s">
        <v>173</v>
      </c>
      <c r="K584" s="659" t="s">
        <v>195</v>
      </c>
      <c r="L584" s="660" t="s">
        <v>65</v>
      </c>
      <c r="M584" s="401"/>
    </row>
    <row r="585" spans="2:13" ht="15.6">
      <c r="B585" s="396"/>
      <c r="C585" s="661" t="s">
        <v>58</v>
      </c>
      <c r="D585" s="438">
        <v>345</v>
      </c>
      <c r="E585" s="438">
        <v>349</v>
      </c>
      <c r="F585" s="438"/>
      <c r="G585" s="438">
        <v>190</v>
      </c>
      <c r="H585" s="438"/>
      <c r="I585" s="438">
        <v>178</v>
      </c>
      <c r="J585" s="438"/>
      <c r="K585" s="670">
        <f>D585+E585+F585+G585+H585+I585+J585</f>
        <v>1062</v>
      </c>
      <c r="L585" s="665">
        <f>K585/K589</f>
        <v>0.11989040526795279</v>
      </c>
      <c r="M585" s="401"/>
    </row>
    <row r="586" spans="2:13" ht="15.6">
      <c r="B586" s="396"/>
      <c r="C586" s="661" t="s">
        <v>148</v>
      </c>
      <c r="D586" s="438">
        <v>714.25</v>
      </c>
      <c r="E586" s="438">
        <v>538</v>
      </c>
      <c r="F586" s="438"/>
      <c r="G586" s="438">
        <v>276</v>
      </c>
      <c r="H586" s="438">
        <v>70</v>
      </c>
      <c r="I586" s="438">
        <v>249</v>
      </c>
      <c r="J586" s="438"/>
      <c r="K586" s="670">
        <f t="shared" ref="K586:K590" si="156">D586+E586+F586+G586+H586+I586+J586</f>
        <v>1847.25</v>
      </c>
      <c r="L586" s="665">
        <f>K586/K589</f>
        <v>0.20853818373938399</v>
      </c>
      <c r="M586" s="401"/>
    </row>
    <row r="587" spans="2:13" ht="15.6">
      <c r="B587" s="396"/>
      <c r="C587" s="661" t="s">
        <v>61</v>
      </c>
      <c r="D587" s="438">
        <v>2145.44</v>
      </c>
      <c r="E587" s="185">
        <v>505</v>
      </c>
      <c r="F587" s="438"/>
      <c r="G587" s="438">
        <v>31.4</v>
      </c>
      <c r="H587" s="438">
        <v>125</v>
      </c>
      <c r="I587" s="438">
        <v>245</v>
      </c>
      <c r="J587" s="438">
        <v>410.3</v>
      </c>
      <c r="K587" s="670">
        <f t="shared" si="156"/>
        <v>3462.1400000000003</v>
      </c>
      <c r="L587" s="665">
        <f>K587/K589</f>
        <v>0.39084497899660087</v>
      </c>
      <c r="M587" s="401"/>
    </row>
    <row r="588" spans="2:13" ht="15.6">
      <c r="B588" s="396"/>
      <c r="C588" s="661" t="s">
        <v>62</v>
      </c>
      <c r="D588" s="438">
        <v>634.54999999999995</v>
      </c>
      <c r="E588" s="438">
        <v>611.84</v>
      </c>
      <c r="F588" s="438"/>
      <c r="G588" s="438">
        <v>505.14</v>
      </c>
      <c r="H588" s="438">
        <v>120.63</v>
      </c>
      <c r="I588" s="438">
        <v>370.05</v>
      </c>
      <c r="J588" s="438">
        <v>244.49</v>
      </c>
      <c r="K588" s="670">
        <f t="shared" si="156"/>
        <v>2486.6999999999998</v>
      </c>
      <c r="L588" s="665">
        <f>K588/K589</f>
        <v>0.28072643199606234</v>
      </c>
      <c r="M588" s="401"/>
    </row>
    <row r="589" spans="2:13" ht="15.6">
      <c r="B589" s="397"/>
      <c r="C589" s="661" t="s">
        <v>199</v>
      </c>
      <c r="D589" s="671">
        <f t="shared" ref="D589:F589" si="157">SUM(D585:D588)</f>
        <v>3839.24</v>
      </c>
      <c r="E589" s="671">
        <f t="shared" si="157"/>
        <v>2003.8400000000001</v>
      </c>
      <c r="F589" s="671">
        <f t="shared" si="157"/>
        <v>0</v>
      </c>
      <c r="G589" s="671">
        <f>SUM(G585:G588)</f>
        <v>1002.54</v>
      </c>
      <c r="H589" s="671">
        <f t="shared" ref="H589:J589" si="158">SUM(H585:H588)</f>
        <v>315.63</v>
      </c>
      <c r="I589" s="671">
        <f t="shared" si="158"/>
        <v>1042.05</v>
      </c>
      <c r="J589" s="671">
        <f t="shared" si="158"/>
        <v>654.79</v>
      </c>
      <c r="K589" s="670">
        <f t="shared" si="156"/>
        <v>8858.09</v>
      </c>
      <c r="L589" s="665">
        <f>SUM(L585:L588)</f>
        <v>1</v>
      </c>
      <c r="M589" s="401"/>
    </row>
    <row r="590" spans="2:13" ht="15.6">
      <c r="B590" s="397"/>
      <c r="C590" s="672" t="s">
        <v>193</v>
      </c>
      <c r="D590" s="673">
        <v>3842.4</v>
      </c>
      <c r="E590" s="673">
        <v>2003.84</v>
      </c>
      <c r="F590" s="673"/>
      <c r="G590" s="674">
        <v>1002.54</v>
      </c>
      <c r="H590" s="673">
        <v>315.63</v>
      </c>
      <c r="I590" s="674">
        <v>1042.05</v>
      </c>
      <c r="J590" s="674">
        <v>654.79</v>
      </c>
      <c r="K590" s="675">
        <f t="shared" si="156"/>
        <v>8861.25</v>
      </c>
      <c r="L590" s="665"/>
      <c r="M590" s="401"/>
    </row>
    <row r="591" spans="2:13" ht="15.6">
      <c r="B591" s="397"/>
      <c r="C591" s="662" t="s">
        <v>147</v>
      </c>
      <c r="D591" s="461">
        <f t="shared" ref="D591:E591" si="159">D590-D589</f>
        <v>3.1600000000003092</v>
      </c>
      <c r="E591" s="461">
        <f t="shared" si="159"/>
        <v>0</v>
      </c>
      <c r="F591" s="461">
        <f>F590-F589</f>
        <v>0</v>
      </c>
      <c r="G591" s="461">
        <f>G590-G589</f>
        <v>0</v>
      </c>
      <c r="H591" s="461">
        <f t="shared" ref="H591:I591" si="160">H590-H589</f>
        <v>0</v>
      </c>
      <c r="I591" s="461">
        <f t="shared" si="160"/>
        <v>0</v>
      </c>
      <c r="J591" s="461">
        <f>J590-J589</f>
        <v>0</v>
      </c>
      <c r="K591" s="542">
        <f>D591+E591+F591+G591+H591+I591+J591</f>
        <v>3.1600000000003092</v>
      </c>
      <c r="L591" s="665"/>
      <c r="M591" s="401"/>
    </row>
    <row r="592" spans="2:13" ht="15.6">
      <c r="B592" s="396"/>
      <c r="C592" s="663" t="s">
        <v>65</v>
      </c>
      <c r="D592" s="462">
        <f>D590/K590</f>
        <v>0.43361828184511214</v>
      </c>
      <c r="E592" s="462">
        <f>E590/K590</f>
        <v>0.22613513894766538</v>
      </c>
      <c r="F592" s="462">
        <f>F590/K590</f>
        <v>0</v>
      </c>
      <c r="G592" s="462">
        <f>G590/K590</f>
        <v>0.11313753702920017</v>
      </c>
      <c r="H592" s="462">
        <f>H590/K590</f>
        <v>3.5619128226830298E-2</v>
      </c>
      <c r="I592" s="462">
        <f>I590/K590</f>
        <v>0.11759627592044011</v>
      </c>
      <c r="J592" s="462">
        <f>J590/K590</f>
        <v>7.3893638030751871E-2</v>
      </c>
      <c r="K592" s="520">
        <f>D592+E592+F592+G592+H592+I592+J592</f>
        <v>1</v>
      </c>
      <c r="L592" s="666"/>
      <c r="M592" s="401"/>
    </row>
    <row r="593" spans="2:13" ht="16.2" thickBot="1">
      <c r="B593" s="396"/>
      <c r="C593" s="664"/>
      <c r="D593" s="668"/>
      <c r="E593" s="669"/>
      <c r="F593" s="866"/>
      <c r="G593" s="867"/>
      <c r="H593" s="866"/>
      <c r="I593" s="867"/>
      <c r="J593" s="851" t="s">
        <v>196</v>
      </c>
      <c r="K593" s="852"/>
      <c r="L593" s="676">
        <f>H573-K590</f>
        <v>4.2266200010253669</v>
      </c>
      <c r="M593" s="401"/>
    </row>
    <row r="594" spans="2:13" ht="15" thickBot="1">
      <c r="B594" s="397"/>
      <c r="C594" s="393"/>
      <c r="D594" s="367"/>
      <c r="E594" s="367"/>
      <c r="F594" s="367"/>
      <c r="G594" s="367"/>
      <c r="H594" s="367"/>
      <c r="I594" s="367"/>
      <c r="J594" s="367"/>
      <c r="K594" s="367"/>
      <c r="L594" s="368"/>
      <c r="M594" s="401"/>
    </row>
    <row r="595" spans="2:13" ht="15" thickBot="1">
      <c r="B595" s="398"/>
      <c r="C595" s="399"/>
      <c r="D595" s="399"/>
      <c r="E595" s="399"/>
      <c r="F595" s="399"/>
      <c r="G595" s="399"/>
      <c r="H595" s="399"/>
      <c r="I595" s="399"/>
      <c r="J595" s="399"/>
      <c r="K595" s="399"/>
      <c r="L595" s="399"/>
      <c r="M595" s="400"/>
    </row>
    <row r="596" spans="2:13" ht="15" thickBot="1"/>
    <row r="597" spans="2:13" ht="46.8" thickBot="1">
      <c r="B597" s="853" t="s">
        <v>225</v>
      </c>
      <c r="C597" s="854"/>
      <c r="D597" s="854"/>
      <c r="E597" s="854"/>
      <c r="F597" s="854"/>
      <c r="G597" s="854"/>
      <c r="H597" s="854"/>
      <c r="I597" s="854"/>
      <c r="J597" s="854"/>
      <c r="K597" s="854"/>
      <c r="L597" s="854"/>
      <c r="M597" s="855"/>
    </row>
    <row r="598" spans="2:13" ht="26.4" thickBot="1">
      <c r="B598" s="396"/>
      <c r="C598" s="856" t="s">
        <v>193</v>
      </c>
      <c r="D598" s="857"/>
      <c r="E598" s="857"/>
      <c r="F598" s="857"/>
      <c r="G598" s="857"/>
      <c r="H598" s="857"/>
      <c r="I598" s="857"/>
      <c r="J598" s="857"/>
      <c r="K598" s="857"/>
      <c r="L598" s="858"/>
      <c r="M598" s="401"/>
    </row>
    <row r="599" spans="2:13" ht="15.6">
      <c r="B599" s="396"/>
      <c r="C599" s="403" t="s">
        <v>7</v>
      </c>
      <c r="D599" s="404" t="s">
        <v>38</v>
      </c>
      <c r="E599" s="405" t="s">
        <v>39</v>
      </c>
      <c r="F599" s="406" t="s">
        <v>40</v>
      </c>
      <c r="G599" s="406" t="s">
        <v>8</v>
      </c>
      <c r="H599" s="407" t="s">
        <v>60</v>
      </c>
      <c r="I599" s="408" t="s">
        <v>40</v>
      </c>
      <c r="J599" s="407" t="s">
        <v>65</v>
      </c>
      <c r="K599" s="184"/>
      <c r="L599" s="188"/>
      <c r="M599" s="401"/>
    </row>
    <row r="600" spans="2:13" ht="15.6">
      <c r="B600" s="396"/>
      <c r="C600" s="409" t="s">
        <v>42</v>
      </c>
      <c r="D600" s="596">
        <v>1707110.7320000001</v>
      </c>
      <c r="E600" s="596">
        <v>1707909.2830000001</v>
      </c>
      <c r="F600" s="526">
        <f t="shared" ref="F600:F605" si="161">E600-D600</f>
        <v>798.55099999997765</v>
      </c>
      <c r="G600" s="521">
        <v>6.28</v>
      </c>
      <c r="H600" s="410">
        <f>F600*G600</f>
        <v>5014.9002799998598</v>
      </c>
      <c r="I600" s="531">
        <f>F600+F604+F605</f>
        <v>1081.3809999999776</v>
      </c>
      <c r="J600" s="411">
        <f>I600/I604</f>
        <v>0.53212017250166599</v>
      </c>
      <c r="K600" s="186"/>
      <c r="L600" s="359"/>
      <c r="M600" s="401"/>
    </row>
    <row r="601" spans="2:13" ht="15.6">
      <c r="B601" s="396"/>
      <c r="C601" s="412" t="s">
        <v>43</v>
      </c>
      <c r="D601" s="596">
        <v>648530.60199999996</v>
      </c>
      <c r="E601" s="596">
        <v>648727.59299999999</v>
      </c>
      <c r="F601" s="527">
        <f t="shared" si="161"/>
        <v>196.99100000003818</v>
      </c>
      <c r="G601" s="522">
        <v>6.28</v>
      </c>
      <c r="H601" s="413">
        <f>G601*F601</f>
        <v>1237.1034800002399</v>
      </c>
      <c r="I601" s="532">
        <f>F601</f>
        <v>196.99100000003818</v>
      </c>
      <c r="J601" s="414">
        <f>I601/I604</f>
        <v>9.6934276542031128E-2</v>
      </c>
      <c r="K601" s="186"/>
      <c r="L601" s="359"/>
      <c r="M601" s="401"/>
    </row>
    <row r="602" spans="2:13" ht="15.6">
      <c r="B602" s="396"/>
      <c r="C602" s="415" t="s">
        <v>44</v>
      </c>
      <c r="D602" s="597">
        <v>405895.97399999999</v>
      </c>
      <c r="E602" s="597">
        <v>406264.723</v>
      </c>
      <c r="F602" s="528">
        <f t="shared" si="161"/>
        <v>368.74900000001071</v>
      </c>
      <c r="G602" s="523">
        <v>4.58</v>
      </c>
      <c r="H602" s="416">
        <f>G602*F602</f>
        <v>1688.8704200000491</v>
      </c>
      <c r="I602" s="533">
        <f>F602</f>
        <v>368.74900000001071</v>
      </c>
      <c r="J602" s="417">
        <f>I602/I604</f>
        <v>0.18145203354768263</v>
      </c>
      <c r="K602" s="186"/>
      <c r="L602" s="359"/>
      <c r="M602" s="401"/>
    </row>
    <row r="603" spans="2:13" ht="15.6">
      <c r="B603" s="397"/>
      <c r="C603" s="183" t="s">
        <v>139</v>
      </c>
      <c r="D603" s="597">
        <v>354092.70299999998</v>
      </c>
      <c r="E603" s="597">
        <v>354477.79399999999</v>
      </c>
      <c r="F603" s="529">
        <f t="shared" si="161"/>
        <v>385.0910000000149</v>
      </c>
      <c r="G603" s="524">
        <v>6.28</v>
      </c>
      <c r="H603" s="418">
        <f>G603*F603</f>
        <v>2418.3714800000935</v>
      </c>
      <c r="I603" s="534">
        <f>F603</f>
        <v>385.0910000000149</v>
      </c>
      <c r="J603" s="419">
        <f>I603/I604</f>
        <v>0.1894935174086203</v>
      </c>
      <c r="K603" s="186"/>
      <c r="L603" s="359"/>
      <c r="M603" s="401"/>
    </row>
    <row r="604" spans="2:13" ht="16.2" thickBot="1">
      <c r="B604" s="397"/>
      <c r="C604" s="420" t="s">
        <v>45</v>
      </c>
      <c r="D604" s="597">
        <v>6753.4110000000001</v>
      </c>
      <c r="E604" s="597">
        <v>6972.5720000000001</v>
      </c>
      <c r="F604" s="526">
        <f t="shared" si="161"/>
        <v>219.16100000000006</v>
      </c>
      <c r="G604" s="859">
        <v>6.28</v>
      </c>
      <c r="H604" s="655">
        <f>G604*F604</f>
        <v>1376.3310800000004</v>
      </c>
      <c r="I604" s="535">
        <f t="shared" ref="I604:J604" si="162">SUM(I600:I603)</f>
        <v>2032.2120000000414</v>
      </c>
      <c r="J604" s="422">
        <f t="shared" si="162"/>
        <v>1</v>
      </c>
      <c r="K604" s="186"/>
      <c r="L604" s="359"/>
      <c r="M604" s="401"/>
    </row>
    <row r="605" spans="2:13" ht="15.6">
      <c r="B605" s="397"/>
      <c r="C605" s="420" t="s">
        <v>46</v>
      </c>
      <c r="D605" s="597">
        <v>3816.7620000000002</v>
      </c>
      <c r="E605" s="597">
        <v>3880.431</v>
      </c>
      <c r="F605" s="526">
        <f t="shared" si="161"/>
        <v>63.668999999999869</v>
      </c>
      <c r="G605" s="860"/>
      <c r="H605" s="656">
        <f>G604*F605</f>
        <v>399.8413199999992</v>
      </c>
      <c r="I605" s="424"/>
      <c r="J605" s="425"/>
      <c r="K605" s="186"/>
      <c r="L605" s="359"/>
      <c r="M605" s="401"/>
    </row>
    <row r="606" spans="2:13" ht="16.2" thickBot="1">
      <c r="B606" s="397"/>
      <c r="C606" s="426" t="s">
        <v>21</v>
      </c>
      <c r="D606" s="427"/>
      <c r="E606" s="427"/>
      <c r="F606" s="530">
        <f>F600+F601+F602+F603+F604+F605</f>
        <v>2032.2120000000414</v>
      </c>
      <c r="G606" s="525">
        <f>H606/F606</f>
        <v>5.9715315429689397</v>
      </c>
      <c r="H606" s="428">
        <f>SUM(H600:H605)</f>
        <v>12135.418060000242</v>
      </c>
      <c r="I606" s="424"/>
      <c r="J606" s="425"/>
      <c r="K606" s="186"/>
      <c r="L606" s="359"/>
      <c r="M606" s="401"/>
    </row>
    <row r="607" spans="2:13" ht="16.2" thickBot="1">
      <c r="B607" s="397"/>
      <c r="C607" s="429"/>
      <c r="D607" s="425"/>
      <c r="E607" s="425"/>
      <c r="F607" s="430"/>
      <c r="G607" s="425"/>
      <c r="H607" s="425"/>
      <c r="I607" s="431"/>
      <c r="J607" s="431"/>
      <c r="K607" s="184"/>
      <c r="L607" s="188"/>
      <c r="M607" s="401"/>
    </row>
    <row r="608" spans="2:13" ht="15.6">
      <c r="B608" s="397"/>
      <c r="C608" s="432"/>
      <c r="D608" s="433" t="s">
        <v>298</v>
      </c>
      <c r="E608" s="433" t="s">
        <v>254</v>
      </c>
      <c r="F608" s="434" t="s">
        <v>1</v>
      </c>
      <c r="G608" s="554" t="s">
        <v>65</v>
      </c>
      <c r="H608" s="861" t="s">
        <v>243</v>
      </c>
      <c r="I608" s="862"/>
      <c r="J608" s="431"/>
      <c r="K608" s="184"/>
      <c r="L608" s="188"/>
      <c r="M608" s="401"/>
    </row>
    <row r="609" spans="2:13" ht="15.6">
      <c r="B609" s="397"/>
      <c r="C609" s="437" t="s">
        <v>80</v>
      </c>
      <c r="D609" s="438">
        <v>1753.49</v>
      </c>
      <c r="E609" s="438"/>
      <c r="F609" s="438">
        <f>D609+E609</f>
        <v>1753.49</v>
      </c>
      <c r="G609" s="439">
        <f>F609/F614</f>
        <v>0.27890416362470916</v>
      </c>
      <c r="H609" s="590">
        <v>7.0000000000000001E-3</v>
      </c>
      <c r="I609" s="586">
        <f>F609*H609</f>
        <v>12.274430000000001</v>
      </c>
      <c r="J609" s="431"/>
      <c r="K609" s="184"/>
      <c r="L609" s="188"/>
      <c r="M609" s="401"/>
    </row>
    <row r="610" spans="2:13" ht="15.6">
      <c r="B610" s="397"/>
      <c r="C610" s="437" t="s">
        <v>81</v>
      </c>
      <c r="D610" s="438">
        <v>1065.1400000000001</v>
      </c>
      <c r="E610" s="438"/>
      <c r="F610" s="438">
        <f t="shared" ref="F610:F613" si="163">D610+E610</f>
        <v>1065.1400000000001</v>
      </c>
      <c r="G610" s="439">
        <f>F610/F614</f>
        <v>0.1694175506237405</v>
      </c>
      <c r="H610" s="590">
        <v>2.5000000000000001E-2</v>
      </c>
      <c r="I610" s="586">
        <f>F610*H610</f>
        <v>26.628500000000003</v>
      </c>
      <c r="J610" s="431"/>
      <c r="K610" s="184"/>
      <c r="L610" s="188"/>
      <c r="M610" s="401"/>
    </row>
    <row r="611" spans="2:13" ht="15.6">
      <c r="B611" s="397"/>
      <c r="C611" s="437" t="s">
        <v>58</v>
      </c>
      <c r="D611" s="438">
        <v>1377.12</v>
      </c>
      <c r="E611" s="438"/>
      <c r="F611" s="438">
        <f t="shared" si="163"/>
        <v>1377.12</v>
      </c>
      <c r="G611" s="439">
        <f>F611/F614</f>
        <v>0.21904002977539616</v>
      </c>
      <c r="H611" s="590"/>
      <c r="I611" s="586"/>
      <c r="J611" s="431"/>
      <c r="K611" s="184"/>
      <c r="L611" s="188"/>
      <c r="M611" s="401"/>
    </row>
    <row r="612" spans="2:13" ht="15.6">
      <c r="B612" s="397"/>
      <c r="C612" s="437" t="s">
        <v>275</v>
      </c>
      <c r="D612" s="438">
        <v>2091.3200000000002</v>
      </c>
      <c r="E612" s="438"/>
      <c r="F612" s="438">
        <f t="shared" si="163"/>
        <v>2091.3200000000002</v>
      </c>
      <c r="G612" s="439">
        <f>F612/F614</f>
        <v>0.33263825597615426</v>
      </c>
      <c r="H612" s="590">
        <v>1.9E-2</v>
      </c>
      <c r="I612" s="586">
        <f>F612*H612</f>
        <v>39.735080000000004</v>
      </c>
      <c r="J612" s="431"/>
      <c r="K612" s="184"/>
      <c r="L612" s="188"/>
      <c r="M612" s="401"/>
    </row>
    <row r="613" spans="2:13" ht="15.6">
      <c r="B613" s="397"/>
      <c r="C613" s="437" t="s">
        <v>276</v>
      </c>
      <c r="D613" s="438"/>
      <c r="E613" s="438"/>
      <c r="F613" s="438">
        <f t="shared" si="163"/>
        <v>0</v>
      </c>
      <c r="G613" s="439">
        <f>F613/F614</f>
        <v>0</v>
      </c>
      <c r="H613" s="584"/>
      <c r="I613" s="586"/>
      <c r="J613" s="431"/>
      <c r="K613" s="184"/>
      <c r="L613" s="188"/>
      <c r="M613" s="401"/>
    </row>
    <row r="614" spans="2:13" ht="16.2" thickBot="1">
      <c r="B614" s="397"/>
      <c r="C614" s="441" t="s">
        <v>1</v>
      </c>
      <c r="D614" s="442">
        <f>SUM(D609:D613)</f>
        <v>6287.07</v>
      </c>
      <c r="E614" s="442">
        <f>SUM(E609:E613)</f>
        <v>0</v>
      </c>
      <c r="F614" s="443">
        <f>D614+E614</f>
        <v>6287.07</v>
      </c>
      <c r="G614" s="444">
        <f>SUM(G609:G613)</f>
        <v>1</v>
      </c>
      <c r="H614" s="585" t="s">
        <v>21</v>
      </c>
      <c r="I614" s="591">
        <f>SUM(I609:I613)</f>
        <v>78.638010000000008</v>
      </c>
      <c r="J614" s="431"/>
      <c r="K614" s="184"/>
      <c r="L614" s="188"/>
      <c r="M614" s="401"/>
    </row>
    <row r="615" spans="2:13" ht="15" thickBot="1">
      <c r="B615" s="397"/>
      <c r="C615" s="187"/>
      <c r="D615" s="186"/>
      <c r="E615" s="186"/>
      <c r="G615" s="186"/>
      <c r="H615" s="186"/>
      <c r="I615" s="184"/>
      <c r="J615" s="184"/>
      <c r="K615" s="184"/>
      <c r="L615" s="188"/>
      <c r="M615" s="401"/>
    </row>
    <row r="616" spans="2:13" ht="26.4" thickBot="1">
      <c r="B616" s="397"/>
      <c r="C616" s="863" t="s">
        <v>194</v>
      </c>
      <c r="D616" s="864"/>
      <c r="E616" s="864"/>
      <c r="F616" s="864"/>
      <c r="G616" s="864"/>
      <c r="H616" s="864"/>
      <c r="I616" s="864"/>
      <c r="J616" s="864"/>
      <c r="K616" s="864"/>
      <c r="L616" s="865"/>
      <c r="M616" s="401"/>
    </row>
    <row r="617" spans="2:13" ht="15.6">
      <c r="B617" s="396"/>
      <c r="C617" s="657"/>
      <c r="D617" s="658" t="s">
        <v>260</v>
      </c>
      <c r="E617" s="658" t="s">
        <v>68</v>
      </c>
      <c r="F617" s="658" t="s">
        <v>290</v>
      </c>
      <c r="G617" s="659" t="s">
        <v>256</v>
      </c>
      <c r="H617" s="658" t="s">
        <v>130</v>
      </c>
      <c r="I617" s="659" t="s">
        <v>64</v>
      </c>
      <c r="J617" s="658" t="s">
        <v>173</v>
      </c>
      <c r="K617" s="659" t="s">
        <v>195</v>
      </c>
      <c r="L617" s="660" t="s">
        <v>65</v>
      </c>
      <c r="M617" s="401"/>
    </row>
    <row r="618" spans="2:13" ht="15.6">
      <c r="B618" s="396"/>
      <c r="C618" s="661" t="s">
        <v>58</v>
      </c>
      <c r="D618" s="438">
        <v>196</v>
      </c>
      <c r="E618" s="438">
        <v>480</v>
      </c>
      <c r="F618" s="438">
        <v>180.69</v>
      </c>
      <c r="G618" s="438">
        <v>320</v>
      </c>
      <c r="H618" s="438"/>
      <c r="I618" s="438"/>
      <c r="J618" s="438"/>
      <c r="K618" s="670">
        <f>D618+E618+F618+G618+H618+I618+J618</f>
        <v>1176.69</v>
      </c>
      <c r="L618" s="665">
        <f>K618/K622</f>
        <v>9.7023712344964416E-2</v>
      </c>
      <c r="M618" s="401"/>
    </row>
    <row r="619" spans="2:13" ht="15.6">
      <c r="B619" s="396"/>
      <c r="C619" s="661" t="s">
        <v>148</v>
      </c>
      <c r="D619" s="438">
        <v>556.09</v>
      </c>
      <c r="E619" s="438">
        <v>1001.8</v>
      </c>
      <c r="F619" s="438">
        <v>923.74</v>
      </c>
      <c r="G619" s="438">
        <v>257</v>
      </c>
      <c r="H619" s="438">
        <v>279.55</v>
      </c>
      <c r="I619" s="438"/>
      <c r="J619" s="438"/>
      <c r="K619" s="670">
        <f t="shared" ref="K619:K623" si="164">D619+E619+F619+G619+H619+I619+J619</f>
        <v>3018.1800000000003</v>
      </c>
      <c r="L619" s="665">
        <f>K619/K622</f>
        <v>0.24886336088972008</v>
      </c>
      <c r="M619" s="401"/>
    </row>
    <row r="620" spans="2:13" ht="15.6">
      <c r="B620" s="396"/>
      <c r="C620" s="661" t="s">
        <v>61</v>
      </c>
      <c r="D620" s="438">
        <v>2631.88</v>
      </c>
      <c r="E620" s="185">
        <v>1860.7</v>
      </c>
      <c r="F620" s="438">
        <v>481.2</v>
      </c>
      <c r="G620" s="438">
        <v>68.7</v>
      </c>
      <c r="H620" s="438">
        <v>37.68</v>
      </c>
      <c r="I620" s="438"/>
      <c r="J620" s="438"/>
      <c r="K620" s="670">
        <f t="shared" si="164"/>
        <v>5080.16</v>
      </c>
      <c r="L620" s="665">
        <f>K620/K622</f>
        <v>0.41888346336451776</v>
      </c>
      <c r="M620" s="401"/>
    </row>
    <row r="621" spans="2:13" ht="15.6">
      <c r="B621" s="396"/>
      <c r="C621" s="661" t="s">
        <v>62</v>
      </c>
      <c r="D621" s="438">
        <v>275.49</v>
      </c>
      <c r="E621" s="438">
        <v>863.96</v>
      </c>
      <c r="F621" s="438">
        <v>472.5</v>
      </c>
      <c r="G621" s="438">
        <v>785.75</v>
      </c>
      <c r="H621" s="438">
        <v>357.73</v>
      </c>
      <c r="I621" s="438"/>
      <c r="J621" s="438">
        <v>97.4</v>
      </c>
      <c r="K621" s="670">
        <f t="shared" si="164"/>
        <v>2852.83</v>
      </c>
      <c r="L621" s="665">
        <f>K621/K622</f>
        <v>0.23522946340079784</v>
      </c>
      <c r="M621" s="401"/>
    </row>
    <row r="622" spans="2:13" ht="15.6">
      <c r="B622" s="397"/>
      <c r="C622" s="661" t="s">
        <v>199</v>
      </c>
      <c r="D622" s="671">
        <f t="shared" ref="D622:F622" si="165">SUM(D618:D621)</f>
        <v>3659.46</v>
      </c>
      <c r="E622" s="671">
        <f t="shared" si="165"/>
        <v>4206.46</v>
      </c>
      <c r="F622" s="671">
        <f t="shared" si="165"/>
        <v>2058.13</v>
      </c>
      <c r="G622" s="671">
        <f>SUM(G618:G621)</f>
        <v>1431.45</v>
      </c>
      <c r="H622" s="671">
        <f t="shared" ref="H622:J622" si="166">SUM(H618:H621)</f>
        <v>674.96</v>
      </c>
      <c r="I622" s="671">
        <f t="shared" si="166"/>
        <v>0</v>
      </c>
      <c r="J622" s="671">
        <f t="shared" si="166"/>
        <v>97.4</v>
      </c>
      <c r="K622" s="670">
        <f t="shared" si="164"/>
        <v>12127.859999999999</v>
      </c>
      <c r="L622" s="665">
        <f>SUM(L618:L621)</f>
        <v>1</v>
      </c>
      <c r="M622" s="401"/>
    </row>
    <row r="623" spans="2:13" ht="15.6">
      <c r="B623" s="397"/>
      <c r="C623" s="672" t="s">
        <v>193</v>
      </c>
      <c r="D623" s="673">
        <v>3659.46</v>
      </c>
      <c r="E623" s="673">
        <v>4206.46</v>
      </c>
      <c r="F623" s="673">
        <v>2061.14</v>
      </c>
      <c r="G623" s="674">
        <v>1431.45</v>
      </c>
      <c r="H623" s="673">
        <v>674.96</v>
      </c>
      <c r="I623" s="674"/>
      <c r="J623" s="674">
        <v>97.4</v>
      </c>
      <c r="K623" s="675">
        <f t="shared" si="164"/>
        <v>12130.87</v>
      </c>
      <c r="L623" s="665"/>
      <c r="M623" s="401"/>
    </row>
    <row r="624" spans="2:13" ht="15.6">
      <c r="B624" s="397"/>
      <c r="C624" s="662" t="s">
        <v>147</v>
      </c>
      <c r="D624" s="461">
        <f t="shared" ref="D624:E624" si="167">D623-D622</f>
        <v>0</v>
      </c>
      <c r="E624" s="461">
        <f t="shared" si="167"/>
        <v>0</v>
      </c>
      <c r="F624" s="461">
        <f>F623-F622</f>
        <v>3.0099999999997635</v>
      </c>
      <c r="G624" s="461">
        <f>G623-G622</f>
        <v>0</v>
      </c>
      <c r="H624" s="461">
        <f t="shared" ref="H624:I624" si="168">H623-H622</f>
        <v>0</v>
      </c>
      <c r="I624" s="461">
        <f t="shared" si="168"/>
        <v>0</v>
      </c>
      <c r="J624" s="461">
        <f>J623-J622</f>
        <v>0</v>
      </c>
      <c r="K624" s="542">
        <f>D624+E624+F624+G624+H624+I624+J624</f>
        <v>3.0099999999997635</v>
      </c>
      <c r="L624" s="665"/>
      <c r="M624" s="401"/>
    </row>
    <row r="625" spans="2:13" ht="15.6">
      <c r="B625" s="396"/>
      <c r="C625" s="663" t="s">
        <v>65</v>
      </c>
      <c r="D625" s="462">
        <f>D623/K623</f>
        <v>0.30166509079727999</v>
      </c>
      <c r="E625" s="462">
        <f>E623/K623</f>
        <v>0.34675666295987012</v>
      </c>
      <c r="F625" s="462">
        <f>F623/K623</f>
        <v>0.16990867101864909</v>
      </c>
      <c r="G625" s="462">
        <f>G623/K623</f>
        <v>0.11800060506789702</v>
      </c>
      <c r="H625" s="462">
        <f>H623/K623</f>
        <v>5.5639867544537203E-2</v>
      </c>
      <c r="I625" s="462">
        <f>I623/K623</f>
        <v>0</v>
      </c>
      <c r="J625" s="462">
        <f>J623/K623</f>
        <v>8.0291026117665105E-3</v>
      </c>
      <c r="K625" s="520">
        <f>D625+E625+F625+G625+H625+I625+J625</f>
        <v>0.99999999999999989</v>
      </c>
      <c r="L625" s="666"/>
      <c r="M625" s="401"/>
    </row>
    <row r="626" spans="2:13" ht="16.2" thickBot="1">
      <c r="B626" s="396"/>
      <c r="C626" s="664"/>
      <c r="D626" s="668"/>
      <c r="E626" s="669"/>
      <c r="F626" s="866"/>
      <c r="G626" s="867"/>
      <c r="H626" s="866"/>
      <c r="I626" s="867"/>
      <c r="J626" s="851" t="s">
        <v>196</v>
      </c>
      <c r="K626" s="852"/>
      <c r="L626" s="676">
        <f>H606-K623</f>
        <v>4.5480600002410938</v>
      </c>
      <c r="M626" s="401"/>
    </row>
    <row r="627" spans="2:13" ht="15" thickBot="1">
      <c r="B627" s="397"/>
      <c r="C627" s="393"/>
      <c r="D627" s="367"/>
      <c r="E627" s="367"/>
      <c r="F627" s="367"/>
      <c r="G627" s="367"/>
      <c r="H627" s="367"/>
      <c r="I627" s="367"/>
      <c r="J627" s="367"/>
      <c r="K627" s="367"/>
      <c r="L627" s="368"/>
      <c r="M627" s="401"/>
    </row>
    <row r="628" spans="2:13" ht="15" thickBot="1">
      <c r="B628" s="398"/>
      <c r="C628" s="399"/>
      <c r="D628" s="399"/>
      <c r="E628" s="399"/>
      <c r="F628" s="399"/>
      <c r="G628" s="399"/>
      <c r="H628" s="399"/>
      <c r="I628" s="399"/>
      <c r="J628" s="399"/>
      <c r="K628" s="399"/>
      <c r="L628" s="399"/>
      <c r="M628" s="400"/>
    </row>
    <row r="629" spans="2:13" ht="15" thickBot="1"/>
    <row r="630" spans="2:13" ht="46.8" thickBot="1">
      <c r="B630" s="853" t="s">
        <v>226</v>
      </c>
      <c r="C630" s="854"/>
      <c r="D630" s="854"/>
      <c r="E630" s="854"/>
      <c r="F630" s="854"/>
      <c r="G630" s="854"/>
      <c r="H630" s="854"/>
      <c r="I630" s="854"/>
      <c r="J630" s="854"/>
      <c r="K630" s="854"/>
      <c r="L630" s="854"/>
      <c r="M630" s="855"/>
    </row>
    <row r="631" spans="2:13" ht="26.4" thickBot="1">
      <c r="B631" s="396"/>
      <c r="C631" s="856" t="s">
        <v>193</v>
      </c>
      <c r="D631" s="857"/>
      <c r="E631" s="857"/>
      <c r="F631" s="857"/>
      <c r="G631" s="857"/>
      <c r="H631" s="857"/>
      <c r="I631" s="857"/>
      <c r="J631" s="857"/>
      <c r="K631" s="857"/>
      <c r="L631" s="858"/>
      <c r="M631" s="401"/>
    </row>
    <row r="632" spans="2:13" ht="15.6">
      <c r="B632" s="396"/>
      <c r="C632" s="403" t="s">
        <v>7</v>
      </c>
      <c r="D632" s="404" t="s">
        <v>38</v>
      </c>
      <c r="E632" s="405" t="s">
        <v>39</v>
      </c>
      <c r="F632" s="406" t="s">
        <v>40</v>
      </c>
      <c r="G632" s="406" t="s">
        <v>8</v>
      </c>
      <c r="H632" s="407" t="s">
        <v>60</v>
      </c>
      <c r="I632" s="408" t="s">
        <v>40</v>
      </c>
      <c r="J632" s="407" t="s">
        <v>65</v>
      </c>
      <c r="K632" s="184"/>
      <c r="L632" s="188"/>
      <c r="M632" s="401"/>
    </row>
    <row r="633" spans="2:13" ht="15.6">
      <c r="B633" s="396"/>
      <c r="C633" s="409" t="s">
        <v>42</v>
      </c>
      <c r="D633" s="596">
        <v>1707909.2830000001</v>
      </c>
      <c r="E633" s="596">
        <v>1708611.3119999999</v>
      </c>
      <c r="F633" s="526">
        <f t="shared" ref="F633:F638" si="169">E633-D633</f>
        <v>702.02899999986403</v>
      </c>
      <c r="G633" s="521">
        <v>6.28</v>
      </c>
      <c r="H633" s="410">
        <f>F633*G633</f>
        <v>4408.7421199991459</v>
      </c>
      <c r="I633" s="531">
        <f>F633+F637+F638</f>
        <v>819.61899999986417</v>
      </c>
      <c r="J633" s="411">
        <f>I633/I637</f>
        <v>0.53205843938329922</v>
      </c>
      <c r="K633" s="186"/>
      <c r="L633" s="359"/>
      <c r="M633" s="401"/>
    </row>
    <row r="634" spans="2:13" ht="15.6">
      <c r="B634" s="396"/>
      <c r="C634" s="412" t="s">
        <v>43</v>
      </c>
      <c r="D634" s="596">
        <v>648727.59299999999</v>
      </c>
      <c r="E634" s="596">
        <v>648998.47400000005</v>
      </c>
      <c r="F634" s="527">
        <f t="shared" si="169"/>
        <v>270.88100000005215</v>
      </c>
      <c r="G634" s="522">
        <v>6.28</v>
      </c>
      <c r="H634" s="413">
        <f>G634*F634</f>
        <v>1701.1326800003276</v>
      </c>
      <c r="I634" s="532">
        <f>F634</f>
        <v>270.88100000005215</v>
      </c>
      <c r="J634" s="414">
        <f>I634/I637</f>
        <v>0.17584331514842763</v>
      </c>
      <c r="K634" s="186"/>
      <c r="L634" s="359"/>
      <c r="M634" s="401"/>
    </row>
    <row r="635" spans="2:13" ht="15.6">
      <c r="B635" s="396"/>
      <c r="C635" s="415" t="s">
        <v>44</v>
      </c>
      <c r="D635" s="597">
        <v>406264.723</v>
      </c>
      <c r="E635" s="597">
        <v>406610.35200000001</v>
      </c>
      <c r="F635" s="528">
        <f t="shared" si="169"/>
        <v>345.62900000001537</v>
      </c>
      <c r="G635" s="523">
        <v>4.58</v>
      </c>
      <c r="H635" s="416">
        <f>G635*F635</f>
        <v>1582.9808200000705</v>
      </c>
      <c r="I635" s="533">
        <f>F635</f>
        <v>345.62900000001537</v>
      </c>
      <c r="J635" s="417">
        <f>I635/I637</f>
        <v>0.22436623156082153</v>
      </c>
      <c r="K635" s="186"/>
      <c r="L635" s="359"/>
      <c r="M635" s="401"/>
    </row>
    <row r="636" spans="2:13" ht="15.6">
      <c r="B636" s="397"/>
      <c r="C636" s="183" t="s">
        <v>139</v>
      </c>
      <c r="D636" s="597">
        <v>354477.79399999999</v>
      </c>
      <c r="E636" s="597">
        <v>354582.13299999997</v>
      </c>
      <c r="F636" s="529">
        <f t="shared" si="169"/>
        <v>104.33899999997811</v>
      </c>
      <c r="G636" s="524">
        <v>6.28</v>
      </c>
      <c r="H636" s="418">
        <f>G636*F636</f>
        <v>655.24891999986255</v>
      </c>
      <c r="I636" s="534">
        <f>F636</f>
        <v>104.33899999997811</v>
      </c>
      <c r="J636" s="419">
        <f>I636/I637</f>
        <v>6.7732013907451649E-2</v>
      </c>
      <c r="K636" s="186"/>
      <c r="L636" s="359"/>
      <c r="M636" s="401"/>
    </row>
    <row r="637" spans="2:13" ht="16.2" thickBot="1">
      <c r="B637" s="397"/>
      <c r="C637" s="420" t="s">
        <v>45</v>
      </c>
      <c r="D637" s="597">
        <v>6972.5720000000001</v>
      </c>
      <c r="E637" s="597">
        <v>7077.2110000000002</v>
      </c>
      <c r="F637" s="526">
        <f t="shared" si="169"/>
        <v>104.63900000000012</v>
      </c>
      <c r="G637" s="859">
        <v>6.28</v>
      </c>
      <c r="H637" s="655">
        <f>G637*F637</f>
        <v>657.13292000000081</v>
      </c>
      <c r="I637" s="535">
        <f t="shared" ref="I637:J637" si="170">SUM(I633:I636)</f>
        <v>1540.4679999999098</v>
      </c>
      <c r="J637" s="422">
        <f t="shared" si="170"/>
        <v>1</v>
      </c>
      <c r="K637" s="186"/>
      <c r="L637" s="359"/>
      <c r="M637" s="401"/>
    </row>
    <row r="638" spans="2:13" ht="15.6">
      <c r="B638" s="397"/>
      <c r="C638" s="420" t="s">
        <v>46</v>
      </c>
      <c r="D638" s="597">
        <v>3880.431</v>
      </c>
      <c r="E638" s="597">
        <v>3893.3820000000001</v>
      </c>
      <c r="F638" s="526">
        <f t="shared" si="169"/>
        <v>12.951000000000022</v>
      </c>
      <c r="G638" s="860"/>
      <c r="H638" s="656">
        <f>G637*F638</f>
        <v>81.332280000000139</v>
      </c>
      <c r="I638" s="424"/>
      <c r="J638" s="425"/>
      <c r="K638" s="186"/>
      <c r="L638" s="359"/>
      <c r="M638" s="401"/>
    </row>
    <row r="639" spans="2:13" ht="16.2" thickBot="1">
      <c r="B639" s="397"/>
      <c r="C639" s="426" t="s">
        <v>21</v>
      </c>
      <c r="D639" s="427"/>
      <c r="E639" s="427"/>
      <c r="F639" s="530">
        <f>F633+F634+F635+F636+F637+F638</f>
        <v>1540.4679999999098</v>
      </c>
      <c r="G639" s="525">
        <f>H639/F639</f>
        <v>5.8985774063466039</v>
      </c>
      <c r="H639" s="428">
        <f>SUM(H633:H638)</f>
        <v>9086.5697399994078</v>
      </c>
      <c r="I639" s="424"/>
      <c r="J639" s="425"/>
      <c r="K639" s="186"/>
      <c r="L639" s="359"/>
      <c r="M639" s="401"/>
    </row>
    <row r="640" spans="2:13" ht="16.2" thickBot="1">
      <c r="B640" s="397"/>
      <c r="C640" s="429"/>
      <c r="D640" s="425"/>
      <c r="E640" s="425"/>
      <c r="F640" s="430"/>
      <c r="G640" s="425"/>
      <c r="H640" s="425"/>
      <c r="I640" s="431"/>
      <c r="J640" s="431"/>
      <c r="K640" s="184"/>
      <c r="L640" s="188"/>
      <c r="M640" s="401"/>
    </row>
    <row r="641" spans="2:13" ht="15.6">
      <c r="B641" s="397"/>
      <c r="C641" s="432"/>
      <c r="D641" s="433" t="s">
        <v>298</v>
      </c>
      <c r="E641" s="433" t="s">
        <v>254</v>
      </c>
      <c r="F641" s="434" t="s">
        <v>1</v>
      </c>
      <c r="G641" s="554" t="s">
        <v>65</v>
      </c>
      <c r="H641" s="861" t="s">
        <v>243</v>
      </c>
      <c r="I641" s="862"/>
      <c r="J641" s="431"/>
      <c r="K641" s="184"/>
      <c r="L641" s="188"/>
      <c r="M641" s="401"/>
    </row>
    <row r="642" spans="2:13" ht="15.6">
      <c r="B642" s="397"/>
      <c r="C642" s="437" t="s">
        <v>80</v>
      </c>
      <c r="D642" s="438">
        <v>718</v>
      </c>
      <c r="E642" s="438"/>
      <c r="F642" s="438">
        <f>D642+E642</f>
        <v>718</v>
      </c>
      <c r="G642" s="439">
        <f>F642/F647</f>
        <v>0.16885416691163846</v>
      </c>
      <c r="H642" s="590">
        <v>7.0000000000000001E-3</v>
      </c>
      <c r="I642" s="586">
        <f>F642*H642</f>
        <v>5.0259999999999998</v>
      </c>
      <c r="J642" s="431"/>
      <c r="K642" s="184"/>
      <c r="L642" s="188"/>
      <c r="M642" s="401"/>
    </row>
    <row r="643" spans="2:13" ht="15.6">
      <c r="B643" s="397"/>
      <c r="C643" s="437" t="s">
        <v>81</v>
      </c>
      <c r="D643" s="438">
        <v>994.21</v>
      </c>
      <c r="E643" s="438"/>
      <c r="F643" s="438">
        <f t="shared" ref="F643:F646" si="171">D643+E643</f>
        <v>994.21</v>
      </c>
      <c r="G643" s="439">
        <f>F643/F647</f>
        <v>0.23381128312704746</v>
      </c>
      <c r="H643" s="590">
        <v>2.5000000000000001E-2</v>
      </c>
      <c r="I643" s="586">
        <f>F643*H643</f>
        <v>24.855250000000002</v>
      </c>
      <c r="J643" s="431"/>
      <c r="K643" s="184"/>
      <c r="L643" s="188"/>
      <c r="M643" s="401"/>
    </row>
    <row r="644" spans="2:13" ht="15.6">
      <c r="B644" s="397"/>
      <c r="C644" s="437" t="s">
        <v>58</v>
      </c>
      <c r="D644" s="438">
        <v>775</v>
      </c>
      <c r="E644" s="438"/>
      <c r="F644" s="438">
        <f t="shared" si="171"/>
        <v>775</v>
      </c>
      <c r="G644" s="439">
        <f>F644/F647</f>
        <v>0.1822590241734259</v>
      </c>
      <c r="H644" s="590"/>
      <c r="I644" s="586"/>
      <c r="J644" s="431"/>
      <c r="K644" s="184"/>
      <c r="L644" s="188"/>
      <c r="M644" s="401"/>
    </row>
    <row r="645" spans="2:13" ht="15.6">
      <c r="B645" s="397"/>
      <c r="C645" s="437" t="s">
        <v>275</v>
      </c>
      <c r="D645" s="438">
        <v>1764.98</v>
      </c>
      <c r="E645" s="438"/>
      <c r="F645" s="438">
        <f t="shared" si="171"/>
        <v>1764.98</v>
      </c>
      <c r="G645" s="439">
        <f>F645/F647</f>
        <v>0.41507552578788809</v>
      </c>
      <c r="H645" s="590">
        <v>1.9E-2</v>
      </c>
      <c r="I645" s="586">
        <f>F645*H645</f>
        <v>33.534619999999997</v>
      </c>
      <c r="J645" s="431"/>
      <c r="K645" s="184"/>
      <c r="L645" s="188"/>
      <c r="M645" s="401"/>
    </row>
    <row r="646" spans="2:13" ht="15.6">
      <c r="B646" s="397"/>
      <c r="C646" s="437" t="s">
        <v>276</v>
      </c>
      <c r="D646" s="438"/>
      <c r="E646" s="438"/>
      <c r="F646" s="438">
        <f t="shared" si="171"/>
        <v>0</v>
      </c>
      <c r="G646" s="439">
        <f>F646/F647</f>
        <v>0</v>
      </c>
      <c r="H646" s="584"/>
      <c r="I646" s="586"/>
      <c r="J646" s="431"/>
      <c r="K646" s="184"/>
      <c r="L646" s="188"/>
      <c r="M646" s="401"/>
    </row>
    <row r="647" spans="2:13" ht="16.2" thickBot="1">
      <c r="B647" s="397"/>
      <c r="C647" s="441" t="s">
        <v>1</v>
      </c>
      <c r="D647" s="442">
        <f>SUM(D642:D646)</f>
        <v>4252.1900000000005</v>
      </c>
      <c r="E647" s="442">
        <f>SUM(E642:E646)</f>
        <v>0</v>
      </c>
      <c r="F647" s="443">
        <f>D647+E647</f>
        <v>4252.1900000000005</v>
      </c>
      <c r="G647" s="444">
        <f>SUM(G642:G646)</f>
        <v>0.99999999999999989</v>
      </c>
      <c r="H647" s="585" t="s">
        <v>21</v>
      </c>
      <c r="I647" s="591">
        <f>SUM(I642:I646)</f>
        <v>63.415869999999998</v>
      </c>
      <c r="J647" s="431"/>
      <c r="K647" s="184"/>
      <c r="L647" s="188"/>
      <c r="M647" s="401"/>
    </row>
    <row r="648" spans="2:13" ht="15" thickBot="1">
      <c r="B648" s="397"/>
      <c r="C648" s="187"/>
      <c r="D648" s="186"/>
      <c r="E648" s="186"/>
      <c r="G648" s="186"/>
      <c r="H648" s="186"/>
      <c r="I648" s="184"/>
      <c r="J648" s="184"/>
      <c r="K648" s="184"/>
      <c r="L648" s="188"/>
      <c r="M648" s="401"/>
    </row>
    <row r="649" spans="2:13" ht="26.4" thickBot="1">
      <c r="B649" s="397"/>
      <c r="C649" s="863" t="s">
        <v>194</v>
      </c>
      <c r="D649" s="864"/>
      <c r="E649" s="864"/>
      <c r="F649" s="864"/>
      <c r="G649" s="864"/>
      <c r="H649" s="864"/>
      <c r="I649" s="864"/>
      <c r="J649" s="864"/>
      <c r="K649" s="864"/>
      <c r="L649" s="865"/>
      <c r="M649" s="401"/>
    </row>
    <row r="650" spans="2:13" ht="15.6">
      <c r="B650" s="396"/>
      <c r="C650" s="657"/>
      <c r="D650" s="658" t="s">
        <v>260</v>
      </c>
      <c r="E650" s="658" t="s">
        <v>68</v>
      </c>
      <c r="F650" s="658" t="s">
        <v>290</v>
      </c>
      <c r="G650" s="659" t="s">
        <v>256</v>
      </c>
      <c r="H650" s="658" t="s">
        <v>130</v>
      </c>
      <c r="I650" s="659" t="s">
        <v>64</v>
      </c>
      <c r="J650" s="658" t="s">
        <v>173</v>
      </c>
      <c r="K650" s="659" t="s">
        <v>195</v>
      </c>
      <c r="L650" s="660" t="s">
        <v>65</v>
      </c>
      <c r="M650" s="401"/>
    </row>
    <row r="651" spans="2:13" ht="15.6">
      <c r="B651" s="396"/>
      <c r="C651" s="661" t="s">
        <v>58</v>
      </c>
      <c r="D651" s="438">
        <v>273</v>
      </c>
      <c r="E651" s="438">
        <v>90</v>
      </c>
      <c r="F651" s="438"/>
      <c r="G651" s="438">
        <v>20</v>
      </c>
      <c r="H651" s="438"/>
      <c r="I651" s="438">
        <v>292</v>
      </c>
      <c r="J651" s="438">
        <v>100</v>
      </c>
      <c r="K651" s="670">
        <f>D651+E651+F651+G651+H651+I651+J651</f>
        <v>775</v>
      </c>
      <c r="L651" s="665">
        <f>K651/K655</f>
        <v>8.5835483835240173E-2</v>
      </c>
      <c r="M651" s="401"/>
    </row>
    <row r="652" spans="2:13" ht="15.6">
      <c r="B652" s="396"/>
      <c r="C652" s="661" t="s">
        <v>148</v>
      </c>
      <c r="D652" s="438">
        <v>429.21</v>
      </c>
      <c r="E652" s="438">
        <v>778</v>
      </c>
      <c r="F652" s="438"/>
      <c r="G652" s="438">
        <v>122</v>
      </c>
      <c r="H652" s="438"/>
      <c r="I652" s="438">
        <v>303</v>
      </c>
      <c r="J652" s="438">
        <v>80</v>
      </c>
      <c r="K652" s="670">
        <f t="shared" ref="K652:K656" si="172">D652+E652+F652+G652+H652+I652+J652</f>
        <v>1712.21</v>
      </c>
      <c r="L652" s="665">
        <f>K652/K655</f>
        <v>0.18963661132585366</v>
      </c>
      <c r="M652" s="401"/>
    </row>
    <row r="653" spans="2:13" ht="15.6">
      <c r="B653" s="396"/>
      <c r="C653" s="661" t="s">
        <v>61</v>
      </c>
      <c r="D653" s="438">
        <v>676</v>
      </c>
      <c r="E653" s="185">
        <v>799</v>
      </c>
      <c r="F653" s="438"/>
      <c r="G653" s="438">
        <v>234.2</v>
      </c>
      <c r="H653" s="438"/>
      <c r="I653" s="438">
        <v>614</v>
      </c>
      <c r="J653" s="438">
        <v>150</v>
      </c>
      <c r="K653" s="670">
        <f t="shared" si="172"/>
        <v>2473.1999999999998</v>
      </c>
      <c r="L653" s="665">
        <f>K653/K655</f>
        <v>0.27392041112427867</v>
      </c>
      <c r="M653" s="401"/>
    </row>
    <row r="654" spans="2:13" ht="15.6">
      <c r="B654" s="396"/>
      <c r="C654" s="661" t="s">
        <v>62</v>
      </c>
      <c r="D654" s="438">
        <v>474.75</v>
      </c>
      <c r="E654" s="438">
        <v>2113.6999999999998</v>
      </c>
      <c r="F654" s="438"/>
      <c r="G654" s="438">
        <v>552.16999999999996</v>
      </c>
      <c r="H654" s="438"/>
      <c r="I654" s="438">
        <v>690.79</v>
      </c>
      <c r="J654" s="438">
        <v>237.08</v>
      </c>
      <c r="K654" s="670">
        <f t="shared" si="172"/>
        <v>4068.49</v>
      </c>
      <c r="L654" s="665">
        <f>K654/K655</f>
        <v>0.45060749371462749</v>
      </c>
      <c r="M654" s="401"/>
    </row>
    <row r="655" spans="2:13" ht="15.6">
      <c r="B655" s="397"/>
      <c r="C655" s="661" t="s">
        <v>199</v>
      </c>
      <c r="D655" s="671">
        <f t="shared" ref="D655:F655" si="173">SUM(D651:D654)</f>
        <v>1852.96</v>
      </c>
      <c r="E655" s="671">
        <f t="shared" si="173"/>
        <v>3780.7</v>
      </c>
      <c r="F655" s="671">
        <f t="shared" si="173"/>
        <v>0</v>
      </c>
      <c r="G655" s="671">
        <f>SUM(G651:G654)</f>
        <v>928.36999999999989</v>
      </c>
      <c r="H655" s="671">
        <f t="shared" ref="H655:J655" si="174">SUM(H651:H654)</f>
        <v>0</v>
      </c>
      <c r="I655" s="671">
        <f t="shared" si="174"/>
        <v>1899.79</v>
      </c>
      <c r="J655" s="671">
        <f t="shared" si="174"/>
        <v>567.08000000000004</v>
      </c>
      <c r="K655" s="670">
        <f t="shared" si="172"/>
        <v>9028.9</v>
      </c>
      <c r="L655" s="665">
        <f>SUM(L651:L654)</f>
        <v>1</v>
      </c>
      <c r="M655" s="401"/>
    </row>
    <row r="656" spans="2:13" ht="15.6">
      <c r="B656" s="397"/>
      <c r="C656" s="672" t="s">
        <v>193</v>
      </c>
      <c r="D656" s="673">
        <v>1856.56</v>
      </c>
      <c r="E656" s="673">
        <v>3784.76</v>
      </c>
      <c r="F656" s="673"/>
      <c r="G656" s="674">
        <v>928.37</v>
      </c>
      <c r="H656" s="673"/>
      <c r="I656" s="674">
        <v>1899.79</v>
      </c>
      <c r="J656" s="674">
        <v>567.08000000000004</v>
      </c>
      <c r="K656" s="675">
        <f t="shared" si="172"/>
        <v>9036.56</v>
      </c>
      <c r="L656" s="665"/>
      <c r="M656" s="401"/>
    </row>
    <row r="657" spans="2:13" ht="15.6">
      <c r="B657" s="397"/>
      <c r="C657" s="662" t="s">
        <v>147</v>
      </c>
      <c r="D657" s="461">
        <f t="shared" ref="D657:E657" si="175">D656-D655</f>
        <v>3.5999999999999091</v>
      </c>
      <c r="E657" s="461">
        <f t="shared" si="175"/>
        <v>4.0600000000004002</v>
      </c>
      <c r="F657" s="461">
        <f>F656-F655</f>
        <v>0</v>
      </c>
      <c r="G657" s="461">
        <f>G656-G655</f>
        <v>0</v>
      </c>
      <c r="H657" s="461">
        <f t="shared" ref="H657:I657" si="176">H656-H655</f>
        <v>0</v>
      </c>
      <c r="I657" s="461">
        <f t="shared" si="176"/>
        <v>0</v>
      </c>
      <c r="J657" s="461">
        <f>J656-J655</f>
        <v>0</v>
      </c>
      <c r="K657" s="542">
        <f>D657+E657+F657+G657+H657+I657+J657</f>
        <v>7.6600000000003092</v>
      </c>
      <c r="L657" s="665"/>
      <c r="M657" s="401"/>
    </row>
    <row r="658" spans="2:13" ht="15.6">
      <c r="B658" s="396"/>
      <c r="C658" s="663" t="s">
        <v>65</v>
      </c>
      <c r="D658" s="462">
        <f>D656/K656</f>
        <v>0.20544986145170285</v>
      </c>
      <c r="E658" s="462">
        <f>E656/K656</f>
        <v>0.41882751843621913</v>
      </c>
      <c r="F658" s="462">
        <f>F656/K656</f>
        <v>0</v>
      </c>
      <c r="G658" s="462">
        <f>G656/K656</f>
        <v>0.10273489026797808</v>
      </c>
      <c r="H658" s="462">
        <f>H656/K656</f>
        <v>0</v>
      </c>
      <c r="I658" s="462">
        <f>I656/K656</f>
        <v>0.21023376151987039</v>
      </c>
      <c r="J658" s="462">
        <f>J656/K656</f>
        <v>6.2753968324229581E-2</v>
      </c>
      <c r="K658" s="520">
        <f>D658+E658+F658+G658+H658+I658+J658</f>
        <v>1</v>
      </c>
      <c r="L658" s="666"/>
      <c r="M658" s="401"/>
    </row>
    <row r="659" spans="2:13" ht="16.2" thickBot="1">
      <c r="B659" s="396"/>
      <c r="C659" s="664"/>
      <c r="D659" s="668"/>
      <c r="E659" s="669"/>
      <c r="F659" s="866"/>
      <c r="G659" s="867"/>
      <c r="H659" s="866"/>
      <c r="I659" s="867"/>
      <c r="J659" s="851" t="s">
        <v>196</v>
      </c>
      <c r="K659" s="852"/>
      <c r="L659" s="676">
        <f>H639-K656</f>
        <v>50.009739999408339</v>
      </c>
      <c r="M659" s="401"/>
    </row>
    <row r="660" spans="2:13" ht="15" thickBot="1">
      <c r="B660" s="397"/>
      <c r="C660" s="393"/>
      <c r="D660" s="367"/>
      <c r="E660" s="367"/>
      <c r="F660" s="367"/>
      <c r="G660" s="367"/>
      <c r="H660" s="367"/>
      <c r="I660" s="367"/>
      <c r="J660" s="367"/>
      <c r="K660" s="367"/>
      <c r="L660" s="368"/>
      <c r="M660" s="401"/>
    </row>
    <row r="661" spans="2:13" ht="15" thickBot="1">
      <c r="B661" s="398"/>
      <c r="C661" s="399"/>
      <c r="D661" s="399"/>
      <c r="E661" s="399"/>
      <c r="F661" s="399"/>
      <c r="G661" s="399"/>
      <c r="H661" s="399"/>
      <c r="I661" s="399"/>
      <c r="J661" s="399"/>
      <c r="K661" s="399"/>
      <c r="L661" s="399"/>
      <c r="M661" s="400"/>
    </row>
    <row r="662" spans="2:13" ht="15" thickBot="1"/>
    <row r="663" spans="2:13" ht="46.8" thickBot="1">
      <c r="B663" s="853" t="s">
        <v>227</v>
      </c>
      <c r="C663" s="854"/>
      <c r="D663" s="854"/>
      <c r="E663" s="854"/>
      <c r="F663" s="854"/>
      <c r="G663" s="854"/>
      <c r="H663" s="854"/>
      <c r="I663" s="854"/>
      <c r="J663" s="854"/>
      <c r="K663" s="854"/>
      <c r="L663" s="854"/>
      <c r="M663" s="855"/>
    </row>
    <row r="664" spans="2:13" ht="26.4" thickBot="1">
      <c r="B664" s="396"/>
      <c r="C664" s="856" t="s">
        <v>193</v>
      </c>
      <c r="D664" s="857"/>
      <c r="E664" s="857"/>
      <c r="F664" s="857"/>
      <c r="G664" s="857"/>
      <c r="H664" s="857"/>
      <c r="I664" s="857"/>
      <c r="J664" s="857"/>
      <c r="K664" s="857"/>
      <c r="L664" s="858"/>
      <c r="M664" s="401"/>
    </row>
    <row r="665" spans="2:13" ht="15.6">
      <c r="B665" s="396"/>
      <c r="C665" s="403" t="s">
        <v>7</v>
      </c>
      <c r="D665" s="404" t="s">
        <v>38</v>
      </c>
      <c r="E665" s="405" t="s">
        <v>39</v>
      </c>
      <c r="F665" s="406" t="s">
        <v>40</v>
      </c>
      <c r="G665" s="406" t="s">
        <v>8</v>
      </c>
      <c r="H665" s="407" t="s">
        <v>60</v>
      </c>
      <c r="I665" s="408" t="s">
        <v>40</v>
      </c>
      <c r="J665" s="407" t="s">
        <v>65</v>
      </c>
      <c r="K665" s="184"/>
      <c r="L665" s="188"/>
      <c r="M665" s="401"/>
    </row>
    <row r="666" spans="2:13" ht="15.6">
      <c r="B666" s="396"/>
      <c r="C666" s="409" t="s">
        <v>42</v>
      </c>
      <c r="D666" s="596">
        <v>1708611.3119999999</v>
      </c>
      <c r="E666" s="596">
        <v>1709332.682</v>
      </c>
      <c r="F666" s="526">
        <f t="shared" ref="F666:F671" si="177">E666-D666</f>
        <v>721.37000000011176</v>
      </c>
      <c r="G666" s="521">
        <v>6.28</v>
      </c>
      <c r="H666" s="410">
        <f>F666*G666</f>
        <v>4530.203600000702</v>
      </c>
      <c r="I666" s="531">
        <f>F666+F670+F671</f>
        <v>998.34900000011157</v>
      </c>
      <c r="J666" s="411">
        <f>I666/I670</f>
        <v>0.56113566080137023</v>
      </c>
      <c r="K666" s="186"/>
      <c r="L666" s="359"/>
      <c r="M666" s="401"/>
    </row>
    <row r="667" spans="2:13" ht="15.6">
      <c r="B667" s="396"/>
      <c r="C667" s="412" t="s">
        <v>43</v>
      </c>
      <c r="D667" s="596">
        <v>648998.47400000005</v>
      </c>
      <c r="E667" s="596">
        <v>649322.402</v>
      </c>
      <c r="F667" s="527">
        <f t="shared" si="177"/>
        <v>323.92799999995623</v>
      </c>
      <c r="G667" s="522">
        <v>6.28</v>
      </c>
      <c r="H667" s="413">
        <f>G667*F667</f>
        <v>2034.2678399997251</v>
      </c>
      <c r="I667" s="532">
        <f>F667</f>
        <v>323.92799999995623</v>
      </c>
      <c r="J667" s="414">
        <f>I667/I670</f>
        <v>0.18206814684245828</v>
      </c>
      <c r="K667" s="186"/>
      <c r="L667" s="359"/>
      <c r="M667" s="401"/>
    </row>
    <row r="668" spans="2:13" ht="15.6">
      <c r="B668" s="396"/>
      <c r="C668" s="415" t="s">
        <v>44</v>
      </c>
      <c r="D668" s="597">
        <v>406610.35200000001</v>
      </c>
      <c r="E668" s="597">
        <v>407060.99300000002</v>
      </c>
      <c r="F668" s="528">
        <f t="shared" si="177"/>
        <v>450.64100000000326</v>
      </c>
      <c r="G668" s="523">
        <v>4.58</v>
      </c>
      <c r="H668" s="416">
        <f>G668*F668</f>
        <v>2063.9357800000148</v>
      </c>
      <c r="I668" s="533">
        <f>F668</f>
        <v>450.64100000000326</v>
      </c>
      <c r="J668" s="417">
        <f>I668/I670</f>
        <v>0.25328891531835446</v>
      </c>
      <c r="K668" s="186"/>
      <c r="L668" s="359"/>
      <c r="M668" s="401"/>
    </row>
    <row r="669" spans="2:13" ht="15.6">
      <c r="B669" s="397"/>
      <c r="C669" s="183" t="s">
        <v>139</v>
      </c>
      <c r="D669" s="597">
        <v>354582.13299999997</v>
      </c>
      <c r="E669" s="597">
        <v>354588.37300000002</v>
      </c>
      <c r="F669" s="529">
        <f t="shared" si="177"/>
        <v>6.2400000000488944</v>
      </c>
      <c r="G669" s="524">
        <v>6.28</v>
      </c>
      <c r="H669" s="418">
        <f>G669*F669</f>
        <v>39.187200000307058</v>
      </c>
      <c r="I669" s="534">
        <f>F669</f>
        <v>6.2400000000488944</v>
      </c>
      <c r="J669" s="419">
        <f>I669/I670</f>
        <v>3.5072770378170312E-3</v>
      </c>
      <c r="K669" s="186"/>
      <c r="L669" s="359"/>
      <c r="M669" s="401"/>
    </row>
    <row r="670" spans="2:13" ht="16.2" thickBot="1">
      <c r="B670" s="397"/>
      <c r="C670" s="420" t="s">
        <v>45</v>
      </c>
      <c r="D670" s="597">
        <v>7077.2110000000002</v>
      </c>
      <c r="E670" s="597">
        <v>7245.0810000000001</v>
      </c>
      <c r="F670" s="526">
        <f t="shared" si="177"/>
        <v>167.86999999999989</v>
      </c>
      <c r="G670" s="859">
        <v>6.28</v>
      </c>
      <c r="H670" s="655">
        <f>G670*F670</f>
        <v>1054.2235999999994</v>
      </c>
      <c r="I670" s="535">
        <f t="shared" ref="I670:J670" si="178">SUM(I666:I669)</f>
        <v>1779.15800000012</v>
      </c>
      <c r="J670" s="422">
        <f t="shared" si="178"/>
        <v>1</v>
      </c>
      <c r="K670" s="186"/>
      <c r="L670" s="359"/>
      <c r="M670" s="401"/>
    </row>
    <row r="671" spans="2:13" ht="15.6">
      <c r="B671" s="397"/>
      <c r="C671" s="420" t="s">
        <v>46</v>
      </c>
      <c r="D671" s="597">
        <v>3893.3820000000001</v>
      </c>
      <c r="E671" s="597">
        <v>4002.491</v>
      </c>
      <c r="F671" s="526">
        <f t="shared" si="177"/>
        <v>109.10899999999992</v>
      </c>
      <c r="G671" s="860"/>
      <c r="H671" s="656">
        <f>G670*F671</f>
        <v>685.20451999999955</v>
      </c>
      <c r="I671" s="424"/>
      <c r="J671" s="425"/>
      <c r="K671" s="186"/>
      <c r="L671" s="359"/>
      <c r="M671" s="401"/>
    </row>
    <row r="672" spans="2:13" ht="16.2" thickBot="1">
      <c r="B672" s="397"/>
      <c r="C672" s="426" t="s">
        <v>21</v>
      </c>
      <c r="D672" s="427"/>
      <c r="E672" s="427"/>
      <c r="F672" s="530">
        <f>F666+F667+F668+F669+F670+F671</f>
        <v>1779.15800000012</v>
      </c>
      <c r="G672" s="525">
        <f>H672/F672</f>
        <v>5.8494088439587975</v>
      </c>
      <c r="H672" s="428">
        <f>SUM(H666:H671)</f>
        <v>10407.022540000748</v>
      </c>
      <c r="I672" s="424"/>
      <c r="J672" s="425"/>
      <c r="K672" s="186"/>
      <c r="L672" s="359"/>
      <c r="M672" s="401"/>
    </row>
    <row r="673" spans="2:13" ht="16.2" thickBot="1">
      <c r="B673" s="397"/>
      <c r="C673" s="429"/>
      <c r="D673" s="425"/>
      <c r="E673" s="425"/>
      <c r="F673" s="430"/>
      <c r="G673" s="425"/>
      <c r="H673" s="425"/>
      <c r="I673" s="431"/>
      <c r="J673" s="431"/>
      <c r="K673" s="184"/>
      <c r="L673" s="188"/>
      <c r="M673" s="401"/>
    </row>
    <row r="674" spans="2:13" ht="15.6">
      <c r="B674" s="397"/>
      <c r="C674" s="432"/>
      <c r="D674" s="433" t="s">
        <v>298</v>
      </c>
      <c r="E674" s="433" t="s">
        <v>254</v>
      </c>
      <c r="F674" s="434" t="s">
        <v>1</v>
      </c>
      <c r="G674" s="554" t="s">
        <v>65</v>
      </c>
      <c r="H674" s="861" t="s">
        <v>243</v>
      </c>
      <c r="I674" s="862"/>
      <c r="J674" s="431"/>
      <c r="K674" s="184"/>
      <c r="L674" s="188"/>
      <c r="M674" s="401"/>
    </row>
    <row r="675" spans="2:13" ht="15.6">
      <c r="B675" s="397"/>
      <c r="C675" s="437" t="s">
        <v>80</v>
      </c>
      <c r="D675" s="438">
        <v>1435.4</v>
      </c>
      <c r="E675" s="438"/>
      <c r="F675" s="438">
        <f>D675+E675</f>
        <v>1435.4</v>
      </c>
      <c r="G675" s="439">
        <f>F675/F680</f>
        <v>0.226962600345646</v>
      </c>
      <c r="H675" s="590">
        <v>7.0000000000000001E-3</v>
      </c>
      <c r="I675" s="586">
        <f>F675*H675</f>
        <v>10.047800000000001</v>
      </c>
      <c r="J675" s="431"/>
      <c r="K675" s="184"/>
      <c r="L675" s="188"/>
      <c r="M675" s="401"/>
    </row>
    <row r="676" spans="2:13" ht="15.6">
      <c r="B676" s="397"/>
      <c r="C676" s="437" t="s">
        <v>81</v>
      </c>
      <c r="D676" s="438">
        <v>2184.91</v>
      </c>
      <c r="E676" s="438"/>
      <c r="F676" s="438">
        <f t="shared" ref="F676:F679" si="179">D676+E676</f>
        <v>2184.91</v>
      </c>
      <c r="G676" s="439">
        <f>F676/F680</f>
        <v>0.34547363461140124</v>
      </c>
      <c r="H676" s="590">
        <v>2.5000000000000001E-2</v>
      </c>
      <c r="I676" s="586">
        <f>F676*H676</f>
        <v>54.622749999999996</v>
      </c>
      <c r="J676" s="431"/>
      <c r="K676" s="184"/>
      <c r="L676" s="188"/>
      <c r="M676" s="401"/>
    </row>
    <row r="677" spans="2:13" ht="15.6">
      <c r="B677" s="397"/>
      <c r="C677" s="437" t="s">
        <v>58</v>
      </c>
      <c r="D677" s="438">
        <v>1309.3800000000001</v>
      </c>
      <c r="E677" s="438"/>
      <c r="F677" s="438">
        <f t="shared" si="179"/>
        <v>1309.3800000000001</v>
      </c>
      <c r="G677" s="439">
        <f>F677/F680</f>
        <v>0.20703656795358921</v>
      </c>
      <c r="H677" s="590"/>
      <c r="I677" s="586"/>
      <c r="J677" s="431"/>
      <c r="K677" s="184"/>
      <c r="L677" s="188"/>
      <c r="M677" s="401"/>
    </row>
    <row r="678" spans="2:13" ht="15.6">
      <c r="B678" s="397"/>
      <c r="C678" s="437" t="s">
        <v>275</v>
      </c>
      <c r="D678" s="438">
        <v>1394.7</v>
      </c>
      <c r="E678" s="438"/>
      <c r="F678" s="438">
        <f t="shared" si="179"/>
        <v>1394.7</v>
      </c>
      <c r="G678" s="439">
        <f>F678/F680</f>
        <v>0.22052719708936355</v>
      </c>
      <c r="H678" s="590">
        <v>1.9E-2</v>
      </c>
      <c r="I678" s="586">
        <f>F678*H678</f>
        <v>26.499300000000002</v>
      </c>
      <c r="J678" s="431"/>
      <c r="K678" s="184"/>
      <c r="L678" s="188"/>
      <c r="M678" s="401"/>
    </row>
    <row r="679" spans="2:13" ht="15.6">
      <c r="B679" s="397"/>
      <c r="C679" s="437" t="s">
        <v>276</v>
      </c>
      <c r="D679" s="438"/>
      <c r="E679" s="438"/>
      <c r="F679" s="438">
        <f t="shared" si="179"/>
        <v>0</v>
      </c>
      <c r="G679" s="439">
        <f>F679/F680</f>
        <v>0</v>
      </c>
      <c r="H679" s="584"/>
      <c r="I679" s="586"/>
      <c r="J679" s="431"/>
      <c r="K679" s="184"/>
      <c r="L679" s="188"/>
      <c r="M679" s="401"/>
    </row>
    <row r="680" spans="2:13" ht="16.2" thickBot="1">
      <c r="B680" s="397"/>
      <c r="C680" s="441" t="s">
        <v>1</v>
      </c>
      <c r="D680" s="442">
        <f>SUM(D675:D679)</f>
        <v>6324.39</v>
      </c>
      <c r="E680" s="442">
        <f>SUM(E675:E679)</f>
        <v>0</v>
      </c>
      <c r="F680" s="443">
        <f>D680+E680</f>
        <v>6324.39</v>
      </c>
      <c r="G680" s="444">
        <f>SUM(G675:G679)</f>
        <v>0.99999999999999989</v>
      </c>
      <c r="H680" s="585" t="s">
        <v>21</v>
      </c>
      <c r="I680" s="591">
        <f>SUM(I675:I679)</f>
        <v>91.169849999999997</v>
      </c>
      <c r="J680" s="431"/>
      <c r="K680" s="184"/>
      <c r="L680" s="188"/>
      <c r="M680" s="401"/>
    </row>
    <row r="681" spans="2:13" ht="15" thickBot="1">
      <c r="B681" s="397"/>
      <c r="C681" s="187"/>
      <c r="D681" s="186"/>
      <c r="E681" s="186"/>
      <c r="G681" s="186"/>
      <c r="H681" s="186"/>
      <c r="I681" s="184"/>
      <c r="J681" s="184"/>
      <c r="K681" s="184"/>
      <c r="L681" s="188"/>
      <c r="M681" s="401"/>
    </row>
    <row r="682" spans="2:13" ht="26.4" thickBot="1">
      <c r="B682" s="397"/>
      <c r="C682" s="863" t="s">
        <v>194</v>
      </c>
      <c r="D682" s="864"/>
      <c r="E682" s="864"/>
      <c r="F682" s="864"/>
      <c r="G682" s="864"/>
      <c r="H682" s="864"/>
      <c r="I682" s="864"/>
      <c r="J682" s="864"/>
      <c r="K682" s="864"/>
      <c r="L682" s="865"/>
      <c r="M682" s="401"/>
    </row>
    <row r="683" spans="2:13" ht="15.6">
      <c r="B683" s="396"/>
      <c r="C683" s="657"/>
      <c r="D683" s="658" t="s">
        <v>260</v>
      </c>
      <c r="E683" s="658" t="s">
        <v>68</v>
      </c>
      <c r="F683" s="658" t="s">
        <v>290</v>
      </c>
      <c r="G683" s="659" t="s">
        <v>256</v>
      </c>
      <c r="H683" s="658" t="s">
        <v>130</v>
      </c>
      <c r="I683" s="659" t="s">
        <v>64</v>
      </c>
      <c r="J683" s="658" t="s">
        <v>173</v>
      </c>
      <c r="K683" s="659" t="s">
        <v>195</v>
      </c>
      <c r="L683" s="660" t="s">
        <v>65</v>
      </c>
      <c r="M683" s="401"/>
    </row>
    <row r="684" spans="2:13" ht="15.6">
      <c r="B684" s="396"/>
      <c r="C684" s="661" t="s">
        <v>58</v>
      </c>
      <c r="D684" s="438">
        <v>194.04</v>
      </c>
      <c r="E684" s="438"/>
      <c r="F684" s="438">
        <v>604.29999999999995</v>
      </c>
      <c r="G684" s="438">
        <v>300</v>
      </c>
      <c r="H684" s="438"/>
      <c r="I684" s="438">
        <v>35</v>
      </c>
      <c r="J684" s="438">
        <v>30</v>
      </c>
      <c r="K684" s="670">
        <f>D684+E684+F684+G684+H684+I684+J684</f>
        <v>1163.3399999999999</v>
      </c>
      <c r="L684" s="665">
        <f>K684/K688</f>
        <v>0.11188715683860644</v>
      </c>
      <c r="M684" s="401"/>
    </row>
    <row r="685" spans="2:13" ht="15.6">
      <c r="B685" s="396"/>
      <c r="C685" s="661" t="s">
        <v>148</v>
      </c>
      <c r="D685" s="438">
        <v>1251.4000000000001</v>
      </c>
      <c r="E685" s="438"/>
      <c r="F685" s="438">
        <v>498.68</v>
      </c>
      <c r="G685" s="438">
        <v>690</v>
      </c>
      <c r="H685" s="438">
        <v>600.66999999999996</v>
      </c>
      <c r="I685" s="438">
        <v>280.60000000000002</v>
      </c>
      <c r="J685" s="438">
        <v>455</v>
      </c>
      <c r="K685" s="670">
        <f t="shared" ref="K685:K689" si="180">D685+E685+F685+G685+H685+I685+J685</f>
        <v>3776.35</v>
      </c>
      <c r="L685" s="665">
        <f>K685/K688</f>
        <v>0.36319997999507575</v>
      </c>
      <c r="M685" s="401"/>
    </row>
    <row r="686" spans="2:13" ht="15.6">
      <c r="B686" s="396"/>
      <c r="C686" s="661" t="s">
        <v>61</v>
      </c>
      <c r="D686" s="438">
        <v>1418.54</v>
      </c>
      <c r="E686" s="185"/>
      <c r="F686" s="438">
        <v>300.3</v>
      </c>
      <c r="G686" s="438">
        <v>204.3</v>
      </c>
      <c r="H686" s="438">
        <v>68.7</v>
      </c>
      <c r="I686" s="438">
        <v>52</v>
      </c>
      <c r="J686" s="438"/>
      <c r="K686" s="670">
        <f t="shared" si="180"/>
        <v>2043.84</v>
      </c>
      <c r="L686" s="665">
        <f>K686/K688</f>
        <v>0.19657146374492185</v>
      </c>
      <c r="M686" s="401"/>
    </row>
    <row r="687" spans="2:13" ht="15.6">
      <c r="B687" s="396"/>
      <c r="C687" s="661" t="s">
        <v>62</v>
      </c>
      <c r="D687" s="438">
        <v>929</v>
      </c>
      <c r="E687" s="438"/>
      <c r="F687" s="438">
        <v>774.55</v>
      </c>
      <c r="G687" s="438">
        <v>617.77</v>
      </c>
      <c r="H687" s="438">
        <v>102.52</v>
      </c>
      <c r="I687" s="438">
        <v>580.5</v>
      </c>
      <c r="J687" s="438">
        <v>409.57</v>
      </c>
      <c r="K687" s="670">
        <f t="shared" si="180"/>
        <v>3413.91</v>
      </c>
      <c r="L687" s="665">
        <f>K687/K688</f>
        <v>0.32834139942139606</v>
      </c>
      <c r="M687" s="401"/>
    </row>
    <row r="688" spans="2:13" ht="15.6">
      <c r="B688" s="397"/>
      <c r="C688" s="661" t="s">
        <v>199</v>
      </c>
      <c r="D688" s="671">
        <f t="shared" ref="D688:F688" si="181">SUM(D684:D687)</f>
        <v>3792.98</v>
      </c>
      <c r="E688" s="671">
        <f t="shared" si="181"/>
        <v>0</v>
      </c>
      <c r="F688" s="671">
        <f t="shared" si="181"/>
        <v>2177.83</v>
      </c>
      <c r="G688" s="671">
        <f>SUM(G684:G687)</f>
        <v>1812.07</v>
      </c>
      <c r="H688" s="671">
        <f t="shared" ref="H688:J688" si="182">SUM(H684:H687)</f>
        <v>771.89</v>
      </c>
      <c r="I688" s="671">
        <f t="shared" si="182"/>
        <v>948.1</v>
      </c>
      <c r="J688" s="671">
        <f t="shared" si="182"/>
        <v>894.56999999999994</v>
      </c>
      <c r="K688" s="670">
        <f t="shared" si="180"/>
        <v>10397.439999999999</v>
      </c>
      <c r="L688" s="665">
        <f>SUM(L684:L687)</f>
        <v>1</v>
      </c>
      <c r="M688" s="401"/>
    </row>
    <row r="689" spans="2:13" ht="15.6">
      <c r="B689" s="397"/>
      <c r="C689" s="672" t="s">
        <v>193</v>
      </c>
      <c r="D689" s="673">
        <v>3797</v>
      </c>
      <c r="E689" s="673"/>
      <c r="F689" s="673">
        <v>2177.83</v>
      </c>
      <c r="G689" s="674">
        <v>1812.07</v>
      </c>
      <c r="H689" s="673">
        <v>771.89</v>
      </c>
      <c r="I689" s="674">
        <v>948.1</v>
      </c>
      <c r="J689" s="674">
        <v>894.57</v>
      </c>
      <c r="K689" s="675">
        <f t="shared" si="180"/>
        <v>10401.459999999999</v>
      </c>
      <c r="L689" s="665"/>
      <c r="M689" s="401"/>
    </row>
    <row r="690" spans="2:13" ht="15.6">
      <c r="B690" s="397"/>
      <c r="C690" s="662" t="s">
        <v>147</v>
      </c>
      <c r="D690" s="461">
        <f t="shared" ref="D690:E690" si="183">D689-D688</f>
        <v>4.0199999999999818</v>
      </c>
      <c r="E690" s="461">
        <f t="shared" si="183"/>
        <v>0</v>
      </c>
      <c r="F690" s="461">
        <f>F689-F688</f>
        <v>0</v>
      </c>
      <c r="G690" s="461">
        <f>G689-G688</f>
        <v>0</v>
      </c>
      <c r="H690" s="461">
        <f t="shared" ref="H690:I690" si="184">H689-H688</f>
        <v>0</v>
      </c>
      <c r="I690" s="461">
        <f t="shared" si="184"/>
        <v>0</v>
      </c>
      <c r="J690" s="461">
        <f>J689-J688</f>
        <v>0</v>
      </c>
      <c r="K690" s="542">
        <f>D690+E690+F690+G690+H690+I690+J690</f>
        <v>4.0199999999999818</v>
      </c>
      <c r="L690" s="665"/>
      <c r="M690" s="401"/>
    </row>
    <row r="691" spans="2:13" ht="15.6">
      <c r="B691" s="396"/>
      <c r="C691" s="663" t="s">
        <v>65</v>
      </c>
      <c r="D691" s="462">
        <f>D689/K689</f>
        <v>0.36504490715726451</v>
      </c>
      <c r="E691" s="462">
        <f>E689/K689</f>
        <v>0</v>
      </c>
      <c r="F691" s="462">
        <f>F689/K689</f>
        <v>0.2093773374122479</v>
      </c>
      <c r="G691" s="462">
        <f>G689/K689</f>
        <v>0.17421304316893976</v>
      </c>
      <c r="H691" s="462">
        <f>H689/K689</f>
        <v>7.4209774397055797E-2</v>
      </c>
      <c r="I691" s="462">
        <f>I689/K689</f>
        <v>9.1150665387359095E-2</v>
      </c>
      <c r="J691" s="462">
        <f>J689/K689</f>
        <v>8.6004272477133034E-2</v>
      </c>
      <c r="K691" s="520">
        <f>D691+E691+F691+G691+H691+I691+J691</f>
        <v>1</v>
      </c>
      <c r="L691" s="666"/>
      <c r="M691" s="401"/>
    </row>
    <row r="692" spans="2:13" ht="16.2" thickBot="1">
      <c r="B692" s="396"/>
      <c r="C692" s="664"/>
      <c r="D692" s="668"/>
      <c r="E692" s="669"/>
      <c r="F692" s="866"/>
      <c r="G692" s="867"/>
      <c r="H692" s="866"/>
      <c r="I692" s="867"/>
      <c r="J692" s="851" t="s">
        <v>196</v>
      </c>
      <c r="K692" s="852"/>
      <c r="L692" s="676">
        <f>H672-K689</f>
        <v>5.5625400007484131</v>
      </c>
      <c r="M692" s="401"/>
    </row>
    <row r="693" spans="2:13" ht="15" thickBot="1">
      <c r="B693" s="397"/>
      <c r="C693" s="393"/>
      <c r="D693" s="367"/>
      <c r="E693" s="367"/>
      <c r="F693" s="367"/>
      <c r="G693" s="367"/>
      <c r="H693" s="367"/>
      <c r="I693" s="367"/>
      <c r="J693" s="367"/>
      <c r="K693" s="367"/>
      <c r="L693" s="368"/>
      <c r="M693" s="401"/>
    </row>
    <row r="694" spans="2:13" ht="15" thickBot="1">
      <c r="B694" s="398"/>
      <c r="C694" s="399"/>
      <c r="D694" s="399"/>
      <c r="E694" s="399"/>
      <c r="F694" s="399"/>
      <c r="G694" s="399"/>
      <c r="H694" s="399"/>
      <c r="I694" s="399"/>
      <c r="J694" s="399"/>
      <c r="K694" s="399"/>
      <c r="L694" s="399"/>
      <c r="M694" s="400"/>
    </row>
    <row r="695" spans="2:13" ht="15" thickBot="1"/>
    <row r="696" spans="2:13" ht="46.8" thickBot="1">
      <c r="B696" s="853" t="s">
        <v>228</v>
      </c>
      <c r="C696" s="854"/>
      <c r="D696" s="854"/>
      <c r="E696" s="854"/>
      <c r="F696" s="854"/>
      <c r="G696" s="854"/>
      <c r="H696" s="854"/>
      <c r="I696" s="854"/>
      <c r="J696" s="854"/>
      <c r="K696" s="854"/>
      <c r="L696" s="854"/>
      <c r="M696" s="855"/>
    </row>
    <row r="697" spans="2:13" ht="26.4" thickBot="1">
      <c r="B697" s="396"/>
      <c r="C697" s="856" t="s">
        <v>193</v>
      </c>
      <c r="D697" s="857"/>
      <c r="E697" s="857"/>
      <c r="F697" s="857"/>
      <c r="G697" s="857"/>
      <c r="H697" s="857"/>
      <c r="I697" s="857"/>
      <c r="J697" s="857"/>
      <c r="K697" s="857"/>
      <c r="L697" s="858"/>
      <c r="M697" s="401"/>
    </row>
    <row r="698" spans="2:13" ht="15.6">
      <c r="B698" s="396"/>
      <c r="C698" s="403" t="s">
        <v>7</v>
      </c>
      <c r="D698" s="404" t="s">
        <v>38</v>
      </c>
      <c r="E698" s="405" t="s">
        <v>39</v>
      </c>
      <c r="F698" s="406" t="s">
        <v>40</v>
      </c>
      <c r="G698" s="406" t="s">
        <v>8</v>
      </c>
      <c r="H698" s="407" t="s">
        <v>60</v>
      </c>
      <c r="I698" s="408" t="s">
        <v>40</v>
      </c>
      <c r="J698" s="407" t="s">
        <v>65</v>
      </c>
      <c r="K698" s="184"/>
      <c r="L698" s="188"/>
      <c r="M698" s="401"/>
    </row>
    <row r="699" spans="2:13" ht="15.6">
      <c r="B699" s="396"/>
      <c r="C699" s="409" t="s">
        <v>42</v>
      </c>
      <c r="D699" s="596">
        <v>1709332.682</v>
      </c>
      <c r="E699" s="596">
        <v>1710200.4310000001</v>
      </c>
      <c r="F699" s="526">
        <f t="shared" ref="F699:F704" si="185">E699-D699</f>
        <v>867.74900000006892</v>
      </c>
      <c r="G699" s="521">
        <v>6.28</v>
      </c>
      <c r="H699" s="410">
        <f>F699*G699</f>
        <v>5449.4637200004327</v>
      </c>
      <c r="I699" s="531">
        <f>F699+F703+F704</f>
        <v>1003.9790000000689</v>
      </c>
      <c r="J699" s="411">
        <f>I699/I703</f>
        <v>0.59994562132125295</v>
      </c>
      <c r="K699" s="186"/>
      <c r="L699" s="359"/>
      <c r="M699" s="401"/>
    </row>
    <row r="700" spans="2:13" ht="15.6">
      <c r="B700" s="396"/>
      <c r="C700" s="412" t="s">
        <v>43</v>
      </c>
      <c r="D700" s="596">
        <v>649322.402</v>
      </c>
      <c r="E700" s="596">
        <v>649645.81299999997</v>
      </c>
      <c r="F700" s="527">
        <f t="shared" si="185"/>
        <v>323.41099999996368</v>
      </c>
      <c r="G700" s="522">
        <v>6.28</v>
      </c>
      <c r="H700" s="413">
        <f>G700*F700</f>
        <v>2031.0210799997719</v>
      </c>
      <c r="I700" s="532">
        <f>F700</f>
        <v>323.41099999996368</v>
      </c>
      <c r="J700" s="414">
        <f>I700/I703</f>
        <v>0.19326003167107342</v>
      </c>
      <c r="K700" s="186"/>
      <c r="L700" s="359"/>
      <c r="M700" s="401"/>
    </row>
    <row r="701" spans="2:13" ht="15.6">
      <c r="B701" s="396"/>
      <c r="C701" s="415" t="s">
        <v>44</v>
      </c>
      <c r="D701" s="597">
        <v>407060.99300000002</v>
      </c>
      <c r="E701" s="597">
        <v>407389.81300000002</v>
      </c>
      <c r="F701" s="528">
        <f t="shared" si="185"/>
        <v>328.82000000000698</v>
      </c>
      <c r="G701" s="523">
        <v>4.58</v>
      </c>
      <c r="H701" s="416">
        <f>G701*F701</f>
        <v>1505.995600000032</v>
      </c>
      <c r="I701" s="533">
        <f>F701</f>
        <v>328.82000000000698</v>
      </c>
      <c r="J701" s="417">
        <f>I701/I703</f>
        <v>0.19649227643491055</v>
      </c>
      <c r="K701" s="186"/>
      <c r="L701" s="359"/>
      <c r="M701" s="401"/>
    </row>
    <row r="702" spans="2:13" ht="15.6">
      <c r="B702" s="397"/>
      <c r="C702" s="183" t="s">
        <v>139</v>
      </c>
      <c r="D702" s="597">
        <v>354588.37300000002</v>
      </c>
      <c r="E702" s="597">
        <v>354605.61300000001</v>
      </c>
      <c r="F702" s="529">
        <f t="shared" si="185"/>
        <v>17.239999999990687</v>
      </c>
      <c r="G702" s="524">
        <v>6.28</v>
      </c>
      <c r="H702" s="418">
        <f>G702*F702</f>
        <v>108.26719999994151</v>
      </c>
      <c r="I702" s="534">
        <f>F702</f>
        <v>17.239999999990687</v>
      </c>
      <c r="J702" s="419">
        <f>I702/I703</f>
        <v>1.0302070572763078E-2</v>
      </c>
      <c r="K702" s="186"/>
      <c r="L702" s="359"/>
      <c r="M702" s="401"/>
    </row>
    <row r="703" spans="2:13" ht="16.2" thickBot="1">
      <c r="B703" s="397"/>
      <c r="C703" s="420" t="s">
        <v>45</v>
      </c>
      <c r="D703" s="597">
        <v>7245.0810000000001</v>
      </c>
      <c r="E703" s="597">
        <v>7332.6310000000003</v>
      </c>
      <c r="F703" s="526">
        <f t="shared" si="185"/>
        <v>87.550000000000182</v>
      </c>
      <c r="G703" s="859">
        <v>6.28</v>
      </c>
      <c r="H703" s="655">
        <f>G703*F703</f>
        <v>549.81400000000122</v>
      </c>
      <c r="I703" s="535">
        <f t="shared" ref="I703:J703" si="186">SUM(I699:I702)</f>
        <v>1673.4500000000303</v>
      </c>
      <c r="J703" s="422">
        <f t="shared" si="186"/>
        <v>1</v>
      </c>
      <c r="K703" s="186"/>
      <c r="L703" s="359"/>
      <c r="M703" s="401"/>
    </row>
    <row r="704" spans="2:13" ht="15.6">
      <c r="B704" s="397"/>
      <c r="C704" s="420" t="s">
        <v>46</v>
      </c>
      <c r="D704" s="597">
        <v>4002.491</v>
      </c>
      <c r="E704" s="597">
        <v>4051.1709999999998</v>
      </c>
      <c r="F704" s="526">
        <f t="shared" si="185"/>
        <v>48.679999999999836</v>
      </c>
      <c r="G704" s="860"/>
      <c r="H704" s="656">
        <f>G703*F704</f>
        <v>305.71039999999897</v>
      </c>
      <c r="I704" s="424"/>
      <c r="J704" s="425"/>
      <c r="K704" s="186"/>
      <c r="L704" s="359"/>
      <c r="M704" s="401"/>
    </row>
    <row r="705" spans="2:13" ht="16.2" thickBot="1">
      <c r="B705" s="397"/>
      <c r="C705" s="426" t="s">
        <v>21</v>
      </c>
      <c r="D705" s="427"/>
      <c r="E705" s="427"/>
      <c r="F705" s="530">
        <f>F699+F700+F701+F702+F703+F704</f>
        <v>1673.4500000000303</v>
      </c>
      <c r="G705" s="525">
        <f>H705/F705</f>
        <v>5.9459631300606519</v>
      </c>
      <c r="H705" s="428">
        <f>SUM(H699:H704)</f>
        <v>9950.2720000001773</v>
      </c>
      <c r="I705" s="424"/>
      <c r="J705" s="425"/>
      <c r="K705" s="186"/>
      <c r="L705" s="359"/>
      <c r="M705" s="401"/>
    </row>
    <row r="706" spans="2:13" ht="16.2" thickBot="1">
      <c r="B706" s="397"/>
      <c r="C706" s="429"/>
      <c r="D706" s="425"/>
      <c r="E706" s="425"/>
      <c r="F706" s="430"/>
      <c r="G706" s="425"/>
      <c r="H706" s="425"/>
      <c r="I706" s="431"/>
      <c r="J706" s="431"/>
      <c r="K706" s="184"/>
      <c r="L706" s="188"/>
      <c r="M706" s="401"/>
    </row>
    <row r="707" spans="2:13" ht="15.6">
      <c r="B707" s="397"/>
      <c r="C707" s="432"/>
      <c r="D707" s="433" t="s">
        <v>298</v>
      </c>
      <c r="E707" s="433" t="s">
        <v>254</v>
      </c>
      <c r="F707" s="434" t="s">
        <v>1</v>
      </c>
      <c r="G707" s="554" t="s">
        <v>65</v>
      </c>
      <c r="H707" s="861" t="s">
        <v>243</v>
      </c>
      <c r="I707" s="862"/>
      <c r="J707" s="431"/>
      <c r="K707" s="184"/>
      <c r="L707" s="188"/>
      <c r="M707" s="401"/>
    </row>
    <row r="708" spans="2:13" ht="15.6">
      <c r="B708" s="397"/>
      <c r="C708" s="437" t="s">
        <v>80</v>
      </c>
      <c r="D708" s="438">
        <v>641</v>
      </c>
      <c r="E708" s="438"/>
      <c r="F708" s="438">
        <f>D708+E708</f>
        <v>641</v>
      </c>
      <c r="G708" s="439">
        <f>F708/F713</f>
        <v>0.13536371872221717</v>
      </c>
      <c r="H708" s="590">
        <v>7.0000000000000001E-3</v>
      </c>
      <c r="I708" s="586">
        <f>F708*H708</f>
        <v>4.4870000000000001</v>
      </c>
      <c r="J708" s="431"/>
      <c r="K708" s="184"/>
      <c r="L708" s="188"/>
      <c r="M708" s="401"/>
    </row>
    <row r="709" spans="2:13" ht="15.6">
      <c r="B709" s="397"/>
      <c r="C709" s="437" t="s">
        <v>81</v>
      </c>
      <c r="D709" s="438">
        <v>1107.8</v>
      </c>
      <c r="E709" s="438"/>
      <c r="F709" s="438">
        <f t="shared" ref="F709:F712" si="187">D709+E709</f>
        <v>1107.8</v>
      </c>
      <c r="G709" s="439">
        <f>F709/F713</f>
        <v>0.23394060468092381</v>
      </c>
      <c r="H709" s="590">
        <v>2.5000000000000001E-2</v>
      </c>
      <c r="I709" s="586">
        <f>F709*H709</f>
        <v>27.695</v>
      </c>
      <c r="J709" s="431"/>
      <c r="K709" s="184"/>
      <c r="L709" s="188"/>
      <c r="M709" s="401"/>
    </row>
    <row r="710" spans="2:13" ht="15.6">
      <c r="B710" s="397"/>
      <c r="C710" s="437" t="s">
        <v>58</v>
      </c>
      <c r="D710" s="438">
        <v>1679.54</v>
      </c>
      <c r="E710" s="438"/>
      <c r="F710" s="438">
        <f t="shared" si="187"/>
        <v>1679.54</v>
      </c>
      <c r="G710" s="439">
        <f>F710/F713</f>
        <v>0.35467828415399782</v>
      </c>
      <c r="H710" s="590"/>
      <c r="I710" s="586"/>
      <c r="J710" s="431"/>
      <c r="K710" s="184"/>
      <c r="L710" s="188"/>
      <c r="M710" s="401"/>
    </row>
    <row r="711" spans="2:13" ht="15.6">
      <c r="B711" s="397"/>
      <c r="C711" s="437" t="s">
        <v>275</v>
      </c>
      <c r="D711" s="438">
        <v>1307.05</v>
      </c>
      <c r="E711" s="438"/>
      <c r="F711" s="438">
        <f t="shared" si="187"/>
        <v>1307.05</v>
      </c>
      <c r="G711" s="439">
        <f>F711/F713</f>
        <v>0.27601739244286105</v>
      </c>
      <c r="H711" s="590">
        <v>1.9E-2</v>
      </c>
      <c r="I711" s="586">
        <f>F711*H711</f>
        <v>24.833949999999998</v>
      </c>
      <c r="J711" s="431"/>
      <c r="K711" s="184"/>
      <c r="L711" s="188"/>
      <c r="M711" s="401"/>
    </row>
    <row r="712" spans="2:13" ht="15.6">
      <c r="B712" s="397"/>
      <c r="C712" s="437" t="s">
        <v>276</v>
      </c>
      <c r="D712" s="438"/>
      <c r="E712" s="438"/>
      <c r="F712" s="438">
        <f t="shared" si="187"/>
        <v>0</v>
      </c>
      <c r="G712" s="439">
        <f>F712/F713</f>
        <v>0</v>
      </c>
      <c r="H712" s="584"/>
      <c r="I712" s="586"/>
      <c r="J712" s="431"/>
      <c r="K712" s="184"/>
      <c r="L712" s="188"/>
      <c r="M712" s="401"/>
    </row>
    <row r="713" spans="2:13" ht="16.2" thickBot="1">
      <c r="B713" s="397"/>
      <c r="C713" s="441" t="s">
        <v>1</v>
      </c>
      <c r="D713" s="442">
        <f>SUM(D708:D712)</f>
        <v>4735.3900000000003</v>
      </c>
      <c r="E713" s="442">
        <f>SUM(E708:E712)</f>
        <v>0</v>
      </c>
      <c r="F713" s="443">
        <f>D713+E713</f>
        <v>4735.3900000000003</v>
      </c>
      <c r="G713" s="444">
        <f>SUM(G708:G712)</f>
        <v>0.99999999999999989</v>
      </c>
      <c r="H713" s="585" t="s">
        <v>21</v>
      </c>
      <c r="I713" s="591">
        <f>SUM(I708:I712)</f>
        <v>57.015950000000004</v>
      </c>
      <c r="J713" s="431"/>
      <c r="K713" s="184"/>
      <c r="L713" s="188"/>
      <c r="M713" s="401"/>
    </row>
    <row r="714" spans="2:13" ht="15" thickBot="1">
      <c r="B714" s="397"/>
      <c r="C714" s="187"/>
      <c r="D714" s="186"/>
      <c r="E714" s="186"/>
      <c r="G714" s="186"/>
      <c r="H714" s="186"/>
      <c r="I714" s="184"/>
      <c r="J714" s="184"/>
      <c r="K714" s="184"/>
      <c r="L714" s="188"/>
      <c r="M714" s="401"/>
    </row>
    <row r="715" spans="2:13" ht="26.4" thickBot="1">
      <c r="B715" s="397"/>
      <c r="C715" s="863" t="s">
        <v>194</v>
      </c>
      <c r="D715" s="864"/>
      <c r="E715" s="864"/>
      <c r="F715" s="864"/>
      <c r="G715" s="864"/>
      <c r="H715" s="864"/>
      <c r="I715" s="864"/>
      <c r="J715" s="864"/>
      <c r="K715" s="864"/>
      <c r="L715" s="865"/>
      <c r="M715" s="401"/>
    </row>
    <row r="716" spans="2:13" ht="15.6">
      <c r="B716" s="396"/>
      <c r="C716" s="657"/>
      <c r="D716" s="658" t="s">
        <v>260</v>
      </c>
      <c r="E716" s="658" t="s">
        <v>68</v>
      </c>
      <c r="F716" s="658" t="s">
        <v>290</v>
      </c>
      <c r="G716" s="659" t="s">
        <v>256</v>
      </c>
      <c r="H716" s="658" t="s">
        <v>130</v>
      </c>
      <c r="I716" s="659" t="s">
        <v>64</v>
      </c>
      <c r="J716" s="658" t="s">
        <v>173</v>
      </c>
      <c r="K716" s="659" t="s">
        <v>195</v>
      </c>
      <c r="L716" s="660" t="s">
        <v>65</v>
      </c>
      <c r="M716" s="401"/>
    </row>
    <row r="717" spans="2:13" ht="15.6">
      <c r="B717" s="396"/>
      <c r="C717" s="661" t="s">
        <v>58</v>
      </c>
      <c r="D717" s="438"/>
      <c r="E717" s="438">
        <v>89</v>
      </c>
      <c r="F717" s="438">
        <v>131.31</v>
      </c>
      <c r="G717" s="438">
        <v>743</v>
      </c>
      <c r="H717" s="438"/>
      <c r="I717" s="438">
        <v>360</v>
      </c>
      <c r="J717" s="438">
        <v>125</v>
      </c>
      <c r="K717" s="670">
        <f>D717+E717+F717+G717+H717+I717+J717</f>
        <v>1448.31</v>
      </c>
      <c r="L717" s="665">
        <f>K717/K721</f>
        <v>0.14624090859981076</v>
      </c>
      <c r="M717" s="401"/>
    </row>
    <row r="718" spans="2:13" ht="15.6">
      <c r="B718" s="396"/>
      <c r="C718" s="661" t="s">
        <v>148</v>
      </c>
      <c r="D718" s="438"/>
      <c r="E718" s="438">
        <v>617.79999999999995</v>
      </c>
      <c r="F718" s="438">
        <v>30.11</v>
      </c>
      <c r="G718" s="438">
        <v>643</v>
      </c>
      <c r="H718" s="438">
        <v>511.12</v>
      </c>
      <c r="I718" s="438">
        <v>168</v>
      </c>
      <c r="J718" s="438">
        <v>100</v>
      </c>
      <c r="K718" s="670">
        <f t="shared" ref="K718:K722" si="188">D718+E718+F718+G718+H718+I718+J718</f>
        <v>2070.0299999999997</v>
      </c>
      <c r="L718" s="665">
        <f>K718/K721</f>
        <v>0.20901814392558654</v>
      </c>
      <c r="M718" s="401"/>
    </row>
    <row r="719" spans="2:13" ht="15.6">
      <c r="B719" s="396"/>
      <c r="C719" s="661" t="s">
        <v>61</v>
      </c>
      <c r="D719" s="438"/>
      <c r="E719" s="185">
        <v>210.44</v>
      </c>
      <c r="F719" s="438">
        <v>787.55</v>
      </c>
      <c r="G719" s="438">
        <v>878.6</v>
      </c>
      <c r="H719" s="438">
        <v>182.62</v>
      </c>
      <c r="I719" s="438">
        <v>310</v>
      </c>
      <c r="J719" s="438">
        <v>279.2</v>
      </c>
      <c r="K719" s="670">
        <f t="shared" si="188"/>
        <v>2648.41</v>
      </c>
      <c r="L719" s="665">
        <f>K719/K721</f>
        <v>0.26741918839531925</v>
      </c>
      <c r="M719" s="401"/>
    </row>
    <row r="720" spans="2:13" ht="15.6">
      <c r="B720" s="396"/>
      <c r="C720" s="661" t="s">
        <v>62</v>
      </c>
      <c r="D720" s="438"/>
      <c r="E720" s="438">
        <v>1041.1400000000001</v>
      </c>
      <c r="F720" s="438">
        <v>497</v>
      </c>
      <c r="G720" s="438">
        <v>810.1</v>
      </c>
      <c r="H720" s="438">
        <v>643</v>
      </c>
      <c r="I720" s="438">
        <v>570.5</v>
      </c>
      <c r="J720" s="438">
        <v>175.1</v>
      </c>
      <c r="K720" s="670">
        <f t="shared" si="188"/>
        <v>3736.84</v>
      </c>
      <c r="L720" s="665">
        <f>K720/K721</f>
        <v>0.37732175907928339</v>
      </c>
      <c r="M720" s="401"/>
    </row>
    <row r="721" spans="2:13" ht="15.6">
      <c r="B721" s="397"/>
      <c r="C721" s="661" t="s">
        <v>199</v>
      </c>
      <c r="D721" s="671">
        <f t="shared" ref="D721:F721" si="189">SUM(D717:D720)</f>
        <v>0</v>
      </c>
      <c r="E721" s="671">
        <f t="shared" si="189"/>
        <v>1958.38</v>
      </c>
      <c r="F721" s="671">
        <f t="shared" si="189"/>
        <v>1445.97</v>
      </c>
      <c r="G721" s="671">
        <f>SUM(G717:G720)</f>
        <v>3074.7</v>
      </c>
      <c r="H721" s="671">
        <f t="shared" ref="H721:J721" si="190">SUM(H717:H720)</f>
        <v>1336.74</v>
      </c>
      <c r="I721" s="671">
        <f t="shared" si="190"/>
        <v>1408.5</v>
      </c>
      <c r="J721" s="671">
        <f t="shared" si="190"/>
        <v>679.3</v>
      </c>
      <c r="K721" s="670">
        <f t="shared" si="188"/>
        <v>9903.59</v>
      </c>
      <c r="L721" s="665">
        <f>SUM(L717:L720)</f>
        <v>1</v>
      </c>
      <c r="M721" s="401"/>
    </row>
    <row r="722" spans="2:13" ht="15.6">
      <c r="B722" s="397"/>
      <c r="C722" s="672" t="s">
        <v>193</v>
      </c>
      <c r="D722" s="673"/>
      <c r="E722" s="673">
        <v>1958.38</v>
      </c>
      <c r="F722" s="673">
        <v>1450.61</v>
      </c>
      <c r="G722" s="674">
        <v>3101.25</v>
      </c>
      <c r="H722" s="673">
        <v>1341.46</v>
      </c>
      <c r="I722" s="674">
        <v>1414.57</v>
      </c>
      <c r="J722" s="674">
        <v>679.3</v>
      </c>
      <c r="K722" s="675">
        <f t="shared" si="188"/>
        <v>9945.57</v>
      </c>
      <c r="L722" s="665"/>
      <c r="M722" s="401"/>
    </row>
    <row r="723" spans="2:13" ht="15.6">
      <c r="B723" s="397"/>
      <c r="C723" s="662" t="s">
        <v>147</v>
      </c>
      <c r="D723" s="461">
        <f t="shared" ref="D723:E723" si="191">D722-D721</f>
        <v>0</v>
      </c>
      <c r="E723" s="461">
        <f t="shared" si="191"/>
        <v>0</v>
      </c>
      <c r="F723" s="461">
        <f>F722-F721</f>
        <v>4.6399999999998727</v>
      </c>
      <c r="G723" s="461">
        <f>G722-G721</f>
        <v>26.550000000000182</v>
      </c>
      <c r="H723" s="461">
        <f t="shared" ref="H723:I723" si="192">H722-H721</f>
        <v>4.7200000000000273</v>
      </c>
      <c r="I723" s="461">
        <f t="shared" si="192"/>
        <v>6.0699999999999363</v>
      </c>
      <c r="J723" s="461">
        <f>J722-J721</f>
        <v>0</v>
      </c>
      <c r="K723" s="542">
        <f>D723+E723+F723+G723+H723+I723+J723</f>
        <v>41.980000000000018</v>
      </c>
      <c r="L723" s="665"/>
      <c r="M723" s="401"/>
    </row>
    <row r="724" spans="2:13" ht="15.6">
      <c r="B724" s="396"/>
      <c r="C724" s="663" t="s">
        <v>65</v>
      </c>
      <c r="D724" s="462">
        <f>D722/K722</f>
        <v>0</v>
      </c>
      <c r="E724" s="462">
        <f>E722/K722</f>
        <v>0.19690977993217082</v>
      </c>
      <c r="F724" s="462">
        <f>F722/K722</f>
        <v>0.14585488815623437</v>
      </c>
      <c r="G724" s="462">
        <f>G722/K722</f>
        <v>0.31182224849857776</v>
      </c>
      <c r="H724" s="462">
        <f>H722/K722</f>
        <v>0.13488015267098818</v>
      </c>
      <c r="I724" s="462">
        <f>I722/K722</f>
        <v>0.14223116422688695</v>
      </c>
      <c r="J724" s="462">
        <f>J722/K722</f>
        <v>6.8301766515141915E-2</v>
      </c>
      <c r="K724" s="520">
        <f>D724+E724+F724+G724+H724+I724+J724</f>
        <v>1</v>
      </c>
      <c r="L724" s="666"/>
      <c r="M724" s="401"/>
    </row>
    <row r="725" spans="2:13" ht="16.2" thickBot="1">
      <c r="B725" s="396"/>
      <c r="C725" s="664"/>
      <c r="D725" s="668"/>
      <c r="E725" s="669"/>
      <c r="F725" s="866"/>
      <c r="G725" s="867"/>
      <c r="H725" s="866"/>
      <c r="I725" s="867"/>
      <c r="J725" s="851" t="s">
        <v>196</v>
      </c>
      <c r="K725" s="852"/>
      <c r="L725" s="676">
        <f>H705-K722</f>
        <v>4.702000000177577</v>
      </c>
      <c r="M725" s="401"/>
    </row>
    <row r="726" spans="2:13" ht="15" thickBot="1">
      <c r="B726" s="397"/>
      <c r="C726" s="393"/>
      <c r="D726" s="367"/>
      <c r="E726" s="367"/>
      <c r="F726" s="367"/>
      <c r="G726" s="367"/>
      <c r="H726" s="367"/>
      <c r="I726" s="367"/>
      <c r="J726" s="367"/>
      <c r="K726" s="367"/>
      <c r="L726" s="368"/>
      <c r="M726" s="401"/>
    </row>
    <row r="727" spans="2:13" ht="15" thickBot="1">
      <c r="B727" s="398"/>
      <c r="C727" s="399"/>
      <c r="D727" s="399"/>
      <c r="E727" s="399"/>
      <c r="F727" s="399"/>
      <c r="G727" s="399"/>
      <c r="H727" s="399"/>
      <c r="I727" s="399"/>
      <c r="J727" s="399"/>
      <c r="K727" s="399"/>
      <c r="L727" s="399"/>
      <c r="M727" s="400"/>
    </row>
    <row r="728" spans="2:13" ht="15" thickBot="1"/>
    <row r="729" spans="2:13" ht="46.8" thickBot="1">
      <c r="B729" s="853" t="s">
        <v>229</v>
      </c>
      <c r="C729" s="854"/>
      <c r="D729" s="854"/>
      <c r="E729" s="854"/>
      <c r="F729" s="854"/>
      <c r="G729" s="854"/>
      <c r="H729" s="854"/>
      <c r="I729" s="854"/>
      <c r="J729" s="854"/>
      <c r="K729" s="854"/>
      <c r="L729" s="854"/>
      <c r="M729" s="855"/>
    </row>
    <row r="730" spans="2:13" ht="26.4" thickBot="1">
      <c r="B730" s="396"/>
      <c r="C730" s="856" t="s">
        <v>193</v>
      </c>
      <c r="D730" s="857"/>
      <c r="E730" s="857"/>
      <c r="F730" s="857"/>
      <c r="G730" s="857"/>
      <c r="H730" s="857"/>
      <c r="I730" s="857"/>
      <c r="J730" s="857"/>
      <c r="K730" s="857"/>
      <c r="L730" s="858"/>
      <c r="M730" s="401"/>
    </row>
    <row r="731" spans="2:13" ht="15.6">
      <c r="B731" s="396"/>
      <c r="C731" s="403" t="s">
        <v>7</v>
      </c>
      <c r="D731" s="404" t="s">
        <v>38</v>
      </c>
      <c r="E731" s="405" t="s">
        <v>39</v>
      </c>
      <c r="F731" s="406" t="s">
        <v>40</v>
      </c>
      <c r="G731" s="406" t="s">
        <v>8</v>
      </c>
      <c r="H731" s="407" t="s">
        <v>60</v>
      </c>
      <c r="I731" s="408" t="s">
        <v>40</v>
      </c>
      <c r="J731" s="407" t="s">
        <v>65</v>
      </c>
      <c r="K731" s="184"/>
      <c r="L731" s="188"/>
      <c r="M731" s="401"/>
    </row>
    <row r="732" spans="2:13" ht="15.6">
      <c r="B732" s="396"/>
      <c r="C732" s="409" t="s">
        <v>42</v>
      </c>
      <c r="D732" s="596">
        <v>1710200.4310000001</v>
      </c>
      <c r="E732" s="596">
        <v>1710693.0519999999</v>
      </c>
      <c r="F732" s="526">
        <f t="shared" ref="F732:F737" si="193">E732-D732</f>
        <v>492.62099999981001</v>
      </c>
      <c r="G732" s="521">
        <v>6.28</v>
      </c>
      <c r="H732" s="410">
        <f>F732*G732</f>
        <v>3093.6598799988069</v>
      </c>
      <c r="I732" s="531">
        <f>F732+F736+F737</f>
        <v>675.95099999980948</v>
      </c>
      <c r="J732" s="411">
        <f>I732/I736</f>
        <v>0.4592648104952855</v>
      </c>
      <c r="K732" s="186"/>
      <c r="L732" s="359"/>
      <c r="M732" s="401"/>
    </row>
    <row r="733" spans="2:13" ht="15.6">
      <c r="B733" s="396"/>
      <c r="C733" s="412" t="s">
        <v>43</v>
      </c>
      <c r="D733" s="596">
        <v>649645.81299999997</v>
      </c>
      <c r="E733" s="596">
        <v>649974.24300000002</v>
      </c>
      <c r="F733" s="527">
        <f t="shared" si="193"/>
        <v>328.43000000005122</v>
      </c>
      <c r="G733" s="522">
        <v>6.28</v>
      </c>
      <c r="H733" s="413">
        <f>G733*F733</f>
        <v>2062.5404000003218</v>
      </c>
      <c r="I733" s="532">
        <f>F733</f>
        <v>328.43000000005122</v>
      </c>
      <c r="J733" s="414">
        <f>I733/I736</f>
        <v>0.22314685785069133</v>
      </c>
      <c r="K733" s="186"/>
      <c r="L733" s="359"/>
      <c r="M733" s="401"/>
    </row>
    <row r="734" spans="2:13" ht="15.6">
      <c r="B734" s="396"/>
      <c r="C734" s="415" t="s">
        <v>44</v>
      </c>
      <c r="D734" s="597">
        <v>407389.81300000002</v>
      </c>
      <c r="E734" s="597">
        <v>407634.74300000002</v>
      </c>
      <c r="F734" s="528">
        <f t="shared" si="193"/>
        <v>244.92999999999302</v>
      </c>
      <c r="G734" s="523">
        <v>4.58</v>
      </c>
      <c r="H734" s="416">
        <f>G734*F734</f>
        <v>1121.7793999999681</v>
      </c>
      <c r="I734" s="533">
        <f>F734</f>
        <v>244.92999999999302</v>
      </c>
      <c r="J734" s="417">
        <f>I734/I736</f>
        <v>0.1664140300622956</v>
      </c>
      <c r="K734" s="186"/>
      <c r="L734" s="359"/>
      <c r="M734" s="401"/>
    </row>
    <row r="735" spans="2:13" ht="15.6">
      <c r="B735" s="397"/>
      <c r="C735" s="183" t="s">
        <v>139</v>
      </c>
      <c r="D735" s="597">
        <v>354605.61300000001</v>
      </c>
      <c r="E735" s="597">
        <v>354828.11300000001</v>
      </c>
      <c r="F735" s="529">
        <f t="shared" si="193"/>
        <v>222.5</v>
      </c>
      <c r="G735" s="524">
        <v>6.28</v>
      </c>
      <c r="H735" s="418">
        <f>G735*F735</f>
        <v>1397.3</v>
      </c>
      <c r="I735" s="534">
        <f>F735</f>
        <v>222.5</v>
      </c>
      <c r="J735" s="419">
        <f>I735/I736</f>
        <v>0.15117430159172754</v>
      </c>
      <c r="K735" s="186"/>
      <c r="L735" s="359"/>
      <c r="M735" s="401"/>
    </row>
    <row r="736" spans="2:13" ht="16.2" thickBot="1">
      <c r="B736" s="397"/>
      <c r="C736" s="420" t="s">
        <v>45</v>
      </c>
      <c r="D736" s="597">
        <v>7332.6310000000003</v>
      </c>
      <c r="E736" s="597">
        <v>7405.451</v>
      </c>
      <c r="F736" s="526">
        <f t="shared" si="193"/>
        <v>72.819999999999709</v>
      </c>
      <c r="G736" s="859">
        <v>6.28</v>
      </c>
      <c r="H736" s="655">
        <f>G736*F736</f>
        <v>457.30959999999817</v>
      </c>
      <c r="I736" s="535">
        <f t="shared" ref="I736:J736" si="194">SUM(I732:I735)</f>
        <v>1471.8109999998537</v>
      </c>
      <c r="J736" s="422">
        <f t="shared" si="194"/>
        <v>1</v>
      </c>
      <c r="K736" s="186"/>
      <c r="L736" s="359"/>
      <c r="M736" s="401"/>
    </row>
    <row r="737" spans="2:13" ht="15.6">
      <c r="B737" s="397"/>
      <c r="C737" s="420" t="s">
        <v>46</v>
      </c>
      <c r="D737" s="597">
        <v>4051.1709999999998</v>
      </c>
      <c r="E737" s="597">
        <v>4161.6809999999996</v>
      </c>
      <c r="F737" s="526">
        <f t="shared" si="193"/>
        <v>110.50999999999976</v>
      </c>
      <c r="G737" s="860"/>
      <c r="H737" s="656">
        <f>G736*F737</f>
        <v>694.0027999999985</v>
      </c>
      <c r="I737" s="424"/>
      <c r="J737" s="425"/>
      <c r="K737" s="186"/>
      <c r="L737" s="359"/>
      <c r="M737" s="401"/>
    </row>
    <row r="738" spans="2:13" ht="16.2" thickBot="1">
      <c r="B738" s="397"/>
      <c r="C738" s="426" t="s">
        <v>21</v>
      </c>
      <c r="D738" s="427"/>
      <c r="E738" s="427"/>
      <c r="F738" s="530">
        <f>F732+F733+F734+F735+F736+F737</f>
        <v>1471.8109999998537</v>
      </c>
      <c r="G738" s="525">
        <f>H738/F738</f>
        <v>5.997096148894097</v>
      </c>
      <c r="H738" s="428">
        <f>SUM(H732:H737)</f>
        <v>8826.5920799990927</v>
      </c>
      <c r="I738" s="424"/>
      <c r="J738" s="425"/>
      <c r="K738" s="186"/>
      <c r="L738" s="359"/>
      <c r="M738" s="401"/>
    </row>
    <row r="739" spans="2:13" ht="16.2" thickBot="1">
      <c r="B739" s="397"/>
      <c r="C739" s="429"/>
      <c r="D739" s="425"/>
      <c r="E739" s="425"/>
      <c r="F739" s="430"/>
      <c r="G739" s="425"/>
      <c r="H739" s="425"/>
      <c r="I739" s="431"/>
      <c r="J739" s="431"/>
      <c r="K739" s="184"/>
      <c r="L739" s="188"/>
      <c r="M739" s="401"/>
    </row>
    <row r="740" spans="2:13" ht="15.6">
      <c r="B740" s="397"/>
      <c r="C740" s="432"/>
      <c r="D740" s="433" t="s">
        <v>298</v>
      </c>
      <c r="E740" s="433" t="s">
        <v>254</v>
      </c>
      <c r="F740" s="434" t="s">
        <v>1</v>
      </c>
      <c r="G740" s="554" t="s">
        <v>65</v>
      </c>
      <c r="H740" s="861" t="s">
        <v>243</v>
      </c>
      <c r="I740" s="862"/>
      <c r="J740" s="431"/>
      <c r="K740" s="184"/>
      <c r="L740" s="188"/>
      <c r="M740" s="401"/>
    </row>
    <row r="741" spans="2:13" ht="15.6">
      <c r="B741" s="397"/>
      <c r="C741" s="437" t="s">
        <v>80</v>
      </c>
      <c r="D741" s="438">
        <v>1182.57</v>
      </c>
      <c r="E741" s="438"/>
      <c r="F741" s="438">
        <f>D741+E741</f>
        <v>1182.57</v>
      </c>
      <c r="G741" s="439">
        <f>F741/F746</f>
        <v>0.31581013523618262</v>
      </c>
      <c r="H741" s="590">
        <v>7.0000000000000001E-3</v>
      </c>
      <c r="I741" s="586">
        <f>F741*H741</f>
        <v>8.2779899999999991</v>
      </c>
      <c r="J741" s="431"/>
      <c r="K741" s="184"/>
      <c r="L741" s="188"/>
      <c r="M741" s="401"/>
    </row>
    <row r="742" spans="2:13" ht="15.6">
      <c r="B742" s="397"/>
      <c r="C742" s="437" t="s">
        <v>81</v>
      </c>
      <c r="D742" s="438">
        <v>863.86</v>
      </c>
      <c r="E742" s="438"/>
      <c r="F742" s="438">
        <f t="shared" ref="F742:F745" si="195">D742+E742</f>
        <v>863.86</v>
      </c>
      <c r="G742" s="439">
        <f>F742/F746</f>
        <v>0.23069733159570149</v>
      </c>
      <c r="H742" s="590">
        <v>2.5000000000000001E-2</v>
      </c>
      <c r="I742" s="586">
        <f>F742*H742</f>
        <v>21.596500000000002</v>
      </c>
      <c r="J742" s="431"/>
      <c r="K742" s="184"/>
      <c r="L742" s="188"/>
      <c r="M742" s="401"/>
    </row>
    <row r="743" spans="2:13" ht="15.6">
      <c r="B743" s="397"/>
      <c r="C743" s="437" t="s">
        <v>58</v>
      </c>
      <c r="D743" s="438">
        <v>1156.69</v>
      </c>
      <c r="E743" s="438"/>
      <c r="F743" s="438">
        <f t="shared" si="195"/>
        <v>1156.69</v>
      </c>
      <c r="G743" s="439">
        <f>F743/F746</f>
        <v>0.30889877582412889</v>
      </c>
      <c r="H743" s="590"/>
      <c r="I743" s="586"/>
      <c r="J743" s="431"/>
      <c r="K743" s="184"/>
      <c r="L743" s="188"/>
      <c r="M743" s="401"/>
    </row>
    <row r="744" spans="2:13" ht="15.6">
      <c r="B744" s="397"/>
      <c r="C744" s="437" t="s">
        <v>275</v>
      </c>
      <c r="D744" s="438">
        <v>541.44000000000005</v>
      </c>
      <c r="E744" s="438"/>
      <c r="F744" s="438">
        <f t="shared" si="195"/>
        <v>541.44000000000005</v>
      </c>
      <c r="G744" s="439">
        <f>F744/F746</f>
        <v>0.14459375734398702</v>
      </c>
      <c r="H744" s="590">
        <v>1.9E-2</v>
      </c>
      <c r="I744" s="586">
        <f>F744*H744</f>
        <v>10.287360000000001</v>
      </c>
      <c r="J744" s="431"/>
      <c r="K744" s="184"/>
      <c r="L744" s="188"/>
      <c r="M744" s="401"/>
    </row>
    <row r="745" spans="2:13" ht="15.6">
      <c r="B745" s="397"/>
      <c r="C745" s="437" t="s">
        <v>276</v>
      </c>
      <c r="D745" s="438"/>
      <c r="E745" s="438"/>
      <c r="F745" s="438">
        <f t="shared" si="195"/>
        <v>0</v>
      </c>
      <c r="G745" s="439">
        <f>F745/F746</f>
        <v>0</v>
      </c>
      <c r="H745" s="584"/>
      <c r="I745" s="586"/>
      <c r="J745" s="431"/>
      <c r="K745" s="184"/>
      <c r="L745" s="188"/>
      <c r="M745" s="401"/>
    </row>
    <row r="746" spans="2:13" ht="16.2" thickBot="1">
      <c r="B746" s="397"/>
      <c r="C746" s="441" t="s">
        <v>1</v>
      </c>
      <c r="D746" s="442">
        <f>SUM(D741:D745)</f>
        <v>3744.56</v>
      </c>
      <c r="E746" s="442">
        <f>SUM(E741:E745)</f>
        <v>0</v>
      </c>
      <c r="F746" s="443">
        <f>D746+E746</f>
        <v>3744.56</v>
      </c>
      <c r="G746" s="444">
        <f>SUM(G741:G745)</f>
        <v>1</v>
      </c>
      <c r="H746" s="585" t="s">
        <v>21</v>
      </c>
      <c r="I746" s="591">
        <f>SUM(I741:I745)</f>
        <v>40.161850000000001</v>
      </c>
      <c r="J746" s="431"/>
      <c r="K746" s="184"/>
      <c r="L746" s="188"/>
      <c r="M746" s="401"/>
    </row>
    <row r="747" spans="2:13" ht="15" thickBot="1">
      <c r="B747" s="397"/>
      <c r="C747" s="187"/>
      <c r="D747" s="186"/>
      <c r="E747" s="186"/>
      <c r="G747" s="186"/>
      <c r="H747" s="186"/>
      <c r="I747" s="184"/>
      <c r="J747" s="184"/>
      <c r="K747" s="184"/>
      <c r="L747" s="188"/>
      <c r="M747" s="401"/>
    </row>
    <row r="748" spans="2:13" ht="26.4" thickBot="1">
      <c r="B748" s="397"/>
      <c r="C748" s="863" t="s">
        <v>194</v>
      </c>
      <c r="D748" s="864"/>
      <c r="E748" s="864"/>
      <c r="F748" s="864"/>
      <c r="G748" s="864"/>
      <c r="H748" s="864"/>
      <c r="I748" s="864"/>
      <c r="J748" s="864"/>
      <c r="K748" s="864"/>
      <c r="L748" s="865"/>
      <c r="M748" s="401"/>
    </row>
    <row r="749" spans="2:13" ht="15.6">
      <c r="B749" s="396"/>
      <c r="C749" s="657"/>
      <c r="D749" s="658" t="s">
        <v>260</v>
      </c>
      <c r="E749" s="658" t="s">
        <v>68</v>
      </c>
      <c r="F749" s="658" t="s">
        <v>290</v>
      </c>
      <c r="G749" s="659" t="s">
        <v>256</v>
      </c>
      <c r="H749" s="658" t="s">
        <v>130</v>
      </c>
      <c r="I749" s="659" t="s">
        <v>64</v>
      </c>
      <c r="J749" s="658" t="s">
        <v>173</v>
      </c>
      <c r="K749" s="659" t="s">
        <v>195</v>
      </c>
      <c r="L749" s="660" t="s">
        <v>65</v>
      </c>
      <c r="M749" s="401"/>
    </row>
    <row r="750" spans="2:13" ht="15.6">
      <c r="B750" s="396"/>
      <c r="C750" s="661" t="s">
        <v>58</v>
      </c>
      <c r="D750" s="438">
        <v>323.48</v>
      </c>
      <c r="E750" s="438"/>
      <c r="F750" s="438">
        <v>112.11</v>
      </c>
      <c r="G750" s="438">
        <v>346.1</v>
      </c>
      <c r="H750" s="438"/>
      <c r="I750" s="438">
        <v>74</v>
      </c>
      <c r="J750" s="438">
        <v>310</v>
      </c>
      <c r="K750" s="670">
        <f>D750+E750+F750+G750+H750+I750+J750</f>
        <v>1165.69</v>
      </c>
      <c r="L750" s="665">
        <f>K750/K754</f>
        <v>0.13212679838277316</v>
      </c>
      <c r="M750" s="401"/>
    </row>
    <row r="751" spans="2:13" ht="15.6">
      <c r="B751" s="396"/>
      <c r="C751" s="661" t="s">
        <v>148</v>
      </c>
      <c r="D751" s="438">
        <v>755.66</v>
      </c>
      <c r="E751" s="438"/>
      <c r="F751" s="438">
        <v>20</v>
      </c>
      <c r="G751" s="438">
        <v>743.67</v>
      </c>
      <c r="H751" s="438">
        <v>65</v>
      </c>
      <c r="I751" s="438">
        <v>208</v>
      </c>
      <c r="J751" s="438">
        <v>75</v>
      </c>
      <c r="K751" s="670">
        <f t="shared" ref="K751:K755" si="196">D751+E751+F751+G751+H751+I751+J751</f>
        <v>1867.33</v>
      </c>
      <c r="L751" s="665">
        <f>K751/K754</f>
        <v>0.21165518656255419</v>
      </c>
      <c r="M751" s="401"/>
    </row>
    <row r="752" spans="2:13" ht="15.6">
      <c r="B752" s="396"/>
      <c r="C752" s="661" t="s">
        <v>61</v>
      </c>
      <c r="D752" s="438">
        <v>733.7</v>
      </c>
      <c r="E752" s="185"/>
      <c r="F752" s="438"/>
      <c r="G752" s="438">
        <v>1366.84</v>
      </c>
      <c r="H752" s="438">
        <v>115</v>
      </c>
      <c r="I752" s="438">
        <v>378</v>
      </c>
      <c r="J752" s="438"/>
      <c r="K752" s="670">
        <f t="shared" si="196"/>
        <v>2593.54</v>
      </c>
      <c r="L752" s="665">
        <f>K752/K754</f>
        <v>0.29396849649362822</v>
      </c>
      <c r="M752" s="401"/>
    </row>
    <row r="753" spans="2:13" ht="15.6">
      <c r="B753" s="396"/>
      <c r="C753" s="661" t="s">
        <v>62</v>
      </c>
      <c r="D753" s="438">
        <v>1214.0999999999999</v>
      </c>
      <c r="E753" s="438"/>
      <c r="F753" s="438">
        <v>401.86</v>
      </c>
      <c r="G753" s="438">
        <v>853.68</v>
      </c>
      <c r="H753" s="438">
        <v>45.2</v>
      </c>
      <c r="I753" s="438">
        <v>469.99</v>
      </c>
      <c r="J753" s="438">
        <v>211.12</v>
      </c>
      <c r="K753" s="670">
        <f t="shared" si="196"/>
        <v>3195.95</v>
      </c>
      <c r="L753" s="665">
        <f>K753/K754</f>
        <v>0.36224951856104437</v>
      </c>
      <c r="M753" s="401"/>
    </row>
    <row r="754" spans="2:13" ht="15.6">
      <c r="B754" s="397"/>
      <c r="C754" s="661" t="s">
        <v>199</v>
      </c>
      <c r="D754" s="671">
        <f t="shared" ref="D754:F754" si="197">SUM(D750:D753)</f>
        <v>3026.9399999999996</v>
      </c>
      <c r="E754" s="671">
        <f t="shared" si="197"/>
        <v>0</v>
      </c>
      <c r="F754" s="671">
        <f t="shared" si="197"/>
        <v>533.97</v>
      </c>
      <c r="G754" s="671">
        <f>SUM(G750:G753)</f>
        <v>3310.2899999999995</v>
      </c>
      <c r="H754" s="671">
        <f t="shared" ref="H754:J754" si="198">SUM(H750:H753)</f>
        <v>225.2</v>
      </c>
      <c r="I754" s="671">
        <f t="shared" si="198"/>
        <v>1129.99</v>
      </c>
      <c r="J754" s="671">
        <f t="shared" si="198"/>
        <v>596.12</v>
      </c>
      <c r="K754" s="670">
        <f t="shared" si="196"/>
        <v>8822.51</v>
      </c>
      <c r="L754" s="665">
        <f>SUM(L750:L753)</f>
        <v>1</v>
      </c>
      <c r="M754" s="401"/>
    </row>
    <row r="755" spans="2:13" ht="15.6">
      <c r="B755" s="397"/>
      <c r="C755" s="672" t="s">
        <v>193</v>
      </c>
      <c r="D755" s="673">
        <v>3026.94</v>
      </c>
      <c r="E755" s="673"/>
      <c r="F755" s="673">
        <v>533.97</v>
      </c>
      <c r="G755" s="674">
        <v>3310.29</v>
      </c>
      <c r="H755" s="673">
        <v>225.2</v>
      </c>
      <c r="I755" s="674">
        <v>1129.99</v>
      </c>
      <c r="J755" s="674">
        <v>596.12</v>
      </c>
      <c r="K755" s="675">
        <f t="shared" si="196"/>
        <v>8822.51</v>
      </c>
      <c r="L755" s="665"/>
      <c r="M755" s="401"/>
    </row>
    <row r="756" spans="2:13" ht="15.6">
      <c r="B756" s="397"/>
      <c r="C756" s="662" t="s">
        <v>147</v>
      </c>
      <c r="D756" s="461">
        <f t="shared" ref="D756:E756" si="199">D755-D754</f>
        <v>0</v>
      </c>
      <c r="E756" s="461">
        <f t="shared" si="199"/>
        <v>0</v>
      </c>
      <c r="F756" s="461">
        <f>F755-F754</f>
        <v>0</v>
      </c>
      <c r="G756" s="461">
        <f>G755-G754</f>
        <v>0</v>
      </c>
      <c r="H756" s="461">
        <f t="shared" ref="H756:I756" si="200">H755-H754</f>
        <v>0</v>
      </c>
      <c r="I756" s="461">
        <f t="shared" si="200"/>
        <v>0</v>
      </c>
      <c r="J756" s="461">
        <f>J755-J754</f>
        <v>0</v>
      </c>
      <c r="K756" s="542">
        <f>D756+E756+F756+G756+H756+I756+J756</f>
        <v>0</v>
      </c>
      <c r="L756" s="665"/>
      <c r="M756" s="401"/>
    </row>
    <row r="757" spans="2:13" ht="15.6">
      <c r="B757" s="396"/>
      <c r="C757" s="663" t="s">
        <v>65</v>
      </c>
      <c r="D757" s="462">
        <f>D755/K755</f>
        <v>0.34309283865929308</v>
      </c>
      <c r="E757" s="462">
        <f>E755/K755</f>
        <v>0</v>
      </c>
      <c r="F757" s="462">
        <f>F755/K755</f>
        <v>6.0523592492385953E-2</v>
      </c>
      <c r="G757" s="462">
        <f>G755/K755</f>
        <v>0.37520954920991872</v>
      </c>
      <c r="H757" s="462">
        <f>H755/K755</f>
        <v>2.5525615726136892E-2</v>
      </c>
      <c r="I757" s="462">
        <f>I755/K755</f>
        <v>0.12808033088089443</v>
      </c>
      <c r="J757" s="462">
        <f>J755/K755</f>
        <v>6.7568073031370884E-2</v>
      </c>
      <c r="K757" s="520">
        <f>D757+E757+F757+G757+H757+I757+J757</f>
        <v>1</v>
      </c>
      <c r="L757" s="666"/>
      <c r="M757" s="401"/>
    </row>
    <row r="758" spans="2:13" ht="16.2" thickBot="1">
      <c r="B758" s="396"/>
      <c r="C758" s="664"/>
      <c r="D758" s="668"/>
      <c r="E758" s="669"/>
      <c r="F758" s="866"/>
      <c r="G758" s="867"/>
      <c r="H758" s="866"/>
      <c r="I758" s="867"/>
      <c r="J758" s="851" t="s">
        <v>196</v>
      </c>
      <c r="K758" s="852"/>
      <c r="L758" s="676">
        <f>H738-K755</f>
        <v>4.082079999092457</v>
      </c>
      <c r="M758" s="401"/>
    </row>
    <row r="759" spans="2:13" ht="15" thickBot="1">
      <c r="B759" s="397"/>
      <c r="C759" s="393"/>
      <c r="D759" s="367"/>
      <c r="E759" s="367"/>
      <c r="F759" s="367"/>
      <c r="G759" s="367"/>
      <c r="H759" s="367"/>
      <c r="I759" s="367"/>
      <c r="J759" s="367"/>
      <c r="K759" s="367"/>
      <c r="L759" s="368"/>
      <c r="M759" s="401"/>
    </row>
    <row r="760" spans="2:13" ht="15" thickBot="1">
      <c r="B760" s="398"/>
      <c r="C760" s="399"/>
      <c r="D760" s="399"/>
      <c r="E760" s="399"/>
      <c r="F760" s="399"/>
      <c r="G760" s="399"/>
      <c r="H760" s="399"/>
      <c r="I760" s="399"/>
      <c r="J760" s="399"/>
      <c r="K760" s="399"/>
      <c r="L760" s="399"/>
      <c r="M760" s="400"/>
    </row>
    <row r="761" spans="2:13" ht="15" thickBot="1"/>
    <row r="762" spans="2:13" ht="46.8" thickBot="1">
      <c r="B762" s="853" t="s">
        <v>230</v>
      </c>
      <c r="C762" s="854"/>
      <c r="D762" s="854"/>
      <c r="E762" s="854"/>
      <c r="F762" s="854"/>
      <c r="G762" s="854"/>
      <c r="H762" s="854"/>
      <c r="I762" s="854"/>
      <c r="J762" s="854"/>
      <c r="K762" s="854"/>
      <c r="L762" s="854"/>
      <c r="M762" s="855"/>
    </row>
    <row r="763" spans="2:13" ht="26.4" thickBot="1">
      <c r="B763" s="396"/>
      <c r="C763" s="856" t="s">
        <v>193</v>
      </c>
      <c r="D763" s="857"/>
      <c r="E763" s="857"/>
      <c r="F763" s="857"/>
      <c r="G763" s="857"/>
      <c r="H763" s="857"/>
      <c r="I763" s="857"/>
      <c r="J763" s="857"/>
      <c r="K763" s="857"/>
      <c r="L763" s="858"/>
      <c r="M763" s="401"/>
    </row>
    <row r="764" spans="2:13" ht="15.6">
      <c r="B764" s="396"/>
      <c r="C764" s="403" t="s">
        <v>7</v>
      </c>
      <c r="D764" s="404" t="s">
        <v>38</v>
      </c>
      <c r="E764" s="405" t="s">
        <v>39</v>
      </c>
      <c r="F764" s="406" t="s">
        <v>40</v>
      </c>
      <c r="G764" s="406" t="s">
        <v>8</v>
      </c>
      <c r="H764" s="407" t="s">
        <v>60</v>
      </c>
      <c r="I764" s="408" t="s">
        <v>40</v>
      </c>
      <c r="J764" s="407" t="s">
        <v>65</v>
      </c>
      <c r="K764" s="184"/>
      <c r="L764" s="188"/>
      <c r="M764" s="401"/>
    </row>
    <row r="765" spans="2:13" ht="15.6">
      <c r="B765" s="396"/>
      <c r="C765" s="409" t="s">
        <v>42</v>
      </c>
      <c r="D765" s="596">
        <v>1710693.0519999999</v>
      </c>
      <c r="E765" s="596">
        <v>1711383.672</v>
      </c>
      <c r="F765" s="526">
        <f t="shared" ref="F765:F770" si="201">E765-D765</f>
        <v>690.62000000011176</v>
      </c>
      <c r="G765" s="521">
        <v>6.28</v>
      </c>
      <c r="H765" s="410">
        <f>F765*G765</f>
        <v>4337.0936000007023</v>
      </c>
      <c r="I765" s="531">
        <f>F765+F769+F770</f>
        <v>933.47100000011233</v>
      </c>
      <c r="J765" s="411">
        <f>I765/I769</f>
        <v>0.59253666255976234</v>
      </c>
      <c r="K765" s="186"/>
      <c r="L765" s="359"/>
      <c r="M765" s="401"/>
    </row>
    <row r="766" spans="2:13" ht="15.6">
      <c r="B766" s="396"/>
      <c r="C766" s="412" t="s">
        <v>43</v>
      </c>
      <c r="D766" s="596">
        <v>649974.24300000002</v>
      </c>
      <c r="E766" s="596">
        <v>650226.30200000003</v>
      </c>
      <c r="F766" s="527">
        <f t="shared" si="201"/>
        <v>252.05900000000838</v>
      </c>
      <c r="G766" s="522">
        <v>6.28</v>
      </c>
      <c r="H766" s="413">
        <f>G766*F766</f>
        <v>1582.9305200000526</v>
      </c>
      <c r="I766" s="532">
        <f>F766</f>
        <v>252.05900000000838</v>
      </c>
      <c r="J766" s="414">
        <f>I766/I769</f>
        <v>0.15999875585651629</v>
      </c>
      <c r="K766" s="186"/>
      <c r="L766" s="359"/>
      <c r="M766" s="401"/>
    </row>
    <row r="767" spans="2:13" ht="15.6">
      <c r="B767" s="396"/>
      <c r="C767" s="415" t="s">
        <v>44</v>
      </c>
      <c r="D767" s="597">
        <v>407634.74300000002</v>
      </c>
      <c r="E767" s="597">
        <v>407959.73300000001</v>
      </c>
      <c r="F767" s="528">
        <f t="shared" si="201"/>
        <v>324.98999999999069</v>
      </c>
      <c r="G767" s="523">
        <v>4.58</v>
      </c>
      <c r="H767" s="416">
        <f>G767*F767</f>
        <v>1488.4541999999574</v>
      </c>
      <c r="I767" s="533">
        <f>F767</f>
        <v>324.98999999999069</v>
      </c>
      <c r="J767" s="417">
        <f>I767/I769</f>
        <v>0.20629295389494529</v>
      </c>
      <c r="K767" s="186"/>
      <c r="L767" s="359"/>
      <c r="M767" s="401"/>
    </row>
    <row r="768" spans="2:13" ht="15.6">
      <c r="B768" s="397"/>
      <c r="C768" s="183" t="s">
        <v>139</v>
      </c>
      <c r="D768" s="597">
        <v>354828.11300000001</v>
      </c>
      <c r="E768" s="597">
        <v>354892.97399999999</v>
      </c>
      <c r="F768" s="529">
        <f t="shared" si="201"/>
        <v>64.86099999997532</v>
      </c>
      <c r="G768" s="524">
        <v>6.28</v>
      </c>
      <c r="H768" s="418">
        <f>G768*F768</f>
        <v>407.32707999984501</v>
      </c>
      <c r="I768" s="534">
        <f>F768</f>
        <v>64.86099999997532</v>
      </c>
      <c r="J768" s="419">
        <f>I768/I769</f>
        <v>4.117162768877608E-2</v>
      </c>
      <c r="K768" s="186"/>
      <c r="L768" s="359"/>
      <c r="M768" s="401"/>
    </row>
    <row r="769" spans="2:13" ht="16.2" thickBot="1">
      <c r="B769" s="397"/>
      <c r="C769" s="420" t="s">
        <v>45</v>
      </c>
      <c r="D769" s="597">
        <v>7405.451</v>
      </c>
      <c r="E769" s="597">
        <v>7600.1109999999999</v>
      </c>
      <c r="F769" s="526">
        <f t="shared" si="201"/>
        <v>194.65999999999985</v>
      </c>
      <c r="G769" s="859">
        <v>6.28</v>
      </c>
      <c r="H769" s="655">
        <f>G769*F769</f>
        <v>1222.4647999999991</v>
      </c>
      <c r="I769" s="535">
        <f t="shared" ref="I769:J769" si="202">SUM(I765:I768)</f>
        <v>1575.3810000000867</v>
      </c>
      <c r="J769" s="422">
        <f t="shared" si="202"/>
        <v>1</v>
      </c>
      <c r="K769" s="186"/>
      <c r="L769" s="359"/>
      <c r="M769" s="401"/>
    </row>
    <row r="770" spans="2:13" ht="15.6">
      <c r="B770" s="397"/>
      <c r="C770" s="420" t="s">
        <v>46</v>
      </c>
      <c r="D770" s="597">
        <v>4161.6809999999996</v>
      </c>
      <c r="E770" s="597">
        <v>4209.8720000000003</v>
      </c>
      <c r="F770" s="526">
        <f t="shared" si="201"/>
        <v>48.191000000000713</v>
      </c>
      <c r="G770" s="860"/>
      <c r="H770" s="656">
        <f>G769*F770</f>
        <v>302.63948000000448</v>
      </c>
      <c r="I770" s="424"/>
      <c r="J770" s="425"/>
      <c r="K770" s="186"/>
      <c r="L770" s="359"/>
      <c r="M770" s="401"/>
    </row>
    <row r="771" spans="2:13" ht="16.2" thickBot="1">
      <c r="B771" s="397"/>
      <c r="C771" s="426" t="s">
        <v>21</v>
      </c>
      <c r="D771" s="427"/>
      <c r="E771" s="427"/>
      <c r="F771" s="530">
        <f>F765+F766+F767+F768+F769+F770</f>
        <v>1575.3810000000867</v>
      </c>
      <c r="G771" s="525">
        <f>H771/F771</f>
        <v>5.9293019783785947</v>
      </c>
      <c r="H771" s="428">
        <f>SUM(H765:H770)</f>
        <v>9340.9096800005627</v>
      </c>
      <c r="I771" s="424"/>
      <c r="J771" s="425"/>
      <c r="K771" s="186"/>
      <c r="L771" s="359"/>
      <c r="M771" s="401"/>
    </row>
    <row r="772" spans="2:13" ht="16.2" thickBot="1">
      <c r="B772" s="397"/>
      <c r="C772" s="429"/>
      <c r="D772" s="425"/>
      <c r="E772" s="425"/>
      <c r="F772" s="430"/>
      <c r="G772" s="425"/>
      <c r="H772" s="425"/>
      <c r="I772" s="431"/>
      <c r="J772" s="431"/>
      <c r="K772" s="184"/>
      <c r="L772" s="188"/>
      <c r="M772" s="401"/>
    </row>
    <row r="773" spans="2:13" ht="15.6">
      <c r="B773" s="397"/>
      <c r="C773" s="432"/>
      <c r="D773" s="433" t="s">
        <v>298</v>
      </c>
      <c r="E773" s="433" t="s">
        <v>254</v>
      </c>
      <c r="F773" s="434" t="s">
        <v>1</v>
      </c>
      <c r="G773" s="554" t="s">
        <v>65</v>
      </c>
      <c r="H773" s="861" t="s">
        <v>243</v>
      </c>
      <c r="I773" s="862"/>
      <c r="J773" s="431"/>
      <c r="K773" s="184"/>
      <c r="L773" s="188"/>
      <c r="M773" s="401"/>
    </row>
    <row r="774" spans="2:13" ht="15.6">
      <c r="B774" s="397"/>
      <c r="C774" s="437" t="s">
        <v>80</v>
      </c>
      <c r="D774" s="438">
        <v>794.6</v>
      </c>
      <c r="E774" s="438"/>
      <c r="F774" s="438">
        <f>D774+E774</f>
        <v>794.6</v>
      </c>
      <c r="G774" s="439">
        <f>F774/F779</f>
        <v>0.14732056777561886</v>
      </c>
      <c r="H774" s="590">
        <v>7.0000000000000001E-3</v>
      </c>
      <c r="I774" s="586">
        <f>F774*H774</f>
        <v>5.5622000000000007</v>
      </c>
      <c r="J774" s="431"/>
      <c r="K774" s="184"/>
      <c r="L774" s="188"/>
      <c r="M774" s="401"/>
    </row>
    <row r="775" spans="2:13" ht="15.6">
      <c r="B775" s="397"/>
      <c r="C775" s="437" t="s">
        <v>81</v>
      </c>
      <c r="D775" s="438">
        <v>1642.42</v>
      </c>
      <c r="E775" s="438"/>
      <c r="F775" s="438">
        <f t="shared" ref="F775:F778" si="203">D775+E775</f>
        <v>1642.42</v>
      </c>
      <c r="G775" s="439">
        <f>F775/F779</f>
        <v>0.30450823927263021</v>
      </c>
      <c r="H775" s="590">
        <v>2.5000000000000001E-2</v>
      </c>
      <c r="I775" s="586">
        <f>F775*H775</f>
        <v>41.060500000000005</v>
      </c>
      <c r="J775" s="431"/>
      <c r="K775" s="184"/>
      <c r="L775" s="188"/>
      <c r="M775" s="401"/>
    </row>
    <row r="776" spans="2:13" ht="15.6">
      <c r="B776" s="397"/>
      <c r="C776" s="437" t="s">
        <v>58</v>
      </c>
      <c r="D776" s="438">
        <v>1491.2</v>
      </c>
      <c r="E776" s="438"/>
      <c r="F776" s="438">
        <f t="shared" si="203"/>
        <v>1491.2</v>
      </c>
      <c r="G776" s="439">
        <f>F776/F779</f>
        <v>0.276471722460361</v>
      </c>
      <c r="H776" s="590"/>
      <c r="I776" s="586"/>
      <c r="J776" s="431"/>
      <c r="K776" s="184"/>
      <c r="L776" s="188"/>
      <c r="M776" s="401"/>
    </row>
    <row r="777" spans="2:13" ht="15.6">
      <c r="B777" s="397"/>
      <c r="C777" s="437" t="s">
        <v>275</v>
      </c>
      <c r="D777" s="438">
        <v>1465.46</v>
      </c>
      <c r="E777" s="438"/>
      <c r="F777" s="438">
        <f t="shared" si="203"/>
        <v>1465.46</v>
      </c>
      <c r="G777" s="439">
        <f>F777/F779</f>
        <v>0.27169947049138993</v>
      </c>
      <c r="H777" s="590">
        <v>1.9E-2</v>
      </c>
      <c r="I777" s="586">
        <f>F777*H777</f>
        <v>27.84374</v>
      </c>
      <c r="J777" s="431"/>
      <c r="K777" s="184"/>
      <c r="L777" s="188"/>
      <c r="M777" s="401"/>
    </row>
    <row r="778" spans="2:13" ht="15.6">
      <c r="B778" s="397"/>
      <c r="C778" s="437" t="s">
        <v>276</v>
      </c>
      <c r="D778" s="438"/>
      <c r="E778" s="438"/>
      <c r="F778" s="438">
        <f t="shared" si="203"/>
        <v>0</v>
      </c>
      <c r="G778" s="439">
        <f>F778/F779</f>
        <v>0</v>
      </c>
      <c r="H778" s="584"/>
      <c r="I778" s="586"/>
      <c r="J778" s="431"/>
      <c r="K778" s="184"/>
      <c r="L778" s="188"/>
      <c r="M778" s="401"/>
    </row>
    <row r="779" spans="2:13" ht="16.2" thickBot="1">
      <c r="B779" s="397"/>
      <c r="C779" s="441" t="s">
        <v>1</v>
      </c>
      <c r="D779" s="442">
        <f>SUM(D774:D778)</f>
        <v>5393.68</v>
      </c>
      <c r="E779" s="442">
        <f>SUM(E774:E778)</f>
        <v>0</v>
      </c>
      <c r="F779" s="443">
        <f>D779+E779</f>
        <v>5393.68</v>
      </c>
      <c r="G779" s="444">
        <f>SUM(G774:G778)</f>
        <v>1</v>
      </c>
      <c r="H779" s="585" t="s">
        <v>21</v>
      </c>
      <c r="I779" s="591">
        <f>SUM(I774:I778)</f>
        <v>74.466440000000006</v>
      </c>
      <c r="J779" s="431"/>
      <c r="K779" s="184"/>
      <c r="L779" s="188"/>
      <c r="M779" s="401"/>
    </row>
    <row r="780" spans="2:13" ht="15" thickBot="1">
      <c r="B780" s="397"/>
      <c r="C780" s="187"/>
      <c r="D780" s="186"/>
      <c r="E780" s="186"/>
      <c r="G780" s="186"/>
      <c r="H780" s="186"/>
      <c r="I780" s="184"/>
      <c r="J780" s="184"/>
      <c r="K780" s="184"/>
      <c r="L780" s="188"/>
      <c r="M780" s="401"/>
    </row>
    <row r="781" spans="2:13" ht="26.4" thickBot="1">
      <c r="B781" s="397"/>
      <c r="C781" s="863" t="s">
        <v>194</v>
      </c>
      <c r="D781" s="864"/>
      <c r="E781" s="864"/>
      <c r="F781" s="864"/>
      <c r="G781" s="864"/>
      <c r="H781" s="864"/>
      <c r="I781" s="864"/>
      <c r="J781" s="864"/>
      <c r="K781" s="864"/>
      <c r="L781" s="865"/>
      <c r="M781" s="401"/>
    </row>
    <row r="782" spans="2:13" ht="15.6">
      <c r="B782" s="396"/>
      <c r="C782" s="657"/>
      <c r="D782" s="658" t="s">
        <v>260</v>
      </c>
      <c r="E782" s="658" t="s">
        <v>68</v>
      </c>
      <c r="F782" s="658" t="s">
        <v>290</v>
      </c>
      <c r="G782" s="659" t="s">
        <v>256</v>
      </c>
      <c r="H782" s="658" t="s">
        <v>130</v>
      </c>
      <c r="I782" s="659" t="s">
        <v>64</v>
      </c>
      <c r="J782" s="658" t="s">
        <v>173</v>
      </c>
      <c r="K782" s="659" t="s">
        <v>195</v>
      </c>
      <c r="L782" s="660" t="s">
        <v>65</v>
      </c>
      <c r="M782" s="401"/>
    </row>
    <row r="783" spans="2:13" ht="15.6">
      <c r="B783" s="396"/>
      <c r="C783" s="661" t="s">
        <v>58</v>
      </c>
      <c r="D783" s="438">
        <v>490</v>
      </c>
      <c r="E783" s="438">
        <v>390.4</v>
      </c>
      <c r="F783" s="438">
        <v>197.8</v>
      </c>
      <c r="G783" s="438">
        <v>252</v>
      </c>
      <c r="H783" s="438"/>
      <c r="I783" s="438"/>
      <c r="J783" s="438">
        <v>10</v>
      </c>
      <c r="K783" s="670">
        <f>D783+E783+F783+G783+H783+I783+J783</f>
        <v>1340.2</v>
      </c>
      <c r="L783" s="665">
        <f>K783/K787</f>
        <v>0.14397129597799932</v>
      </c>
      <c r="M783" s="401"/>
    </row>
    <row r="784" spans="2:13" ht="15.6">
      <c r="B784" s="396"/>
      <c r="C784" s="661" t="s">
        <v>148</v>
      </c>
      <c r="D784" s="438">
        <v>513.20000000000005</v>
      </c>
      <c r="E784" s="438">
        <v>1258.4100000000001</v>
      </c>
      <c r="F784" s="438">
        <v>355.41</v>
      </c>
      <c r="G784" s="438">
        <v>377</v>
      </c>
      <c r="H784" s="438"/>
      <c r="I784" s="438"/>
      <c r="J784" s="438">
        <v>84</v>
      </c>
      <c r="K784" s="670">
        <f t="shared" ref="K784:K788" si="204">D784+E784+F784+G784+H784+I784+J784</f>
        <v>2588.02</v>
      </c>
      <c r="L784" s="665">
        <f>K784/K787</f>
        <v>0.27801864902028189</v>
      </c>
      <c r="M784" s="401"/>
    </row>
    <row r="785" spans="2:13" ht="15.6">
      <c r="B785" s="396"/>
      <c r="C785" s="661" t="s">
        <v>61</v>
      </c>
      <c r="D785" s="438">
        <v>755.06</v>
      </c>
      <c r="E785" s="185">
        <v>468</v>
      </c>
      <c r="F785" s="438">
        <v>233.77</v>
      </c>
      <c r="G785" s="438">
        <v>614.20000000000005</v>
      </c>
      <c r="H785" s="438"/>
      <c r="I785" s="438"/>
      <c r="J785" s="438">
        <v>345</v>
      </c>
      <c r="K785" s="670">
        <f t="shared" si="204"/>
        <v>2416.0299999999997</v>
      </c>
      <c r="L785" s="665">
        <f>K785/K787</f>
        <v>0.25954258336198005</v>
      </c>
      <c r="M785" s="401"/>
    </row>
    <row r="786" spans="2:13" ht="15.6">
      <c r="B786" s="396"/>
      <c r="C786" s="661" t="s">
        <v>62</v>
      </c>
      <c r="D786" s="438">
        <v>585.29</v>
      </c>
      <c r="E786" s="438">
        <v>877.48</v>
      </c>
      <c r="F786" s="438">
        <v>581.73</v>
      </c>
      <c r="G786" s="438">
        <v>735.5</v>
      </c>
      <c r="H786" s="438"/>
      <c r="I786" s="438"/>
      <c r="J786" s="438">
        <v>184.55</v>
      </c>
      <c r="K786" s="670">
        <f t="shared" si="204"/>
        <v>2964.55</v>
      </c>
      <c r="L786" s="665">
        <f>K786/K787</f>
        <v>0.31846747163973876</v>
      </c>
      <c r="M786" s="401"/>
    </row>
    <row r="787" spans="2:13" ht="15.6">
      <c r="B787" s="397"/>
      <c r="C787" s="661" t="s">
        <v>199</v>
      </c>
      <c r="D787" s="671">
        <f t="shared" ref="D787:F787" si="205">SUM(D783:D786)</f>
        <v>2343.5500000000002</v>
      </c>
      <c r="E787" s="671">
        <f t="shared" si="205"/>
        <v>2994.29</v>
      </c>
      <c r="F787" s="671">
        <f t="shared" si="205"/>
        <v>1368.71</v>
      </c>
      <c r="G787" s="671">
        <f>SUM(G783:G786)</f>
        <v>1978.7</v>
      </c>
      <c r="H787" s="671">
        <f t="shared" ref="H787:J787" si="206">SUM(H783:H786)</f>
        <v>0</v>
      </c>
      <c r="I787" s="671">
        <f t="shared" si="206"/>
        <v>0</v>
      </c>
      <c r="J787" s="671">
        <f t="shared" si="206"/>
        <v>623.54999999999995</v>
      </c>
      <c r="K787" s="670">
        <f t="shared" si="204"/>
        <v>9308.7999999999993</v>
      </c>
      <c r="L787" s="665">
        <f>SUM(L783:L786)</f>
        <v>1</v>
      </c>
      <c r="M787" s="401"/>
    </row>
    <row r="788" spans="2:13" ht="15.6">
      <c r="B788" s="397"/>
      <c r="C788" s="672" t="s">
        <v>193</v>
      </c>
      <c r="D788" s="673">
        <v>2343.5500000000002</v>
      </c>
      <c r="E788" s="673">
        <v>2994.29</v>
      </c>
      <c r="F788" s="673">
        <v>1368.71</v>
      </c>
      <c r="G788" s="674">
        <v>2005.34</v>
      </c>
      <c r="H788" s="673"/>
      <c r="I788" s="674"/>
      <c r="J788" s="674">
        <v>623.54999999999995</v>
      </c>
      <c r="K788" s="675">
        <f t="shared" si="204"/>
        <v>9335.4399999999987</v>
      </c>
      <c r="L788" s="665"/>
      <c r="M788" s="401"/>
    </row>
    <row r="789" spans="2:13" ht="15.6">
      <c r="B789" s="397"/>
      <c r="C789" s="662" t="s">
        <v>147</v>
      </c>
      <c r="D789" s="461">
        <f t="shared" ref="D789:E789" si="207">D788-D787</f>
        <v>0</v>
      </c>
      <c r="E789" s="461">
        <f t="shared" si="207"/>
        <v>0</v>
      </c>
      <c r="F789" s="461">
        <f>F788-F787</f>
        <v>0</v>
      </c>
      <c r="G789" s="461">
        <f>G788-G787</f>
        <v>26.639999999999873</v>
      </c>
      <c r="H789" s="461">
        <f t="shared" ref="H789:I789" si="208">H788-H787</f>
        <v>0</v>
      </c>
      <c r="I789" s="461">
        <f t="shared" si="208"/>
        <v>0</v>
      </c>
      <c r="J789" s="461">
        <f>J788-J787</f>
        <v>0</v>
      </c>
      <c r="K789" s="542">
        <f>D789+E789+F789+G789+H789+I789+J789</f>
        <v>26.639999999999873</v>
      </c>
      <c r="L789" s="665"/>
      <c r="M789" s="401"/>
    </row>
    <row r="790" spans="2:13" ht="15.6">
      <c r="B790" s="396"/>
      <c r="C790" s="663" t="s">
        <v>65</v>
      </c>
      <c r="D790" s="462">
        <f>D788/K788</f>
        <v>0.25103797999880034</v>
      </c>
      <c r="E790" s="462">
        <f>E788/K788</f>
        <v>0.32074438912359787</v>
      </c>
      <c r="F790" s="462">
        <f>F788/K788</f>
        <v>0.14661440703384096</v>
      </c>
      <c r="G790" s="462">
        <f>G788/K788</f>
        <v>0.21480937159898197</v>
      </c>
      <c r="H790" s="462">
        <f>H788/K788</f>
        <v>0</v>
      </c>
      <c r="I790" s="462">
        <f>I788/K788</f>
        <v>0</v>
      </c>
      <c r="J790" s="462">
        <f>J788/K788</f>
        <v>6.6793852244779045E-2</v>
      </c>
      <c r="K790" s="520">
        <f>D790+E790+F790+G790+H790+I790+J790</f>
        <v>1.0000000000000002</v>
      </c>
      <c r="L790" s="666"/>
      <c r="M790" s="401"/>
    </row>
    <row r="791" spans="2:13" ht="16.2" thickBot="1">
      <c r="B791" s="396"/>
      <c r="C791" s="664"/>
      <c r="D791" s="668"/>
      <c r="E791" s="669"/>
      <c r="F791" s="866"/>
      <c r="G791" s="867"/>
      <c r="H791" s="866"/>
      <c r="I791" s="867"/>
      <c r="J791" s="851" t="s">
        <v>196</v>
      </c>
      <c r="K791" s="852"/>
      <c r="L791" s="676">
        <f>H771-K788</f>
        <v>5.4696800005640398</v>
      </c>
      <c r="M791" s="401"/>
    </row>
    <row r="792" spans="2:13" ht="15" thickBot="1">
      <c r="B792" s="397"/>
      <c r="C792" s="393"/>
      <c r="D792" s="367"/>
      <c r="E792" s="367"/>
      <c r="F792" s="367"/>
      <c r="G792" s="367"/>
      <c r="H792" s="367"/>
      <c r="I792" s="367"/>
      <c r="J792" s="367"/>
      <c r="K792" s="367"/>
      <c r="L792" s="368"/>
      <c r="M792" s="401"/>
    </row>
    <row r="793" spans="2:13" ht="15" thickBot="1">
      <c r="B793" s="398"/>
      <c r="C793" s="399"/>
      <c r="D793" s="399"/>
      <c r="E793" s="399"/>
      <c r="F793" s="399"/>
      <c r="G793" s="399"/>
      <c r="H793" s="399"/>
      <c r="I793" s="399"/>
      <c r="J793" s="399"/>
      <c r="K793" s="399"/>
      <c r="L793" s="399"/>
      <c r="M793" s="400"/>
    </row>
    <row r="794" spans="2:13" ht="15" thickBot="1"/>
    <row r="795" spans="2:13" ht="46.8" thickBot="1">
      <c r="B795" s="853" t="s">
        <v>231</v>
      </c>
      <c r="C795" s="854"/>
      <c r="D795" s="854"/>
      <c r="E795" s="854"/>
      <c r="F795" s="854"/>
      <c r="G795" s="854"/>
      <c r="H795" s="854"/>
      <c r="I795" s="854"/>
      <c r="J795" s="854"/>
      <c r="K795" s="854"/>
      <c r="L795" s="854"/>
      <c r="M795" s="855"/>
    </row>
    <row r="796" spans="2:13" ht="26.4" thickBot="1">
      <c r="B796" s="396"/>
      <c r="C796" s="856" t="s">
        <v>193</v>
      </c>
      <c r="D796" s="857"/>
      <c r="E796" s="857"/>
      <c r="F796" s="857"/>
      <c r="G796" s="857"/>
      <c r="H796" s="857"/>
      <c r="I796" s="857"/>
      <c r="J796" s="857"/>
      <c r="K796" s="857"/>
      <c r="L796" s="858"/>
      <c r="M796" s="401"/>
    </row>
    <row r="797" spans="2:13" ht="15.6">
      <c r="B797" s="396"/>
      <c r="C797" s="403" t="s">
        <v>7</v>
      </c>
      <c r="D797" s="404" t="s">
        <v>38</v>
      </c>
      <c r="E797" s="405" t="s">
        <v>39</v>
      </c>
      <c r="F797" s="406" t="s">
        <v>40</v>
      </c>
      <c r="G797" s="406" t="s">
        <v>8</v>
      </c>
      <c r="H797" s="407" t="s">
        <v>60</v>
      </c>
      <c r="I797" s="408" t="s">
        <v>40</v>
      </c>
      <c r="J797" s="407" t="s">
        <v>65</v>
      </c>
      <c r="K797" s="184"/>
      <c r="L797" s="188"/>
      <c r="M797" s="401"/>
    </row>
    <row r="798" spans="2:13" ht="15.6">
      <c r="B798" s="396"/>
      <c r="C798" s="409" t="s">
        <v>42</v>
      </c>
      <c r="D798" s="596">
        <v>1711383.672</v>
      </c>
      <c r="E798" s="596"/>
      <c r="F798" s="526">
        <f t="shared" ref="F798:F803" si="209">E798-D798</f>
        <v>-1711383.672</v>
      </c>
      <c r="G798" s="521">
        <v>6.28</v>
      </c>
      <c r="H798" s="410">
        <f>F798*G798</f>
        <v>-10747489.46016</v>
      </c>
      <c r="I798" s="531">
        <f>F798+F802+F803</f>
        <v>-1723193.655</v>
      </c>
      <c r="J798" s="411">
        <f>I798/I802</f>
        <v>0.54944000079452282</v>
      </c>
      <c r="K798" s="186"/>
      <c r="L798" s="359"/>
      <c r="M798" s="401"/>
    </row>
    <row r="799" spans="2:13" ht="15.6">
      <c r="B799" s="396"/>
      <c r="C799" s="412" t="s">
        <v>43</v>
      </c>
      <c r="D799" s="596">
        <v>650226.30200000003</v>
      </c>
      <c r="E799" s="596"/>
      <c r="F799" s="527">
        <f t="shared" si="209"/>
        <v>-650226.30200000003</v>
      </c>
      <c r="G799" s="522">
        <v>6.28</v>
      </c>
      <c r="H799" s="413">
        <f>G799*F799</f>
        <v>-4083421.1765600005</v>
      </c>
      <c r="I799" s="532">
        <f>F799</f>
        <v>-650226.30200000003</v>
      </c>
      <c r="J799" s="414">
        <f>I799/I802</f>
        <v>0.20732454466210279</v>
      </c>
      <c r="K799" s="186"/>
      <c r="L799" s="359"/>
      <c r="M799" s="401"/>
    </row>
    <row r="800" spans="2:13" ht="15.6">
      <c r="B800" s="396"/>
      <c r="C800" s="415" t="s">
        <v>44</v>
      </c>
      <c r="D800" s="597">
        <v>407959.73300000001</v>
      </c>
      <c r="E800" s="597"/>
      <c r="F800" s="528">
        <f t="shared" si="209"/>
        <v>-407959.73300000001</v>
      </c>
      <c r="G800" s="523">
        <v>4.58</v>
      </c>
      <c r="H800" s="416">
        <f>G800*F800</f>
        <v>-1868455.57714</v>
      </c>
      <c r="I800" s="533">
        <f>F800</f>
        <v>-407959.73300000001</v>
      </c>
      <c r="J800" s="417">
        <f>I800/I802</f>
        <v>0.1300778907659414</v>
      </c>
      <c r="K800" s="186"/>
      <c r="L800" s="359"/>
      <c r="M800" s="401"/>
    </row>
    <row r="801" spans="2:13" ht="15.6">
      <c r="B801" s="397"/>
      <c r="C801" s="183" t="s">
        <v>139</v>
      </c>
      <c r="D801" s="597">
        <v>354892.97399999999</v>
      </c>
      <c r="E801" s="597"/>
      <c r="F801" s="529">
        <f t="shared" si="209"/>
        <v>-354892.97399999999</v>
      </c>
      <c r="G801" s="524">
        <v>6.28</v>
      </c>
      <c r="H801" s="418">
        <f>G801*F801</f>
        <v>-2228727.8767200001</v>
      </c>
      <c r="I801" s="534">
        <f>F801</f>
        <v>-354892.97399999999</v>
      </c>
      <c r="J801" s="419">
        <f>I801/I802</f>
        <v>0.11315756377743309</v>
      </c>
      <c r="K801" s="186"/>
      <c r="L801" s="359"/>
      <c r="M801" s="401"/>
    </row>
    <row r="802" spans="2:13" ht="16.2" thickBot="1">
      <c r="B802" s="397"/>
      <c r="C802" s="420" t="s">
        <v>45</v>
      </c>
      <c r="D802" s="597">
        <v>7600.1109999999999</v>
      </c>
      <c r="E802" s="597"/>
      <c r="F802" s="526">
        <f t="shared" si="209"/>
        <v>-7600.1109999999999</v>
      </c>
      <c r="G802" s="859">
        <v>6.28</v>
      </c>
      <c r="H802" s="655">
        <f>G802*F802</f>
        <v>-47728.697079999998</v>
      </c>
      <c r="I802" s="535">
        <f t="shared" ref="I802:J802" si="210">SUM(I798:I801)</f>
        <v>-3136272.6639999999</v>
      </c>
      <c r="J802" s="422">
        <f t="shared" si="210"/>
        <v>1.0000000000000002</v>
      </c>
      <c r="K802" s="186"/>
      <c r="L802" s="359"/>
      <c r="M802" s="401"/>
    </row>
    <row r="803" spans="2:13" ht="15.6">
      <c r="B803" s="397"/>
      <c r="C803" s="420" t="s">
        <v>46</v>
      </c>
      <c r="D803" s="597">
        <v>4209.8720000000003</v>
      </c>
      <c r="E803" s="597"/>
      <c r="F803" s="526">
        <f t="shared" si="209"/>
        <v>-4209.8720000000003</v>
      </c>
      <c r="G803" s="860"/>
      <c r="H803" s="656">
        <f>G802*F803</f>
        <v>-26437.996160000002</v>
      </c>
      <c r="I803" s="424"/>
      <c r="J803" s="425"/>
      <c r="K803" s="186"/>
      <c r="L803" s="359"/>
      <c r="M803" s="401"/>
    </row>
    <row r="804" spans="2:13" ht="16.2" thickBot="1">
      <c r="B804" s="397"/>
      <c r="C804" s="426" t="s">
        <v>21</v>
      </c>
      <c r="D804" s="427"/>
      <c r="E804" s="427"/>
      <c r="F804" s="530">
        <f>F798+F799+F800+F801+F802+F803</f>
        <v>-3136272.6639999999</v>
      </c>
      <c r="G804" s="525">
        <f>H804/F804</f>
        <v>6.0588675856979011</v>
      </c>
      <c r="H804" s="428">
        <f>SUM(H798:H803)</f>
        <v>-19002260.783820003</v>
      </c>
      <c r="I804" s="424"/>
      <c r="J804" s="425"/>
      <c r="K804" s="186"/>
      <c r="L804" s="359"/>
      <c r="M804" s="401"/>
    </row>
    <row r="805" spans="2:13" ht="16.2" thickBot="1">
      <c r="B805" s="397"/>
      <c r="C805" s="429"/>
      <c r="D805" s="425"/>
      <c r="E805" s="425"/>
      <c r="F805" s="430"/>
      <c r="G805" s="425"/>
      <c r="H805" s="425"/>
      <c r="I805" s="431"/>
      <c r="J805" s="431"/>
      <c r="K805" s="184"/>
      <c r="L805" s="188"/>
      <c r="M805" s="401"/>
    </row>
    <row r="806" spans="2:13" ht="15.6">
      <c r="B806" s="397"/>
      <c r="C806" s="432"/>
      <c r="D806" s="433" t="s">
        <v>298</v>
      </c>
      <c r="E806" s="433" t="s">
        <v>254</v>
      </c>
      <c r="F806" s="434" t="s">
        <v>1</v>
      </c>
      <c r="G806" s="554" t="s">
        <v>65</v>
      </c>
      <c r="H806" s="861" t="s">
        <v>243</v>
      </c>
      <c r="I806" s="862"/>
      <c r="J806" s="431"/>
      <c r="K806" s="184"/>
      <c r="L806" s="188"/>
      <c r="M806" s="401"/>
    </row>
    <row r="807" spans="2:13" ht="15.6">
      <c r="B807" s="397"/>
      <c r="C807" s="437" t="s">
        <v>80</v>
      </c>
      <c r="D807" s="438"/>
      <c r="E807" s="438"/>
      <c r="F807" s="438">
        <f>D807+E807</f>
        <v>0</v>
      </c>
      <c r="G807" s="439" t="e">
        <f>F807/F812</f>
        <v>#DIV/0!</v>
      </c>
      <c r="H807" s="590">
        <v>7.0000000000000001E-3</v>
      </c>
      <c r="I807" s="586">
        <f>F807*H807</f>
        <v>0</v>
      </c>
      <c r="J807" s="431"/>
      <c r="K807" s="184"/>
      <c r="L807" s="188"/>
      <c r="M807" s="401"/>
    </row>
    <row r="808" spans="2:13" ht="15.6">
      <c r="B808" s="397"/>
      <c r="C808" s="437" t="s">
        <v>81</v>
      </c>
      <c r="D808" s="438"/>
      <c r="E808" s="438"/>
      <c r="F808" s="438">
        <f t="shared" ref="F808:F811" si="211">D808+E808</f>
        <v>0</v>
      </c>
      <c r="G808" s="439" t="e">
        <f>F808/F812</f>
        <v>#DIV/0!</v>
      </c>
      <c r="H808" s="590">
        <v>2.5000000000000001E-2</v>
      </c>
      <c r="I808" s="586">
        <f>F808*H808</f>
        <v>0</v>
      </c>
      <c r="J808" s="431"/>
      <c r="K808" s="184"/>
      <c r="L808" s="188"/>
      <c r="M808" s="401"/>
    </row>
    <row r="809" spans="2:13" ht="15.6">
      <c r="B809" s="397"/>
      <c r="C809" s="437" t="s">
        <v>58</v>
      </c>
      <c r="D809" s="438"/>
      <c r="E809" s="438"/>
      <c r="F809" s="438">
        <f t="shared" si="211"/>
        <v>0</v>
      </c>
      <c r="G809" s="439" t="e">
        <f>F809/F812</f>
        <v>#DIV/0!</v>
      </c>
      <c r="H809" s="590"/>
      <c r="I809" s="586"/>
      <c r="J809" s="431"/>
      <c r="K809" s="184"/>
      <c r="L809" s="188"/>
      <c r="M809" s="401"/>
    </row>
    <row r="810" spans="2:13" ht="15.6">
      <c r="B810" s="397"/>
      <c r="C810" s="437" t="s">
        <v>275</v>
      </c>
      <c r="D810" s="438"/>
      <c r="E810" s="438"/>
      <c r="F810" s="438">
        <f t="shared" si="211"/>
        <v>0</v>
      </c>
      <c r="G810" s="439" t="e">
        <f>F810/F812</f>
        <v>#DIV/0!</v>
      </c>
      <c r="H810" s="590">
        <v>1.9E-2</v>
      </c>
      <c r="I810" s="586">
        <f>F810*H810</f>
        <v>0</v>
      </c>
      <c r="J810" s="431"/>
      <c r="K810" s="184"/>
      <c r="L810" s="188"/>
      <c r="M810" s="401"/>
    </row>
    <row r="811" spans="2:13" ht="15.6">
      <c r="B811" s="397"/>
      <c r="C811" s="437" t="s">
        <v>276</v>
      </c>
      <c r="D811" s="438"/>
      <c r="E811" s="438"/>
      <c r="F811" s="438">
        <f t="shared" si="211"/>
        <v>0</v>
      </c>
      <c r="G811" s="439" t="e">
        <f>F811/F812</f>
        <v>#DIV/0!</v>
      </c>
      <c r="H811" s="584"/>
      <c r="I811" s="586"/>
      <c r="J811" s="431"/>
      <c r="K811" s="184"/>
      <c r="L811" s="188"/>
      <c r="M811" s="401"/>
    </row>
    <row r="812" spans="2:13" ht="16.2" thickBot="1">
      <c r="B812" s="397"/>
      <c r="C812" s="441" t="s">
        <v>1</v>
      </c>
      <c r="D812" s="442">
        <f>SUM(D807:D811)</f>
        <v>0</v>
      </c>
      <c r="E812" s="442">
        <f>SUM(E807:E811)</f>
        <v>0</v>
      </c>
      <c r="F812" s="443">
        <f>D812+E812</f>
        <v>0</v>
      </c>
      <c r="G812" s="444" t="e">
        <f>SUM(G807:G811)</f>
        <v>#DIV/0!</v>
      </c>
      <c r="H812" s="585" t="s">
        <v>21</v>
      </c>
      <c r="I812" s="591">
        <f>SUM(I807:I811)</f>
        <v>0</v>
      </c>
      <c r="J812" s="431"/>
      <c r="K812" s="184"/>
      <c r="L812" s="188"/>
      <c r="M812" s="401"/>
    </row>
    <row r="813" spans="2:13" ht="15" thickBot="1">
      <c r="B813" s="397"/>
      <c r="C813" s="187"/>
      <c r="D813" s="186"/>
      <c r="E813" s="186"/>
      <c r="G813" s="186"/>
      <c r="H813" s="186"/>
      <c r="I813" s="184"/>
      <c r="J813" s="184"/>
      <c r="K813" s="184"/>
      <c r="L813" s="188"/>
      <c r="M813" s="401"/>
    </row>
    <row r="814" spans="2:13" ht="26.4" thickBot="1">
      <c r="B814" s="397"/>
      <c r="C814" s="863" t="s">
        <v>194</v>
      </c>
      <c r="D814" s="864"/>
      <c r="E814" s="864"/>
      <c r="F814" s="864"/>
      <c r="G814" s="864"/>
      <c r="H814" s="864"/>
      <c r="I814" s="864"/>
      <c r="J814" s="864"/>
      <c r="K814" s="864"/>
      <c r="L814" s="865"/>
      <c r="M814" s="401"/>
    </row>
    <row r="815" spans="2:13" ht="15.6">
      <c r="B815" s="396"/>
      <c r="C815" s="657"/>
      <c r="D815" s="658" t="s">
        <v>260</v>
      </c>
      <c r="E815" s="658" t="s">
        <v>68</v>
      </c>
      <c r="F815" s="658" t="s">
        <v>290</v>
      </c>
      <c r="G815" s="659" t="s">
        <v>256</v>
      </c>
      <c r="H815" s="658" t="s">
        <v>130</v>
      </c>
      <c r="I815" s="659" t="s">
        <v>64</v>
      </c>
      <c r="J815" s="658" t="s">
        <v>173</v>
      </c>
      <c r="K815" s="659" t="s">
        <v>195</v>
      </c>
      <c r="L815" s="660" t="s">
        <v>65</v>
      </c>
      <c r="M815" s="401"/>
    </row>
    <row r="816" spans="2:13" ht="15.6">
      <c r="B816" s="396"/>
      <c r="C816" s="661" t="s">
        <v>58</v>
      </c>
      <c r="D816" s="438"/>
      <c r="E816" s="438"/>
      <c r="F816" s="438"/>
      <c r="G816" s="438"/>
      <c r="H816" s="438"/>
      <c r="I816" s="438"/>
      <c r="J816" s="438"/>
      <c r="K816" s="670">
        <f>D816+E816+F816+G816+H816+I816+J816</f>
        <v>0</v>
      </c>
      <c r="L816" s="665" t="e">
        <f>K816/K820</f>
        <v>#DIV/0!</v>
      </c>
      <c r="M816" s="401"/>
    </row>
    <row r="817" spans="2:13" ht="15.6">
      <c r="B817" s="396"/>
      <c r="C817" s="661" t="s">
        <v>148</v>
      </c>
      <c r="D817" s="438"/>
      <c r="E817" s="438"/>
      <c r="F817" s="438"/>
      <c r="G817" s="438"/>
      <c r="H817" s="438"/>
      <c r="I817" s="438"/>
      <c r="J817" s="438"/>
      <c r="K817" s="670">
        <f t="shared" ref="K817:K821" si="212">D817+E817+F817+G817+H817+I817+J817</f>
        <v>0</v>
      </c>
      <c r="L817" s="665" t="e">
        <f>K817/K820</f>
        <v>#DIV/0!</v>
      </c>
      <c r="M817" s="401"/>
    </row>
    <row r="818" spans="2:13" ht="15.6">
      <c r="B818" s="396"/>
      <c r="C818" s="661" t="s">
        <v>61</v>
      </c>
      <c r="D818" s="438"/>
      <c r="E818" s="185"/>
      <c r="F818" s="438"/>
      <c r="G818" s="438"/>
      <c r="H818" s="438"/>
      <c r="I818" s="438"/>
      <c r="J818" s="438"/>
      <c r="K818" s="670">
        <f t="shared" si="212"/>
        <v>0</v>
      </c>
      <c r="L818" s="665" t="e">
        <f>K818/K820</f>
        <v>#DIV/0!</v>
      </c>
      <c r="M818" s="401"/>
    </row>
    <row r="819" spans="2:13" ht="15.6">
      <c r="B819" s="396"/>
      <c r="C819" s="661" t="s">
        <v>62</v>
      </c>
      <c r="D819" s="438"/>
      <c r="E819" s="438"/>
      <c r="F819" s="438"/>
      <c r="G819" s="438"/>
      <c r="H819" s="438"/>
      <c r="I819" s="438"/>
      <c r="J819" s="438"/>
      <c r="K819" s="670">
        <f t="shared" si="212"/>
        <v>0</v>
      </c>
      <c r="L819" s="665" t="e">
        <f>K819/K820</f>
        <v>#DIV/0!</v>
      </c>
      <c r="M819" s="401"/>
    </row>
    <row r="820" spans="2:13" ht="15.6">
      <c r="B820" s="397"/>
      <c r="C820" s="661" t="s">
        <v>199</v>
      </c>
      <c r="D820" s="671">
        <f t="shared" ref="D820:F820" si="213">SUM(D816:D819)</f>
        <v>0</v>
      </c>
      <c r="E820" s="671">
        <f t="shared" si="213"/>
        <v>0</v>
      </c>
      <c r="F820" s="671">
        <f t="shared" si="213"/>
        <v>0</v>
      </c>
      <c r="G820" s="671">
        <f>SUM(G816:G819)</f>
        <v>0</v>
      </c>
      <c r="H820" s="671">
        <f t="shared" ref="H820:J820" si="214">SUM(H816:H819)</f>
        <v>0</v>
      </c>
      <c r="I820" s="671">
        <f t="shared" si="214"/>
        <v>0</v>
      </c>
      <c r="J820" s="671">
        <f t="shared" si="214"/>
        <v>0</v>
      </c>
      <c r="K820" s="670">
        <f t="shared" si="212"/>
        <v>0</v>
      </c>
      <c r="L820" s="665" t="e">
        <f>SUM(L816:L819)</f>
        <v>#DIV/0!</v>
      </c>
      <c r="M820" s="401"/>
    </row>
    <row r="821" spans="2:13" ht="15.6">
      <c r="B821" s="397"/>
      <c r="C821" s="672" t="s">
        <v>193</v>
      </c>
      <c r="D821" s="673"/>
      <c r="E821" s="673"/>
      <c r="F821" s="673"/>
      <c r="G821" s="674"/>
      <c r="H821" s="673"/>
      <c r="I821" s="674"/>
      <c r="J821" s="674"/>
      <c r="K821" s="675">
        <f t="shared" si="212"/>
        <v>0</v>
      </c>
      <c r="L821" s="665"/>
      <c r="M821" s="401"/>
    </row>
    <row r="822" spans="2:13" ht="15.6">
      <c r="B822" s="397"/>
      <c r="C822" s="662" t="s">
        <v>147</v>
      </c>
      <c r="D822" s="461">
        <f t="shared" ref="D822:E822" si="215">D821-D820</f>
        <v>0</v>
      </c>
      <c r="E822" s="461">
        <f t="shared" si="215"/>
        <v>0</v>
      </c>
      <c r="F822" s="461">
        <f>F821-F820</f>
        <v>0</v>
      </c>
      <c r="G822" s="461">
        <f>G821-G820</f>
        <v>0</v>
      </c>
      <c r="H822" s="461">
        <f t="shared" ref="H822:I822" si="216">H821-H820</f>
        <v>0</v>
      </c>
      <c r="I822" s="461">
        <f t="shared" si="216"/>
        <v>0</v>
      </c>
      <c r="J822" s="461">
        <f>J821-J820</f>
        <v>0</v>
      </c>
      <c r="K822" s="542">
        <f>D822+E822+F822+G822+H822+I822+J822</f>
        <v>0</v>
      </c>
      <c r="L822" s="665"/>
      <c r="M822" s="401"/>
    </row>
    <row r="823" spans="2:13" ht="15.6">
      <c r="B823" s="396"/>
      <c r="C823" s="663" t="s">
        <v>65</v>
      </c>
      <c r="D823" s="462" t="e">
        <f>D821/K821</f>
        <v>#DIV/0!</v>
      </c>
      <c r="E823" s="462" t="e">
        <f>E821/K821</f>
        <v>#DIV/0!</v>
      </c>
      <c r="F823" s="462" t="e">
        <f>F821/K821</f>
        <v>#DIV/0!</v>
      </c>
      <c r="G823" s="462" t="e">
        <f>G821/K821</f>
        <v>#DIV/0!</v>
      </c>
      <c r="H823" s="462" t="e">
        <f>H821/K821</f>
        <v>#DIV/0!</v>
      </c>
      <c r="I823" s="462" t="e">
        <f>I821/K821</f>
        <v>#DIV/0!</v>
      </c>
      <c r="J823" s="462" t="e">
        <f>J821/K821</f>
        <v>#DIV/0!</v>
      </c>
      <c r="K823" s="520" t="e">
        <f>D823+E823+F823+G823+H823+I823+J823</f>
        <v>#DIV/0!</v>
      </c>
      <c r="L823" s="666"/>
      <c r="M823" s="401"/>
    </row>
    <row r="824" spans="2:13" ht="16.2" thickBot="1">
      <c r="B824" s="396"/>
      <c r="C824" s="664"/>
      <c r="D824" s="668"/>
      <c r="E824" s="669"/>
      <c r="F824" s="866"/>
      <c r="G824" s="867"/>
      <c r="H824" s="866"/>
      <c r="I824" s="867"/>
      <c r="J824" s="851" t="s">
        <v>196</v>
      </c>
      <c r="K824" s="852"/>
      <c r="L824" s="676">
        <f>H804-K821</f>
        <v>-19002260.783820003</v>
      </c>
      <c r="M824" s="401"/>
    </row>
    <row r="825" spans="2:13" ht="15" thickBot="1">
      <c r="B825" s="397"/>
      <c r="C825" s="393"/>
      <c r="D825" s="367"/>
      <c r="E825" s="367"/>
      <c r="F825" s="367"/>
      <c r="G825" s="367"/>
      <c r="H825" s="367"/>
      <c r="I825" s="367"/>
      <c r="J825" s="367"/>
      <c r="K825" s="367"/>
      <c r="L825" s="368"/>
      <c r="M825" s="401"/>
    </row>
    <row r="826" spans="2:13" ht="15" thickBot="1">
      <c r="B826" s="398"/>
      <c r="C826" s="399"/>
      <c r="D826" s="399"/>
      <c r="E826" s="399"/>
      <c r="F826" s="399"/>
      <c r="G826" s="399"/>
      <c r="H826" s="399"/>
      <c r="I826" s="399"/>
      <c r="J826" s="399"/>
      <c r="K826" s="399"/>
      <c r="L826" s="399"/>
      <c r="M826" s="400"/>
    </row>
    <row r="827" spans="2:13" ht="15" thickBot="1"/>
    <row r="828" spans="2:13" ht="46.8" thickBot="1">
      <c r="B828" s="853" t="s">
        <v>232</v>
      </c>
      <c r="C828" s="854"/>
      <c r="D828" s="854"/>
      <c r="E828" s="854"/>
      <c r="F828" s="854"/>
      <c r="G828" s="854"/>
      <c r="H828" s="854"/>
      <c r="I828" s="854"/>
      <c r="J828" s="854"/>
      <c r="K828" s="854"/>
      <c r="L828" s="854"/>
      <c r="M828" s="855"/>
    </row>
    <row r="829" spans="2:13" ht="26.4" thickBot="1">
      <c r="B829" s="396"/>
      <c r="C829" s="856"/>
      <c r="D829" s="857"/>
      <c r="E829" s="857"/>
      <c r="F829" s="857"/>
      <c r="G829" s="857"/>
      <c r="H829" s="857"/>
      <c r="I829" s="857"/>
      <c r="J829" s="857"/>
      <c r="K829" s="857"/>
      <c r="L829" s="858"/>
      <c r="M829" s="401"/>
    </row>
    <row r="830" spans="2:13" ht="15.6">
      <c r="B830" s="396"/>
      <c r="C830" s="403"/>
      <c r="D830" s="404"/>
      <c r="E830" s="405"/>
      <c r="F830" s="406"/>
      <c r="G830" s="406"/>
      <c r="H830" s="407"/>
      <c r="I830" s="408"/>
      <c r="J830" s="407"/>
      <c r="K830" s="184"/>
      <c r="L830" s="188"/>
      <c r="M830" s="401"/>
    </row>
    <row r="831" spans="2:13" ht="15.6">
      <c r="B831" s="396"/>
      <c r="C831" s="409"/>
      <c r="D831" s="596"/>
      <c r="E831" s="596"/>
      <c r="F831" s="526"/>
      <c r="G831" s="521"/>
      <c r="H831" s="410"/>
      <c r="I831" s="531"/>
      <c r="J831" s="411"/>
      <c r="K831" s="186"/>
      <c r="L831" s="359"/>
      <c r="M831" s="401"/>
    </row>
    <row r="832" spans="2:13" ht="15.6">
      <c r="B832" s="396"/>
      <c r="C832" s="412"/>
      <c r="D832" s="596"/>
      <c r="E832" s="596"/>
      <c r="F832" s="527"/>
      <c r="G832" s="522"/>
      <c r="H832" s="413"/>
      <c r="I832" s="532"/>
      <c r="J832" s="414"/>
      <c r="K832" s="186"/>
      <c r="L832" s="359"/>
      <c r="M832" s="401"/>
    </row>
    <row r="833" spans="2:13" ht="15.6">
      <c r="B833" s="396"/>
      <c r="C833" s="415"/>
      <c r="D833" s="597"/>
      <c r="E833" s="597"/>
      <c r="F833" s="528"/>
      <c r="G833" s="523"/>
      <c r="H833" s="416"/>
      <c r="I833" s="533"/>
      <c r="J833" s="417"/>
      <c r="K833" s="186"/>
      <c r="L833" s="359"/>
      <c r="M833" s="401"/>
    </row>
    <row r="834" spans="2:13" ht="15.6">
      <c r="B834" s="397"/>
      <c r="C834" s="183"/>
      <c r="D834" s="597"/>
      <c r="E834" s="597"/>
      <c r="F834" s="529"/>
      <c r="G834" s="524"/>
      <c r="H834" s="418"/>
      <c r="I834" s="534"/>
      <c r="J834" s="419"/>
      <c r="K834" s="186"/>
      <c r="L834" s="359"/>
      <c r="M834" s="401"/>
    </row>
    <row r="835" spans="2:13" ht="16.2" thickBot="1">
      <c r="B835" s="397"/>
      <c r="C835" s="420"/>
      <c r="D835" s="597"/>
      <c r="E835" s="597"/>
      <c r="F835" s="526"/>
      <c r="G835" s="859"/>
      <c r="H835" s="651"/>
      <c r="I835" s="535"/>
      <c r="J835" s="422"/>
      <c r="K835" s="186"/>
      <c r="L835" s="359"/>
      <c r="M835" s="401"/>
    </row>
    <row r="836" spans="2:13" ht="15.6">
      <c r="B836" s="397"/>
      <c r="C836" s="420"/>
      <c r="D836" s="597"/>
      <c r="E836" s="597"/>
      <c r="F836" s="526"/>
      <c r="G836" s="860"/>
      <c r="H836" s="652"/>
      <c r="I836" s="424"/>
      <c r="J836" s="425"/>
      <c r="K836" s="186"/>
      <c r="L836" s="359"/>
      <c r="M836" s="401"/>
    </row>
    <row r="837" spans="2:13" ht="16.2" thickBot="1">
      <c r="B837" s="397"/>
      <c r="C837" s="426"/>
      <c r="D837" s="427"/>
      <c r="E837" s="427"/>
      <c r="F837" s="530"/>
      <c r="G837" s="525"/>
      <c r="H837" s="428"/>
      <c r="I837" s="424"/>
      <c r="J837" s="425"/>
      <c r="K837" s="186"/>
      <c r="L837" s="359"/>
      <c r="M837" s="401"/>
    </row>
    <row r="838" spans="2:13" ht="16.2" thickBot="1">
      <c r="B838" s="397"/>
      <c r="C838" s="429"/>
      <c r="D838" s="425"/>
      <c r="E838" s="425"/>
      <c r="F838" s="430"/>
      <c r="G838" s="425"/>
      <c r="H838" s="425"/>
      <c r="I838" s="431"/>
      <c r="J838" s="431"/>
      <c r="K838" s="184"/>
      <c r="L838" s="188"/>
      <c r="M838" s="401"/>
    </row>
    <row r="839" spans="2:13" ht="15.6">
      <c r="B839" s="397"/>
      <c r="C839" s="432"/>
      <c r="D839" s="433"/>
      <c r="E839" s="433"/>
      <c r="F839" s="434"/>
      <c r="G839" s="554"/>
      <c r="H839" s="861"/>
      <c r="I839" s="862"/>
      <c r="J839" s="431"/>
      <c r="K839" s="184"/>
      <c r="L839" s="188"/>
      <c r="M839" s="401"/>
    </row>
    <row r="840" spans="2:13" ht="15.6">
      <c r="B840" s="397"/>
      <c r="C840" s="437"/>
      <c r="D840" s="438"/>
      <c r="E840" s="438"/>
      <c r="F840" s="438"/>
      <c r="G840" s="439"/>
      <c r="H840" s="590"/>
      <c r="I840" s="586"/>
      <c r="J840" s="431"/>
      <c r="K840" s="184"/>
      <c r="L840" s="188"/>
      <c r="M840" s="401"/>
    </row>
    <row r="841" spans="2:13" ht="15.6">
      <c r="B841" s="397"/>
      <c r="C841" s="437"/>
      <c r="D841" s="438"/>
      <c r="E841" s="438"/>
      <c r="F841" s="438"/>
      <c r="G841" s="439"/>
      <c r="H841" s="590"/>
      <c r="I841" s="586"/>
      <c r="J841" s="431"/>
      <c r="K841" s="184"/>
      <c r="L841" s="188"/>
      <c r="M841" s="401"/>
    </row>
    <row r="842" spans="2:13" ht="15.6">
      <c r="B842" s="397"/>
      <c r="C842" s="437"/>
      <c r="D842" s="438"/>
      <c r="E842" s="438"/>
      <c r="F842" s="438"/>
      <c r="G842" s="439"/>
      <c r="H842" s="590"/>
      <c r="I842" s="586"/>
      <c r="J842" s="431"/>
      <c r="K842" s="184"/>
      <c r="L842" s="188"/>
      <c r="M842" s="401"/>
    </row>
    <row r="843" spans="2:13" ht="15.6">
      <c r="B843" s="397"/>
      <c r="C843" s="437"/>
      <c r="D843" s="438"/>
      <c r="E843" s="438"/>
      <c r="F843" s="438"/>
      <c r="G843" s="439"/>
      <c r="H843" s="590"/>
      <c r="I843" s="586"/>
      <c r="J843" s="431"/>
      <c r="K843" s="184"/>
      <c r="L843" s="188"/>
      <c r="M843" s="401"/>
    </row>
    <row r="844" spans="2:13" ht="15.6">
      <c r="B844" s="397"/>
      <c r="C844" s="437"/>
      <c r="D844" s="438"/>
      <c r="E844" s="438"/>
      <c r="F844" s="438"/>
      <c r="G844" s="439"/>
      <c r="H844" s="584"/>
      <c r="I844" s="586"/>
      <c r="J844" s="431"/>
      <c r="K844" s="184"/>
      <c r="L844" s="188"/>
      <c r="M844" s="401"/>
    </row>
    <row r="845" spans="2:13" ht="16.2" thickBot="1">
      <c r="B845" s="397"/>
      <c r="C845" s="441"/>
      <c r="D845" s="442"/>
      <c r="E845" s="442"/>
      <c r="F845" s="443"/>
      <c r="G845" s="444"/>
      <c r="H845" s="585"/>
      <c r="I845" s="591"/>
      <c r="J845" s="431"/>
      <c r="K845" s="184"/>
      <c r="L845" s="188"/>
      <c r="M845" s="401"/>
    </row>
    <row r="846" spans="2:13" ht="15" thickBot="1">
      <c r="B846" s="397"/>
      <c r="C846" s="187"/>
      <c r="D846" s="186"/>
      <c r="E846" s="186"/>
      <c r="G846" s="186"/>
      <c r="H846" s="186"/>
      <c r="I846" s="184"/>
      <c r="J846" s="184"/>
      <c r="K846" s="184"/>
      <c r="L846" s="188"/>
      <c r="M846" s="401"/>
    </row>
    <row r="847" spans="2:13" ht="26.4" thickBot="1">
      <c r="B847" s="397"/>
      <c r="C847" s="876"/>
      <c r="D847" s="877"/>
      <c r="E847" s="877"/>
      <c r="F847" s="877"/>
      <c r="G847" s="877"/>
      <c r="H847" s="877"/>
      <c r="I847" s="877"/>
      <c r="J847" s="877"/>
      <c r="K847" s="877"/>
      <c r="L847" s="878"/>
      <c r="M847" s="401"/>
    </row>
    <row r="848" spans="2:13" ht="15.6">
      <c r="B848" s="396"/>
      <c r="C848" s="446"/>
      <c r="D848" s="447"/>
      <c r="E848" s="447"/>
      <c r="F848" s="447"/>
      <c r="G848" s="448"/>
      <c r="H848" s="447"/>
      <c r="I848" s="448"/>
      <c r="J848" s="447"/>
      <c r="K848" s="448"/>
      <c r="L848" s="449"/>
      <c r="M848" s="401"/>
    </row>
    <row r="849" spans="2:13" ht="15.6">
      <c r="B849" s="396"/>
      <c r="C849" s="450"/>
      <c r="D849" s="438"/>
      <c r="E849" s="438"/>
      <c r="F849" s="438"/>
      <c r="G849" s="438"/>
      <c r="H849" s="438"/>
      <c r="I849" s="438"/>
      <c r="J849" s="438"/>
      <c r="K849" s="550"/>
      <c r="L849" s="452"/>
      <c r="M849" s="401"/>
    </row>
    <row r="850" spans="2:13" ht="15.6">
      <c r="B850" s="396"/>
      <c r="C850" s="450"/>
      <c r="D850" s="438"/>
      <c r="E850" s="438"/>
      <c r="F850" s="438"/>
      <c r="G850" s="438"/>
      <c r="H850" s="438"/>
      <c r="I850" s="438"/>
      <c r="J850" s="438"/>
      <c r="K850" s="550"/>
      <c r="L850" s="452"/>
      <c r="M850" s="401"/>
    </row>
    <row r="851" spans="2:13" ht="15.6">
      <c r="B851" s="396"/>
      <c r="C851" s="450"/>
      <c r="D851" s="438"/>
      <c r="E851" s="185"/>
      <c r="F851" s="438"/>
      <c r="G851" s="438"/>
      <c r="H851" s="438"/>
      <c r="I851" s="438"/>
      <c r="J851" s="438"/>
      <c r="K851" s="550"/>
      <c r="L851" s="452"/>
      <c r="M851" s="401"/>
    </row>
    <row r="852" spans="2:13" ht="15.6">
      <c r="B852" s="396"/>
      <c r="C852" s="450"/>
      <c r="D852" s="438"/>
      <c r="E852" s="438"/>
      <c r="F852" s="438"/>
      <c r="G852" s="438"/>
      <c r="H852" s="438"/>
      <c r="I852" s="438"/>
      <c r="J852" s="438"/>
      <c r="K852" s="550"/>
      <c r="L852" s="452"/>
      <c r="M852" s="401"/>
    </row>
    <row r="853" spans="2:13" ht="15.6">
      <c r="B853" s="397"/>
      <c r="C853" s="450"/>
      <c r="D853" s="552"/>
      <c r="E853" s="552"/>
      <c r="F853" s="552"/>
      <c r="G853" s="552"/>
      <c r="H853" s="552"/>
      <c r="I853" s="552"/>
      <c r="J853" s="552"/>
      <c r="K853" s="550"/>
      <c r="L853" s="452"/>
      <c r="M853" s="401"/>
    </row>
    <row r="854" spans="2:13" ht="15.6">
      <c r="B854" s="397"/>
      <c r="C854" s="547"/>
      <c r="D854" s="553"/>
      <c r="E854" s="553"/>
      <c r="F854" s="553"/>
      <c r="G854" s="548"/>
      <c r="H854" s="553"/>
      <c r="I854" s="548"/>
      <c r="J854" s="548"/>
      <c r="K854" s="549"/>
      <c r="L854" s="452"/>
      <c r="M854" s="401"/>
    </row>
    <row r="855" spans="2:13" ht="15.6">
      <c r="B855" s="397"/>
      <c r="C855" s="460"/>
      <c r="D855" s="461"/>
      <c r="E855" s="461"/>
      <c r="F855" s="461"/>
      <c r="G855" s="461"/>
      <c r="H855" s="461"/>
      <c r="I855" s="461"/>
      <c r="J855" s="461"/>
      <c r="K855" s="542"/>
      <c r="L855" s="452"/>
      <c r="M855" s="401"/>
    </row>
    <row r="856" spans="2:13" ht="15.6">
      <c r="B856" s="396"/>
      <c r="C856" s="402"/>
      <c r="D856" s="462"/>
      <c r="E856" s="462"/>
      <c r="F856" s="462"/>
      <c r="G856" s="462"/>
      <c r="H856" s="462"/>
      <c r="I856" s="462"/>
      <c r="J856" s="462"/>
      <c r="K856" s="520"/>
      <c r="L856" s="463"/>
      <c r="M856" s="401"/>
    </row>
    <row r="857" spans="2:13" ht="16.2" thickBot="1">
      <c r="B857" s="396"/>
      <c r="C857" s="394"/>
      <c r="D857" s="395"/>
      <c r="E857" s="464"/>
      <c r="F857" s="879"/>
      <c r="G857" s="879"/>
      <c r="H857" s="879"/>
      <c r="I857" s="879"/>
      <c r="J857" s="880"/>
      <c r="K857" s="880"/>
      <c r="L857" s="465"/>
      <c r="M857" s="401"/>
    </row>
    <row r="858" spans="2:13" ht="15" thickBot="1">
      <c r="B858" s="397"/>
      <c r="C858" s="393"/>
      <c r="D858" s="367"/>
      <c r="E858" s="367"/>
      <c r="F858" s="367"/>
      <c r="G858" s="367"/>
      <c r="H858" s="367"/>
      <c r="I858" s="367"/>
      <c r="J858" s="367"/>
      <c r="K858" s="367"/>
      <c r="L858" s="368"/>
      <c r="M858" s="401"/>
    </row>
    <row r="859" spans="2:13" ht="15" thickBot="1">
      <c r="B859" s="398"/>
      <c r="C859" s="399"/>
      <c r="D859" s="399"/>
      <c r="E859" s="399"/>
      <c r="F859" s="399"/>
      <c r="G859" s="399"/>
      <c r="H859" s="399"/>
      <c r="I859" s="399"/>
      <c r="J859" s="399"/>
      <c r="K859" s="399"/>
      <c r="L859" s="399"/>
      <c r="M859" s="400"/>
    </row>
    <row r="860" spans="2:13" ht="15" thickBot="1"/>
    <row r="861" spans="2:13" ht="46.8" thickBot="1">
      <c r="B861" s="853" t="s">
        <v>233</v>
      </c>
      <c r="C861" s="854"/>
      <c r="D861" s="854"/>
      <c r="E861" s="854"/>
      <c r="F861" s="854"/>
      <c r="G861" s="854"/>
      <c r="H861" s="854"/>
      <c r="I861" s="854"/>
      <c r="J861" s="854"/>
      <c r="K861" s="854"/>
      <c r="L861" s="854"/>
      <c r="M861" s="855"/>
    </row>
    <row r="862" spans="2:13" ht="26.4" thickBot="1">
      <c r="B862" s="396"/>
      <c r="C862" s="856"/>
      <c r="D862" s="857"/>
      <c r="E862" s="857"/>
      <c r="F862" s="857"/>
      <c r="G862" s="857"/>
      <c r="H862" s="857"/>
      <c r="I862" s="857"/>
      <c r="J862" s="857"/>
      <c r="K862" s="857"/>
      <c r="L862" s="858"/>
      <c r="M862" s="401"/>
    </row>
    <row r="863" spans="2:13" ht="15.6">
      <c r="B863" s="396"/>
      <c r="C863" s="403"/>
      <c r="D863" s="404"/>
      <c r="E863" s="405"/>
      <c r="F863" s="406"/>
      <c r="G863" s="406"/>
      <c r="H863" s="407"/>
      <c r="I863" s="408"/>
      <c r="J863" s="407"/>
      <c r="K863" s="184"/>
      <c r="L863" s="188"/>
      <c r="M863" s="401"/>
    </row>
    <row r="864" spans="2:13" ht="15.6">
      <c r="B864" s="396"/>
      <c r="C864" s="409"/>
      <c r="D864" s="596"/>
      <c r="E864" s="596"/>
      <c r="F864" s="526"/>
      <c r="G864" s="521"/>
      <c r="H864" s="410"/>
      <c r="I864" s="531"/>
      <c r="J864" s="411"/>
      <c r="K864" s="186"/>
      <c r="L864" s="359"/>
      <c r="M864" s="401"/>
    </row>
    <row r="865" spans="2:13" ht="15.6">
      <c r="B865" s="396"/>
      <c r="C865" s="412"/>
      <c r="D865" s="596"/>
      <c r="E865" s="596"/>
      <c r="F865" s="527"/>
      <c r="G865" s="522"/>
      <c r="H865" s="413"/>
      <c r="I865" s="532"/>
      <c r="J865" s="414"/>
      <c r="K865" s="186"/>
      <c r="L865" s="359"/>
      <c r="M865" s="401"/>
    </row>
    <row r="866" spans="2:13" ht="15.6">
      <c r="B866" s="396"/>
      <c r="C866" s="415"/>
      <c r="D866" s="597"/>
      <c r="E866" s="597"/>
      <c r="F866" s="528"/>
      <c r="G866" s="523"/>
      <c r="H866" s="416"/>
      <c r="I866" s="533"/>
      <c r="J866" s="417"/>
      <c r="K866" s="186"/>
      <c r="L866" s="359"/>
      <c r="M866" s="401"/>
    </row>
    <row r="867" spans="2:13" ht="15.6">
      <c r="B867" s="397"/>
      <c r="C867" s="183"/>
      <c r="D867" s="597"/>
      <c r="E867" s="597"/>
      <c r="F867" s="529"/>
      <c r="G867" s="524"/>
      <c r="H867" s="418"/>
      <c r="I867" s="534"/>
      <c r="J867" s="419"/>
      <c r="K867" s="186"/>
      <c r="L867" s="359"/>
      <c r="M867" s="401"/>
    </row>
    <row r="868" spans="2:13" ht="16.2" thickBot="1">
      <c r="B868" s="397"/>
      <c r="C868" s="420"/>
      <c r="D868" s="597"/>
      <c r="E868" s="597"/>
      <c r="F868" s="526"/>
      <c r="G868" s="859"/>
      <c r="H868" s="651"/>
      <c r="I868" s="535"/>
      <c r="J868" s="422"/>
      <c r="K868" s="186"/>
      <c r="L868" s="359"/>
      <c r="M868" s="401"/>
    </row>
    <row r="869" spans="2:13" ht="15.6">
      <c r="B869" s="397"/>
      <c r="C869" s="420"/>
      <c r="D869" s="597"/>
      <c r="E869" s="597"/>
      <c r="F869" s="526"/>
      <c r="G869" s="860"/>
      <c r="H869" s="652"/>
      <c r="I869" s="424"/>
      <c r="J869" s="425"/>
      <c r="K869" s="186"/>
      <c r="L869" s="359"/>
      <c r="M869" s="401"/>
    </row>
    <row r="870" spans="2:13" ht="16.2" thickBot="1">
      <c r="B870" s="397"/>
      <c r="C870" s="426"/>
      <c r="D870" s="427"/>
      <c r="E870" s="427"/>
      <c r="F870" s="530"/>
      <c r="G870" s="525"/>
      <c r="H870" s="428"/>
      <c r="I870" s="424"/>
      <c r="J870" s="425"/>
      <c r="K870" s="186"/>
      <c r="L870" s="359"/>
      <c r="M870" s="401"/>
    </row>
    <row r="871" spans="2:13" ht="16.2" thickBot="1">
      <c r="B871" s="397"/>
      <c r="C871" s="429"/>
      <c r="D871" s="425"/>
      <c r="E871" s="425"/>
      <c r="F871" s="430"/>
      <c r="G871" s="425"/>
      <c r="H871" s="425"/>
      <c r="I871" s="431"/>
      <c r="J871" s="431"/>
      <c r="K871" s="184"/>
      <c r="L871" s="188"/>
      <c r="M871" s="401"/>
    </row>
    <row r="872" spans="2:13" ht="15.6">
      <c r="B872" s="397"/>
      <c r="C872" s="432"/>
      <c r="D872" s="433"/>
      <c r="E872" s="433"/>
      <c r="F872" s="434"/>
      <c r="G872" s="554"/>
      <c r="H872" s="861"/>
      <c r="I872" s="862"/>
      <c r="J872" s="431"/>
      <c r="K872" s="184"/>
      <c r="L872" s="188"/>
      <c r="M872" s="401"/>
    </row>
    <row r="873" spans="2:13" ht="15.6">
      <c r="B873" s="397"/>
      <c r="C873" s="437"/>
      <c r="D873" s="438"/>
      <c r="E873" s="438"/>
      <c r="F873" s="438"/>
      <c r="G873" s="439"/>
      <c r="H873" s="590"/>
      <c r="I873" s="586"/>
      <c r="J873" s="431"/>
      <c r="K873" s="184"/>
      <c r="L873" s="188"/>
      <c r="M873" s="401"/>
    </row>
    <row r="874" spans="2:13" ht="15.6">
      <c r="B874" s="397"/>
      <c r="C874" s="437"/>
      <c r="D874" s="438"/>
      <c r="E874" s="438"/>
      <c r="F874" s="438"/>
      <c r="G874" s="439"/>
      <c r="H874" s="590"/>
      <c r="I874" s="586"/>
      <c r="J874" s="431"/>
      <c r="K874" s="184"/>
      <c r="L874" s="188"/>
      <c r="M874" s="401"/>
    </row>
    <row r="875" spans="2:13" ht="15.6">
      <c r="B875" s="397"/>
      <c r="C875" s="437"/>
      <c r="D875" s="438"/>
      <c r="E875" s="438"/>
      <c r="F875" s="438"/>
      <c r="G875" s="439"/>
      <c r="H875" s="590"/>
      <c r="I875" s="586"/>
      <c r="J875" s="431"/>
      <c r="K875" s="184"/>
      <c r="L875" s="188"/>
      <c r="M875" s="401"/>
    </row>
    <row r="876" spans="2:13" ht="15.6">
      <c r="B876" s="397"/>
      <c r="C876" s="437"/>
      <c r="D876" s="438"/>
      <c r="E876" s="438"/>
      <c r="F876" s="438"/>
      <c r="G876" s="439"/>
      <c r="H876" s="590"/>
      <c r="I876" s="586"/>
      <c r="J876" s="431"/>
      <c r="K876" s="184"/>
      <c r="L876" s="188"/>
      <c r="M876" s="401"/>
    </row>
    <row r="877" spans="2:13" ht="15.6">
      <c r="B877" s="397"/>
      <c r="C877" s="437"/>
      <c r="D877" s="438"/>
      <c r="E877" s="438"/>
      <c r="F877" s="438"/>
      <c r="G877" s="439"/>
      <c r="H877" s="584"/>
      <c r="I877" s="586"/>
      <c r="J877" s="431"/>
      <c r="K877" s="184"/>
      <c r="L877" s="188"/>
      <c r="M877" s="401"/>
    </row>
    <row r="878" spans="2:13" ht="16.2" thickBot="1">
      <c r="B878" s="397"/>
      <c r="C878" s="441"/>
      <c r="D878" s="442"/>
      <c r="E878" s="442"/>
      <c r="F878" s="443"/>
      <c r="G878" s="444"/>
      <c r="H878" s="585"/>
      <c r="I878" s="591"/>
      <c r="J878" s="431"/>
      <c r="K878" s="184"/>
      <c r="L878" s="188"/>
      <c r="M878" s="401"/>
    </row>
    <row r="879" spans="2:13" ht="15" thickBot="1">
      <c r="B879" s="397"/>
      <c r="C879" s="187"/>
      <c r="D879" s="186"/>
      <c r="E879" s="186"/>
      <c r="G879" s="186"/>
      <c r="H879" s="186"/>
      <c r="I879" s="184"/>
      <c r="J879" s="184"/>
      <c r="K879" s="184"/>
      <c r="L879" s="188"/>
      <c r="M879" s="401"/>
    </row>
    <row r="880" spans="2:13" ht="26.4" thickBot="1">
      <c r="B880" s="397"/>
      <c r="C880" s="876"/>
      <c r="D880" s="877"/>
      <c r="E880" s="877"/>
      <c r="F880" s="877"/>
      <c r="G880" s="877"/>
      <c r="H880" s="877"/>
      <c r="I880" s="877"/>
      <c r="J880" s="877"/>
      <c r="K880" s="877"/>
      <c r="L880" s="878"/>
      <c r="M880" s="401"/>
    </row>
    <row r="881" spans="2:13" ht="15.6">
      <c r="B881" s="396"/>
      <c r="C881" s="446"/>
      <c r="D881" s="447"/>
      <c r="E881" s="447"/>
      <c r="F881" s="447"/>
      <c r="G881" s="448"/>
      <c r="H881" s="447"/>
      <c r="I881" s="448"/>
      <c r="J881" s="447"/>
      <c r="K881" s="448"/>
      <c r="L881" s="449"/>
      <c r="M881" s="401"/>
    </row>
    <row r="882" spans="2:13" ht="15.6">
      <c r="B882" s="396"/>
      <c r="C882" s="450"/>
      <c r="D882" s="438"/>
      <c r="E882" s="438"/>
      <c r="F882" s="438"/>
      <c r="G882" s="438"/>
      <c r="H882" s="438"/>
      <c r="I882" s="438"/>
      <c r="J882" s="438"/>
      <c r="K882" s="550"/>
      <c r="L882" s="452"/>
      <c r="M882" s="401"/>
    </row>
    <row r="883" spans="2:13" ht="15.6">
      <c r="B883" s="396"/>
      <c r="C883" s="450"/>
      <c r="D883" s="438"/>
      <c r="E883" s="438"/>
      <c r="F883" s="438"/>
      <c r="G883" s="438"/>
      <c r="H883" s="438"/>
      <c r="I883" s="438"/>
      <c r="J883" s="438"/>
      <c r="K883" s="550"/>
      <c r="L883" s="452"/>
      <c r="M883" s="401"/>
    </row>
    <row r="884" spans="2:13" ht="15.6">
      <c r="B884" s="396"/>
      <c r="C884" s="450"/>
      <c r="D884" s="438"/>
      <c r="E884" s="185"/>
      <c r="F884" s="438"/>
      <c r="G884" s="438"/>
      <c r="H884" s="438"/>
      <c r="I884" s="438"/>
      <c r="J884" s="438"/>
      <c r="K884" s="550"/>
      <c r="L884" s="452"/>
      <c r="M884" s="401"/>
    </row>
    <row r="885" spans="2:13" ht="15.6">
      <c r="B885" s="396"/>
      <c r="C885" s="450"/>
      <c r="D885" s="438"/>
      <c r="E885" s="438"/>
      <c r="F885" s="438"/>
      <c r="G885" s="438"/>
      <c r="H885" s="438"/>
      <c r="I885" s="438"/>
      <c r="J885" s="438"/>
      <c r="K885" s="550"/>
      <c r="L885" s="452"/>
      <c r="M885" s="401"/>
    </row>
    <row r="886" spans="2:13" ht="15.6">
      <c r="B886" s="397"/>
      <c r="C886" s="450"/>
      <c r="D886" s="552"/>
      <c r="E886" s="552"/>
      <c r="F886" s="552"/>
      <c r="G886" s="552"/>
      <c r="H886" s="552"/>
      <c r="I886" s="552"/>
      <c r="J886" s="552"/>
      <c r="K886" s="550"/>
      <c r="L886" s="452"/>
      <c r="M886" s="401"/>
    </row>
    <row r="887" spans="2:13" ht="15.6">
      <c r="B887" s="397"/>
      <c r="C887" s="547"/>
      <c r="D887" s="553"/>
      <c r="E887" s="553"/>
      <c r="F887" s="553"/>
      <c r="G887" s="548"/>
      <c r="H887" s="553"/>
      <c r="I887" s="548"/>
      <c r="J887" s="548"/>
      <c r="K887" s="549"/>
      <c r="L887" s="452"/>
      <c r="M887" s="401"/>
    </row>
    <row r="888" spans="2:13" ht="15.6">
      <c r="B888" s="397"/>
      <c r="C888" s="460"/>
      <c r="D888" s="461"/>
      <c r="E888" s="461"/>
      <c r="F888" s="461"/>
      <c r="G888" s="461"/>
      <c r="H888" s="461"/>
      <c r="I888" s="461"/>
      <c r="J888" s="461"/>
      <c r="K888" s="542"/>
      <c r="L888" s="452"/>
      <c r="M888" s="401"/>
    </row>
    <row r="889" spans="2:13" ht="15.6">
      <c r="B889" s="396"/>
      <c r="C889" s="402"/>
      <c r="D889" s="462"/>
      <c r="E889" s="462"/>
      <c r="F889" s="462"/>
      <c r="G889" s="462"/>
      <c r="H889" s="462"/>
      <c r="I889" s="462"/>
      <c r="J889" s="462"/>
      <c r="K889" s="520"/>
      <c r="L889" s="463"/>
      <c r="M889" s="401"/>
    </row>
    <row r="890" spans="2:13" ht="16.2" thickBot="1">
      <c r="B890" s="396"/>
      <c r="C890" s="394"/>
      <c r="D890" s="395"/>
      <c r="E890" s="464"/>
      <c r="F890" s="879"/>
      <c r="G890" s="879"/>
      <c r="H890" s="879"/>
      <c r="I890" s="879"/>
      <c r="J890" s="880"/>
      <c r="K890" s="880"/>
      <c r="L890" s="465"/>
      <c r="M890" s="401"/>
    </row>
    <row r="891" spans="2:13" ht="15" thickBot="1">
      <c r="B891" s="397"/>
      <c r="C891" s="393"/>
      <c r="D891" s="367"/>
      <c r="E891" s="367"/>
      <c r="F891" s="367"/>
      <c r="G891" s="367"/>
      <c r="H891" s="367"/>
      <c r="I891" s="367"/>
      <c r="J891" s="367"/>
      <c r="K891" s="367"/>
      <c r="L891" s="368"/>
      <c r="M891" s="401"/>
    </row>
    <row r="892" spans="2:13" ht="15" thickBot="1">
      <c r="B892" s="398"/>
      <c r="C892" s="399"/>
      <c r="D892" s="399"/>
      <c r="E892" s="399"/>
      <c r="F892" s="399"/>
      <c r="G892" s="399"/>
      <c r="H892" s="399"/>
      <c r="I892" s="399"/>
      <c r="J892" s="399"/>
      <c r="K892" s="399"/>
      <c r="L892" s="399"/>
      <c r="M892" s="400"/>
    </row>
    <row r="893" spans="2:13" ht="15" thickBot="1"/>
    <row r="894" spans="2:13" ht="46.8" thickBot="1">
      <c r="B894" s="853" t="s">
        <v>234</v>
      </c>
      <c r="C894" s="854"/>
      <c r="D894" s="854"/>
      <c r="E894" s="854"/>
      <c r="F894" s="854"/>
      <c r="G894" s="854"/>
      <c r="H894" s="854"/>
      <c r="I894" s="854"/>
      <c r="J894" s="854"/>
      <c r="K894" s="854"/>
      <c r="L894" s="854"/>
      <c r="M894" s="855"/>
    </row>
    <row r="895" spans="2:13" ht="26.4" thickBot="1">
      <c r="B895" s="396"/>
      <c r="C895" s="856"/>
      <c r="D895" s="857"/>
      <c r="E895" s="857"/>
      <c r="F895" s="857"/>
      <c r="G895" s="857"/>
      <c r="H895" s="857"/>
      <c r="I895" s="857"/>
      <c r="J895" s="857"/>
      <c r="K895" s="857"/>
      <c r="L895" s="858"/>
      <c r="M895" s="401"/>
    </row>
    <row r="896" spans="2:13" ht="15.6">
      <c r="B896" s="396"/>
      <c r="C896" s="403"/>
      <c r="D896" s="404"/>
      <c r="E896" s="405"/>
      <c r="F896" s="406"/>
      <c r="G896" s="406"/>
      <c r="H896" s="407"/>
      <c r="I896" s="408"/>
      <c r="J896" s="407"/>
      <c r="K896" s="184"/>
      <c r="L896" s="188"/>
      <c r="M896" s="401"/>
    </row>
    <row r="897" spans="2:13" ht="15.6">
      <c r="B897" s="396"/>
      <c r="C897" s="409"/>
      <c r="D897" s="596"/>
      <c r="E897" s="596"/>
      <c r="F897" s="526"/>
      <c r="G897" s="521"/>
      <c r="H897" s="410"/>
      <c r="I897" s="531"/>
      <c r="J897" s="411"/>
      <c r="K897" s="186"/>
      <c r="L897" s="359"/>
      <c r="M897" s="401"/>
    </row>
    <row r="898" spans="2:13" ht="15.6">
      <c r="B898" s="396"/>
      <c r="C898" s="412"/>
      <c r="D898" s="596"/>
      <c r="E898" s="596"/>
      <c r="F898" s="527"/>
      <c r="G898" s="522"/>
      <c r="H898" s="413"/>
      <c r="I898" s="532"/>
      <c r="J898" s="414"/>
      <c r="K898" s="186"/>
      <c r="L898" s="359"/>
      <c r="M898" s="401"/>
    </row>
    <row r="899" spans="2:13" ht="15.6">
      <c r="B899" s="396"/>
      <c r="C899" s="415"/>
      <c r="D899" s="597"/>
      <c r="E899" s="597"/>
      <c r="F899" s="528"/>
      <c r="G899" s="523"/>
      <c r="H899" s="416"/>
      <c r="I899" s="533"/>
      <c r="J899" s="417"/>
      <c r="K899" s="186"/>
      <c r="L899" s="359"/>
      <c r="M899" s="401"/>
    </row>
    <row r="900" spans="2:13" ht="15.6">
      <c r="B900" s="397"/>
      <c r="C900" s="183"/>
      <c r="D900" s="597"/>
      <c r="E900" s="597"/>
      <c r="F900" s="529"/>
      <c r="G900" s="524"/>
      <c r="H900" s="418"/>
      <c r="I900" s="534"/>
      <c r="J900" s="419"/>
      <c r="K900" s="186"/>
      <c r="L900" s="359"/>
      <c r="M900" s="401"/>
    </row>
    <row r="901" spans="2:13" ht="16.2" thickBot="1">
      <c r="B901" s="397"/>
      <c r="C901" s="420"/>
      <c r="D901" s="597"/>
      <c r="E901" s="597"/>
      <c r="F901" s="526"/>
      <c r="G901" s="859"/>
      <c r="H901" s="651"/>
      <c r="I901" s="535"/>
      <c r="J901" s="422"/>
      <c r="K901" s="186"/>
      <c r="L901" s="359"/>
      <c r="M901" s="401"/>
    </row>
    <row r="902" spans="2:13" ht="15.6">
      <c r="B902" s="397"/>
      <c r="C902" s="420"/>
      <c r="D902" s="597"/>
      <c r="E902" s="597"/>
      <c r="F902" s="526"/>
      <c r="G902" s="860"/>
      <c r="H902" s="652"/>
      <c r="I902" s="424"/>
      <c r="J902" s="425"/>
      <c r="K902" s="186"/>
      <c r="L902" s="359"/>
      <c r="M902" s="401"/>
    </row>
    <row r="903" spans="2:13" ht="16.2" thickBot="1">
      <c r="B903" s="397"/>
      <c r="C903" s="426"/>
      <c r="D903" s="427"/>
      <c r="E903" s="427"/>
      <c r="F903" s="530"/>
      <c r="G903" s="525"/>
      <c r="H903" s="428"/>
      <c r="I903" s="424"/>
      <c r="J903" s="425"/>
      <c r="K903" s="186"/>
      <c r="L903" s="359"/>
      <c r="M903" s="401"/>
    </row>
    <row r="904" spans="2:13" ht="16.2" thickBot="1">
      <c r="B904" s="397"/>
      <c r="C904" s="429"/>
      <c r="D904" s="425"/>
      <c r="E904" s="425"/>
      <c r="F904" s="430"/>
      <c r="G904" s="425"/>
      <c r="H904" s="425"/>
      <c r="I904" s="431"/>
      <c r="J904" s="431"/>
      <c r="K904" s="184"/>
      <c r="L904" s="188"/>
      <c r="M904" s="401"/>
    </row>
    <row r="905" spans="2:13" ht="15.6">
      <c r="B905" s="397"/>
      <c r="C905" s="432"/>
      <c r="D905" s="433"/>
      <c r="E905" s="433"/>
      <c r="F905" s="434"/>
      <c r="G905" s="554"/>
      <c r="H905" s="861"/>
      <c r="I905" s="862"/>
      <c r="J905" s="431"/>
      <c r="K905" s="184"/>
      <c r="L905" s="188"/>
      <c r="M905" s="401"/>
    </row>
    <row r="906" spans="2:13" ht="15.6">
      <c r="B906" s="397"/>
      <c r="C906" s="437"/>
      <c r="D906" s="438"/>
      <c r="E906" s="438"/>
      <c r="F906" s="438"/>
      <c r="G906" s="439"/>
      <c r="H906" s="590"/>
      <c r="I906" s="586"/>
      <c r="J906" s="431"/>
      <c r="K906" s="184"/>
      <c r="L906" s="188"/>
      <c r="M906" s="401"/>
    </row>
    <row r="907" spans="2:13" ht="15.6">
      <c r="B907" s="397"/>
      <c r="C907" s="437"/>
      <c r="D907" s="438"/>
      <c r="E907" s="438"/>
      <c r="F907" s="438"/>
      <c r="G907" s="439"/>
      <c r="H907" s="590"/>
      <c r="I907" s="586"/>
      <c r="J907" s="431"/>
      <c r="K907" s="184"/>
      <c r="L907" s="188"/>
      <c r="M907" s="401"/>
    </row>
    <row r="908" spans="2:13" ht="15.6">
      <c r="B908" s="397"/>
      <c r="C908" s="437"/>
      <c r="D908" s="438"/>
      <c r="E908" s="438"/>
      <c r="F908" s="438"/>
      <c r="G908" s="439"/>
      <c r="H908" s="590"/>
      <c r="I908" s="586"/>
      <c r="J908" s="431"/>
      <c r="K908" s="184"/>
      <c r="L908" s="188"/>
      <c r="M908" s="401"/>
    </row>
    <row r="909" spans="2:13" ht="15.6">
      <c r="B909" s="397"/>
      <c r="C909" s="437"/>
      <c r="D909" s="438"/>
      <c r="E909" s="438"/>
      <c r="F909" s="438"/>
      <c r="G909" s="439"/>
      <c r="H909" s="590"/>
      <c r="I909" s="586"/>
      <c r="J909" s="431"/>
      <c r="K909" s="184"/>
      <c r="L909" s="188"/>
      <c r="M909" s="401"/>
    </row>
    <row r="910" spans="2:13" ht="15.6">
      <c r="B910" s="397"/>
      <c r="C910" s="437"/>
      <c r="D910" s="438"/>
      <c r="E910" s="438"/>
      <c r="F910" s="438"/>
      <c r="G910" s="439"/>
      <c r="H910" s="584"/>
      <c r="I910" s="586"/>
      <c r="J910" s="431"/>
      <c r="K910" s="184"/>
      <c r="L910" s="188"/>
      <c r="M910" s="401"/>
    </row>
    <row r="911" spans="2:13" ht="16.2" thickBot="1">
      <c r="B911" s="397"/>
      <c r="C911" s="441"/>
      <c r="D911" s="442"/>
      <c r="E911" s="442"/>
      <c r="F911" s="443"/>
      <c r="G911" s="444"/>
      <c r="H911" s="585"/>
      <c r="I911" s="591"/>
      <c r="J911" s="431"/>
      <c r="K911" s="184"/>
      <c r="L911" s="188"/>
      <c r="M911" s="401"/>
    </row>
    <row r="912" spans="2:13" ht="15" thickBot="1">
      <c r="B912" s="397"/>
      <c r="C912" s="187"/>
      <c r="D912" s="186"/>
      <c r="E912" s="186"/>
      <c r="G912" s="186"/>
      <c r="H912" s="186"/>
      <c r="I912" s="184"/>
      <c r="J912" s="184"/>
      <c r="K912" s="184"/>
      <c r="L912" s="188"/>
      <c r="M912" s="401"/>
    </row>
    <row r="913" spans="2:13" ht="26.4" thickBot="1">
      <c r="B913" s="397"/>
      <c r="C913" s="876"/>
      <c r="D913" s="877"/>
      <c r="E913" s="877"/>
      <c r="F913" s="877"/>
      <c r="G913" s="877"/>
      <c r="H913" s="877"/>
      <c r="I913" s="877"/>
      <c r="J913" s="877"/>
      <c r="K913" s="877"/>
      <c r="L913" s="878"/>
      <c r="M913" s="401"/>
    </row>
    <row r="914" spans="2:13" ht="15.6">
      <c r="B914" s="396"/>
      <c r="C914" s="446"/>
      <c r="D914" s="447"/>
      <c r="E914" s="447"/>
      <c r="F914" s="447"/>
      <c r="G914" s="448"/>
      <c r="H914" s="447"/>
      <c r="I914" s="448"/>
      <c r="J914" s="447"/>
      <c r="K914" s="448"/>
      <c r="L914" s="449"/>
      <c r="M914" s="401"/>
    </row>
    <row r="915" spans="2:13" ht="15.6">
      <c r="B915" s="396"/>
      <c r="C915" s="450"/>
      <c r="D915" s="438"/>
      <c r="E915" s="438"/>
      <c r="F915" s="438"/>
      <c r="G915" s="438"/>
      <c r="H915" s="438"/>
      <c r="I915" s="438"/>
      <c r="J915" s="438"/>
      <c r="K915" s="550"/>
      <c r="L915" s="452"/>
      <c r="M915" s="401"/>
    </row>
    <row r="916" spans="2:13" ht="15.6">
      <c r="B916" s="396"/>
      <c r="C916" s="450"/>
      <c r="D916" s="438"/>
      <c r="E916" s="438"/>
      <c r="F916" s="438"/>
      <c r="G916" s="438"/>
      <c r="H916" s="438"/>
      <c r="I916" s="438"/>
      <c r="J916" s="438"/>
      <c r="K916" s="550"/>
      <c r="L916" s="452"/>
      <c r="M916" s="401"/>
    </row>
    <row r="917" spans="2:13" ht="15.6">
      <c r="B917" s="396"/>
      <c r="C917" s="450"/>
      <c r="D917" s="438"/>
      <c r="E917" s="185"/>
      <c r="F917" s="438"/>
      <c r="G917" s="438"/>
      <c r="H917" s="438"/>
      <c r="I917" s="438"/>
      <c r="J917" s="438"/>
      <c r="K917" s="550"/>
      <c r="L917" s="452"/>
      <c r="M917" s="401"/>
    </row>
    <row r="918" spans="2:13" ht="15.6">
      <c r="B918" s="396"/>
      <c r="C918" s="450"/>
      <c r="D918" s="438"/>
      <c r="E918" s="438"/>
      <c r="F918" s="438"/>
      <c r="G918" s="438"/>
      <c r="H918" s="438"/>
      <c r="I918" s="438"/>
      <c r="J918" s="438"/>
      <c r="K918" s="550"/>
      <c r="L918" s="452"/>
      <c r="M918" s="401"/>
    </row>
    <row r="919" spans="2:13" ht="15.6">
      <c r="B919" s="397"/>
      <c r="C919" s="450"/>
      <c r="D919" s="552"/>
      <c r="E919" s="552"/>
      <c r="F919" s="552"/>
      <c r="G919" s="552"/>
      <c r="H919" s="552"/>
      <c r="I919" s="552"/>
      <c r="J919" s="552"/>
      <c r="K919" s="550"/>
      <c r="L919" s="452"/>
      <c r="M919" s="401"/>
    </row>
    <row r="920" spans="2:13" ht="15.6">
      <c r="B920" s="397"/>
      <c r="C920" s="547"/>
      <c r="D920" s="553"/>
      <c r="E920" s="553"/>
      <c r="F920" s="553"/>
      <c r="G920" s="548"/>
      <c r="H920" s="553"/>
      <c r="I920" s="548"/>
      <c r="J920" s="548"/>
      <c r="K920" s="549"/>
      <c r="L920" s="452"/>
      <c r="M920" s="401"/>
    </row>
    <row r="921" spans="2:13" ht="15.6">
      <c r="B921" s="397"/>
      <c r="C921" s="460"/>
      <c r="D921" s="461"/>
      <c r="E921" s="461"/>
      <c r="F921" s="461"/>
      <c r="G921" s="461"/>
      <c r="H921" s="461"/>
      <c r="I921" s="461"/>
      <c r="J921" s="461"/>
      <c r="K921" s="542"/>
      <c r="L921" s="452"/>
      <c r="M921" s="401"/>
    </row>
    <row r="922" spans="2:13" ht="15.6">
      <c r="B922" s="396"/>
      <c r="C922" s="402"/>
      <c r="D922" s="462"/>
      <c r="E922" s="462"/>
      <c r="F922" s="462"/>
      <c r="G922" s="462"/>
      <c r="H922" s="462"/>
      <c r="I922" s="462"/>
      <c r="J922" s="462"/>
      <c r="K922" s="520"/>
      <c r="L922" s="463"/>
      <c r="M922" s="401"/>
    </row>
    <row r="923" spans="2:13" ht="16.2" thickBot="1">
      <c r="B923" s="396"/>
      <c r="C923" s="394"/>
      <c r="D923" s="395"/>
      <c r="E923" s="464"/>
      <c r="F923" s="879"/>
      <c r="G923" s="879"/>
      <c r="H923" s="879"/>
      <c r="I923" s="879"/>
      <c r="J923" s="880"/>
      <c r="K923" s="880"/>
      <c r="L923" s="465"/>
      <c r="M923" s="401"/>
    </row>
    <row r="924" spans="2:13" ht="15" thickBot="1">
      <c r="B924" s="397"/>
      <c r="C924" s="393"/>
      <c r="D924" s="367"/>
      <c r="E924" s="367"/>
      <c r="F924" s="367"/>
      <c r="G924" s="367"/>
      <c r="H924" s="367"/>
      <c r="I924" s="367"/>
      <c r="J924" s="367"/>
      <c r="K924" s="367"/>
      <c r="L924" s="368"/>
      <c r="M924" s="401"/>
    </row>
    <row r="925" spans="2:13" ht="15" thickBot="1">
      <c r="B925" s="398"/>
      <c r="C925" s="399"/>
      <c r="D925" s="399"/>
      <c r="E925" s="399"/>
      <c r="F925" s="399"/>
      <c r="G925" s="399"/>
      <c r="H925" s="399"/>
      <c r="I925" s="399"/>
      <c r="J925" s="399"/>
      <c r="K925" s="399"/>
      <c r="L925" s="399"/>
      <c r="M925" s="400"/>
    </row>
    <row r="926" spans="2:13" ht="15" thickBot="1"/>
    <row r="927" spans="2:13" ht="46.8" thickBot="1">
      <c r="B927" s="853" t="s">
        <v>235</v>
      </c>
      <c r="C927" s="854"/>
      <c r="D927" s="854"/>
      <c r="E927" s="854"/>
      <c r="F927" s="854"/>
      <c r="G927" s="854"/>
      <c r="H927" s="854"/>
      <c r="I927" s="854"/>
      <c r="J927" s="854"/>
      <c r="K927" s="854"/>
      <c r="L927" s="854"/>
      <c r="M927" s="855"/>
    </row>
    <row r="928" spans="2:13" ht="26.4" thickBot="1">
      <c r="B928" s="396"/>
      <c r="C928" s="856"/>
      <c r="D928" s="857"/>
      <c r="E928" s="857"/>
      <c r="F928" s="857"/>
      <c r="G928" s="857"/>
      <c r="H928" s="857"/>
      <c r="I928" s="857"/>
      <c r="J928" s="857"/>
      <c r="K928" s="857"/>
      <c r="L928" s="858"/>
      <c r="M928" s="401"/>
    </row>
    <row r="929" spans="2:13" ht="15.6">
      <c r="B929" s="396"/>
      <c r="C929" s="403"/>
      <c r="D929" s="404"/>
      <c r="E929" s="405"/>
      <c r="F929" s="406"/>
      <c r="G929" s="406"/>
      <c r="H929" s="407"/>
      <c r="I929" s="408"/>
      <c r="J929" s="407"/>
      <c r="K929" s="184"/>
      <c r="L929" s="188"/>
      <c r="M929" s="401"/>
    </row>
    <row r="930" spans="2:13" ht="15.6">
      <c r="B930" s="396"/>
      <c r="C930" s="409"/>
      <c r="D930" s="596"/>
      <c r="E930" s="596"/>
      <c r="F930" s="526"/>
      <c r="G930" s="521"/>
      <c r="H930" s="410"/>
      <c r="I930" s="531"/>
      <c r="J930" s="411"/>
      <c r="K930" s="186"/>
      <c r="L930" s="359"/>
      <c r="M930" s="401"/>
    </row>
    <row r="931" spans="2:13" ht="15.6">
      <c r="B931" s="396"/>
      <c r="C931" s="412"/>
      <c r="D931" s="596"/>
      <c r="E931" s="596"/>
      <c r="F931" s="527"/>
      <c r="G931" s="522"/>
      <c r="H931" s="413"/>
      <c r="I931" s="532"/>
      <c r="J931" s="414"/>
      <c r="K931" s="186"/>
      <c r="L931" s="359"/>
      <c r="M931" s="401"/>
    </row>
    <row r="932" spans="2:13" ht="15.6">
      <c r="B932" s="396"/>
      <c r="C932" s="415"/>
      <c r="D932" s="597"/>
      <c r="E932" s="597"/>
      <c r="F932" s="528"/>
      <c r="G932" s="523"/>
      <c r="H932" s="416"/>
      <c r="I932" s="533"/>
      <c r="J932" s="417"/>
      <c r="K932" s="186"/>
      <c r="L932" s="359"/>
      <c r="M932" s="401"/>
    </row>
    <row r="933" spans="2:13" ht="15.6">
      <c r="B933" s="397"/>
      <c r="C933" s="183"/>
      <c r="D933" s="597"/>
      <c r="E933" s="597"/>
      <c r="F933" s="529"/>
      <c r="G933" s="524"/>
      <c r="H933" s="418"/>
      <c r="I933" s="534"/>
      <c r="J933" s="419"/>
      <c r="K933" s="186"/>
      <c r="L933" s="359"/>
      <c r="M933" s="401"/>
    </row>
    <row r="934" spans="2:13" ht="16.2" thickBot="1">
      <c r="B934" s="397"/>
      <c r="C934" s="420"/>
      <c r="D934" s="597"/>
      <c r="E934" s="597"/>
      <c r="F934" s="526"/>
      <c r="G934" s="859"/>
      <c r="H934" s="651"/>
      <c r="I934" s="535"/>
      <c r="J934" s="422"/>
      <c r="K934" s="186"/>
      <c r="L934" s="359"/>
      <c r="M934" s="401"/>
    </row>
    <row r="935" spans="2:13" ht="15.6">
      <c r="B935" s="397"/>
      <c r="C935" s="420"/>
      <c r="D935" s="597"/>
      <c r="E935" s="597"/>
      <c r="F935" s="526"/>
      <c r="G935" s="860"/>
      <c r="H935" s="652"/>
      <c r="I935" s="424"/>
      <c r="J935" s="425"/>
      <c r="K935" s="186"/>
      <c r="L935" s="359"/>
      <c r="M935" s="401"/>
    </row>
    <row r="936" spans="2:13" ht="16.2" thickBot="1">
      <c r="B936" s="397"/>
      <c r="C936" s="426"/>
      <c r="D936" s="427"/>
      <c r="E936" s="427"/>
      <c r="F936" s="530"/>
      <c r="G936" s="525"/>
      <c r="H936" s="428"/>
      <c r="I936" s="424"/>
      <c r="J936" s="425"/>
      <c r="K936" s="186"/>
      <c r="L936" s="359"/>
      <c r="M936" s="401"/>
    </row>
    <row r="937" spans="2:13" ht="16.2" thickBot="1">
      <c r="B937" s="397"/>
      <c r="C937" s="429"/>
      <c r="D937" s="425"/>
      <c r="E937" s="425"/>
      <c r="F937" s="430"/>
      <c r="G937" s="425"/>
      <c r="H937" s="425"/>
      <c r="I937" s="431"/>
      <c r="J937" s="431"/>
      <c r="K937" s="184"/>
      <c r="L937" s="188"/>
      <c r="M937" s="401"/>
    </row>
    <row r="938" spans="2:13" ht="15.6">
      <c r="B938" s="397"/>
      <c r="C938" s="432"/>
      <c r="D938" s="433"/>
      <c r="E938" s="433"/>
      <c r="F938" s="434"/>
      <c r="G938" s="554"/>
      <c r="H938" s="861"/>
      <c r="I938" s="862"/>
      <c r="J938" s="431"/>
      <c r="K938" s="184"/>
      <c r="L938" s="188"/>
      <c r="M938" s="401"/>
    </row>
    <row r="939" spans="2:13" ht="15.6">
      <c r="B939" s="397"/>
      <c r="C939" s="437"/>
      <c r="D939" s="438"/>
      <c r="E939" s="438"/>
      <c r="F939" s="438"/>
      <c r="G939" s="439"/>
      <c r="H939" s="590"/>
      <c r="I939" s="586"/>
      <c r="J939" s="431"/>
      <c r="K939" s="184"/>
      <c r="L939" s="188"/>
      <c r="M939" s="401"/>
    </row>
    <row r="940" spans="2:13" ht="15.6">
      <c r="B940" s="397"/>
      <c r="C940" s="437"/>
      <c r="D940" s="438"/>
      <c r="E940" s="438"/>
      <c r="F940" s="438"/>
      <c r="G940" s="439"/>
      <c r="H940" s="590"/>
      <c r="I940" s="586"/>
      <c r="J940" s="431"/>
      <c r="K940" s="184"/>
      <c r="L940" s="188"/>
      <c r="M940" s="401"/>
    </row>
    <row r="941" spans="2:13" ht="15.6">
      <c r="B941" s="397"/>
      <c r="C941" s="437"/>
      <c r="D941" s="438"/>
      <c r="E941" s="438"/>
      <c r="F941" s="438"/>
      <c r="G941" s="439"/>
      <c r="H941" s="590"/>
      <c r="I941" s="586"/>
      <c r="J941" s="431"/>
      <c r="K941" s="184"/>
      <c r="L941" s="188"/>
      <c r="M941" s="401"/>
    </row>
    <row r="942" spans="2:13" ht="15.6">
      <c r="B942" s="397"/>
      <c r="C942" s="437"/>
      <c r="D942" s="438"/>
      <c r="E942" s="438"/>
      <c r="F942" s="438"/>
      <c r="G942" s="439"/>
      <c r="H942" s="590"/>
      <c r="I942" s="586"/>
      <c r="J942" s="431"/>
      <c r="K942" s="184"/>
      <c r="L942" s="188"/>
      <c r="M942" s="401"/>
    </row>
    <row r="943" spans="2:13" ht="15.6">
      <c r="B943" s="397"/>
      <c r="C943" s="437"/>
      <c r="D943" s="438"/>
      <c r="E943" s="438"/>
      <c r="F943" s="438"/>
      <c r="G943" s="439"/>
      <c r="H943" s="584"/>
      <c r="I943" s="586"/>
      <c r="J943" s="431"/>
      <c r="K943" s="184"/>
      <c r="L943" s="188"/>
      <c r="M943" s="401"/>
    </row>
    <row r="944" spans="2:13" ht="16.2" thickBot="1">
      <c r="B944" s="397"/>
      <c r="C944" s="441"/>
      <c r="D944" s="442"/>
      <c r="E944" s="442"/>
      <c r="F944" s="443"/>
      <c r="G944" s="444"/>
      <c r="H944" s="585"/>
      <c r="I944" s="591"/>
      <c r="J944" s="431"/>
      <c r="K944" s="184"/>
      <c r="L944" s="188"/>
      <c r="M944" s="401"/>
    </row>
    <row r="945" spans="2:13" ht="15" thickBot="1">
      <c r="B945" s="397"/>
      <c r="C945" s="187"/>
      <c r="D945" s="186"/>
      <c r="E945" s="186"/>
      <c r="G945" s="186"/>
      <c r="H945" s="186"/>
      <c r="I945" s="184"/>
      <c r="J945" s="184"/>
      <c r="K945" s="184"/>
      <c r="L945" s="188"/>
      <c r="M945" s="401"/>
    </row>
    <row r="946" spans="2:13" ht="26.4" thickBot="1">
      <c r="B946" s="397"/>
      <c r="C946" s="876"/>
      <c r="D946" s="877"/>
      <c r="E946" s="877"/>
      <c r="F946" s="877"/>
      <c r="G946" s="877"/>
      <c r="H946" s="877"/>
      <c r="I946" s="877"/>
      <c r="J946" s="877"/>
      <c r="K946" s="877"/>
      <c r="L946" s="878"/>
      <c r="M946" s="401"/>
    </row>
    <row r="947" spans="2:13" ht="15.6">
      <c r="B947" s="396"/>
      <c r="C947" s="446"/>
      <c r="D947" s="447"/>
      <c r="E947" s="447"/>
      <c r="F947" s="447"/>
      <c r="G947" s="448"/>
      <c r="H947" s="447"/>
      <c r="I947" s="448"/>
      <c r="J947" s="447"/>
      <c r="K947" s="448"/>
      <c r="L947" s="449"/>
      <c r="M947" s="401"/>
    </row>
    <row r="948" spans="2:13" ht="15.6">
      <c r="B948" s="396"/>
      <c r="C948" s="450"/>
      <c r="D948" s="438"/>
      <c r="E948" s="438"/>
      <c r="F948" s="438"/>
      <c r="G948" s="438"/>
      <c r="H948" s="438"/>
      <c r="I948" s="438"/>
      <c r="J948" s="438"/>
      <c r="K948" s="550"/>
      <c r="L948" s="452"/>
      <c r="M948" s="401"/>
    </row>
    <row r="949" spans="2:13" ht="15.6">
      <c r="B949" s="396"/>
      <c r="C949" s="450"/>
      <c r="D949" s="438"/>
      <c r="E949" s="438"/>
      <c r="F949" s="438"/>
      <c r="G949" s="438"/>
      <c r="H949" s="438"/>
      <c r="I949" s="438"/>
      <c r="J949" s="438"/>
      <c r="K949" s="550"/>
      <c r="L949" s="452"/>
      <c r="M949" s="401"/>
    </row>
    <row r="950" spans="2:13" ht="15.6">
      <c r="B950" s="396"/>
      <c r="C950" s="450"/>
      <c r="D950" s="438"/>
      <c r="E950" s="185"/>
      <c r="F950" s="438"/>
      <c r="G950" s="438"/>
      <c r="H950" s="438"/>
      <c r="I950" s="438"/>
      <c r="J950" s="438"/>
      <c r="K950" s="550"/>
      <c r="L950" s="452"/>
      <c r="M950" s="401"/>
    </row>
    <row r="951" spans="2:13" ht="15.6">
      <c r="B951" s="396"/>
      <c r="C951" s="450"/>
      <c r="D951" s="438"/>
      <c r="E951" s="438"/>
      <c r="F951" s="438"/>
      <c r="G951" s="438"/>
      <c r="H951" s="438"/>
      <c r="I951" s="438"/>
      <c r="J951" s="438"/>
      <c r="K951" s="550"/>
      <c r="L951" s="452"/>
      <c r="M951" s="401"/>
    </row>
    <row r="952" spans="2:13" ht="15.6">
      <c r="B952" s="397"/>
      <c r="C952" s="450"/>
      <c r="D952" s="552"/>
      <c r="E952" s="552"/>
      <c r="F952" s="552"/>
      <c r="G952" s="552"/>
      <c r="H952" s="552"/>
      <c r="I952" s="552"/>
      <c r="J952" s="552"/>
      <c r="K952" s="550"/>
      <c r="L952" s="452"/>
      <c r="M952" s="401"/>
    </row>
    <row r="953" spans="2:13" ht="15.6">
      <c r="B953" s="397"/>
      <c r="C953" s="547"/>
      <c r="D953" s="553"/>
      <c r="E953" s="553"/>
      <c r="F953" s="553"/>
      <c r="G953" s="548"/>
      <c r="H953" s="553"/>
      <c r="I953" s="548"/>
      <c r="J953" s="548"/>
      <c r="K953" s="549"/>
      <c r="L953" s="452"/>
      <c r="M953" s="401"/>
    </row>
    <row r="954" spans="2:13" ht="15.6">
      <c r="B954" s="397"/>
      <c r="C954" s="460"/>
      <c r="D954" s="461"/>
      <c r="E954" s="461"/>
      <c r="F954" s="461"/>
      <c r="G954" s="461"/>
      <c r="H954" s="461"/>
      <c r="I954" s="461"/>
      <c r="J954" s="461"/>
      <c r="K954" s="542"/>
      <c r="L954" s="452"/>
      <c r="M954" s="401"/>
    </row>
    <row r="955" spans="2:13" ht="15.6">
      <c r="B955" s="396"/>
      <c r="C955" s="402"/>
      <c r="D955" s="462"/>
      <c r="E955" s="462"/>
      <c r="F955" s="462"/>
      <c r="G955" s="462"/>
      <c r="H955" s="462"/>
      <c r="I955" s="462"/>
      <c r="J955" s="462"/>
      <c r="K955" s="520"/>
      <c r="L955" s="463"/>
      <c r="M955" s="401"/>
    </row>
    <row r="956" spans="2:13" ht="16.2" thickBot="1">
      <c r="B956" s="396"/>
      <c r="C956" s="394"/>
      <c r="D956" s="395"/>
      <c r="E956" s="464"/>
      <c r="F956" s="879"/>
      <c r="G956" s="879"/>
      <c r="H956" s="879"/>
      <c r="I956" s="879"/>
      <c r="J956" s="880"/>
      <c r="K956" s="880"/>
      <c r="L956" s="465"/>
      <c r="M956" s="401"/>
    </row>
    <row r="957" spans="2:13" ht="15" thickBot="1">
      <c r="B957" s="397"/>
      <c r="C957" s="393"/>
      <c r="D957" s="367"/>
      <c r="E957" s="367"/>
      <c r="F957" s="367"/>
      <c r="G957" s="367"/>
      <c r="H957" s="367"/>
      <c r="I957" s="367"/>
      <c r="J957" s="367"/>
      <c r="K957" s="367"/>
      <c r="L957" s="368"/>
      <c r="M957" s="401"/>
    </row>
    <row r="958" spans="2:13" ht="15" thickBot="1">
      <c r="B958" s="398"/>
      <c r="C958" s="399"/>
      <c r="D958" s="399"/>
      <c r="E958" s="399"/>
      <c r="F958" s="399"/>
      <c r="G958" s="399"/>
      <c r="H958" s="399"/>
      <c r="I958" s="399"/>
      <c r="J958" s="399"/>
      <c r="K958" s="399"/>
      <c r="L958" s="399"/>
      <c r="M958" s="400"/>
    </row>
    <row r="959" spans="2:13" ht="15" thickBot="1"/>
    <row r="960" spans="2:13" ht="46.8" thickBot="1">
      <c r="B960" s="853" t="s">
        <v>236</v>
      </c>
      <c r="C960" s="854"/>
      <c r="D960" s="854"/>
      <c r="E960" s="854"/>
      <c r="F960" s="854"/>
      <c r="G960" s="854"/>
      <c r="H960" s="854"/>
      <c r="I960" s="854"/>
      <c r="J960" s="854"/>
      <c r="K960" s="854"/>
      <c r="L960" s="854"/>
      <c r="M960" s="855"/>
    </row>
    <row r="961" spans="2:13" ht="26.4" thickBot="1">
      <c r="B961" s="396"/>
      <c r="C961" s="856"/>
      <c r="D961" s="857"/>
      <c r="E961" s="857"/>
      <c r="F961" s="857"/>
      <c r="G961" s="857"/>
      <c r="H961" s="857"/>
      <c r="I961" s="857"/>
      <c r="J961" s="857"/>
      <c r="K961" s="857"/>
      <c r="L961" s="858"/>
      <c r="M961" s="401"/>
    </row>
    <row r="962" spans="2:13" ht="15.6">
      <c r="B962" s="396"/>
      <c r="C962" s="403"/>
      <c r="D962" s="404"/>
      <c r="E962" s="405"/>
      <c r="F962" s="406"/>
      <c r="G962" s="406"/>
      <c r="H962" s="407"/>
      <c r="I962" s="408"/>
      <c r="J962" s="407"/>
      <c r="K962" s="184"/>
      <c r="L962" s="188"/>
      <c r="M962" s="401"/>
    </row>
    <row r="963" spans="2:13" ht="15.6">
      <c r="B963" s="396"/>
      <c r="C963" s="409"/>
      <c r="D963" s="596"/>
      <c r="E963" s="596"/>
      <c r="F963" s="526"/>
      <c r="G963" s="521"/>
      <c r="H963" s="410"/>
      <c r="I963" s="531"/>
      <c r="J963" s="411"/>
      <c r="K963" s="186"/>
      <c r="L963" s="359"/>
      <c r="M963" s="401"/>
    </row>
    <row r="964" spans="2:13" ht="15.6">
      <c r="B964" s="396"/>
      <c r="C964" s="412"/>
      <c r="D964" s="596"/>
      <c r="E964" s="596"/>
      <c r="F964" s="527"/>
      <c r="G964" s="522"/>
      <c r="H964" s="413"/>
      <c r="I964" s="532"/>
      <c r="J964" s="414"/>
      <c r="K964" s="186"/>
      <c r="L964" s="359"/>
      <c r="M964" s="401"/>
    </row>
    <row r="965" spans="2:13" ht="15.6">
      <c r="B965" s="396"/>
      <c r="C965" s="415"/>
      <c r="D965" s="597"/>
      <c r="E965" s="597"/>
      <c r="F965" s="528"/>
      <c r="G965" s="523"/>
      <c r="H965" s="416"/>
      <c r="I965" s="533"/>
      <c r="J965" s="417"/>
      <c r="K965" s="186"/>
      <c r="L965" s="359"/>
      <c r="M965" s="401"/>
    </row>
    <row r="966" spans="2:13" ht="15.6">
      <c r="B966" s="397"/>
      <c r="C966" s="183"/>
      <c r="D966" s="597"/>
      <c r="E966" s="597"/>
      <c r="F966" s="529"/>
      <c r="G966" s="524"/>
      <c r="H966" s="418"/>
      <c r="I966" s="534"/>
      <c r="J966" s="419"/>
      <c r="K966" s="186"/>
      <c r="L966" s="359"/>
      <c r="M966" s="401"/>
    </row>
    <row r="967" spans="2:13" ht="16.2" thickBot="1">
      <c r="B967" s="397"/>
      <c r="C967" s="420"/>
      <c r="D967" s="597"/>
      <c r="E967" s="597"/>
      <c r="F967" s="526"/>
      <c r="G967" s="859"/>
      <c r="H967" s="651"/>
      <c r="I967" s="535"/>
      <c r="J967" s="422"/>
      <c r="K967" s="186"/>
      <c r="L967" s="359"/>
      <c r="M967" s="401"/>
    </row>
    <row r="968" spans="2:13" ht="15.6">
      <c r="B968" s="397"/>
      <c r="C968" s="420"/>
      <c r="D968" s="597"/>
      <c r="E968" s="597"/>
      <c r="F968" s="526"/>
      <c r="G968" s="860"/>
      <c r="H968" s="652"/>
      <c r="I968" s="424"/>
      <c r="J968" s="425"/>
      <c r="K968" s="186"/>
      <c r="L968" s="359"/>
      <c r="M968" s="401"/>
    </row>
    <row r="969" spans="2:13" ht="16.2" thickBot="1">
      <c r="B969" s="397"/>
      <c r="C969" s="426"/>
      <c r="D969" s="427"/>
      <c r="E969" s="427"/>
      <c r="F969" s="530"/>
      <c r="G969" s="525"/>
      <c r="H969" s="428"/>
      <c r="I969" s="424"/>
      <c r="J969" s="425"/>
      <c r="K969" s="186"/>
      <c r="L969" s="359"/>
      <c r="M969" s="401"/>
    </row>
    <row r="970" spans="2:13" ht="16.2" thickBot="1">
      <c r="B970" s="397"/>
      <c r="C970" s="429"/>
      <c r="D970" s="425"/>
      <c r="E970" s="425"/>
      <c r="F970" s="430"/>
      <c r="G970" s="425"/>
      <c r="H970" s="425"/>
      <c r="I970" s="431"/>
      <c r="J970" s="431"/>
      <c r="K970" s="184"/>
      <c r="L970" s="188"/>
      <c r="M970" s="401"/>
    </row>
    <row r="971" spans="2:13" ht="15.6">
      <c r="B971" s="397"/>
      <c r="C971" s="432"/>
      <c r="D971" s="433"/>
      <c r="E971" s="433"/>
      <c r="F971" s="434"/>
      <c r="G971" s="554"/>
      <c r="H971" s="861"/>
      <c r="I971" s="862"/>
      <c r="J971" s="431"/>
      <c r="K971" s="184"/>
      <c r="L971" s="188"/>
      <c r="M971" s="401"/>
    </row>
    <row r="972" spans="2:13" ht="15.6">
      <c r="B972" s="397"/>
      <c r="C972" s="437"/>
      <c r="D972" s="438"/>
      <c r="E972" s="438"/>
      <c r="F972" s="438"/>
      <c r="G972" s="439"/>
      <c r="H972" s="590"/>
      <c r="I972" s="586"/>
      <c r="J972" s="431"/>
      <c r="K972" s="184"/>
      <c r="L972" s="188"/>
      <c r="M972" s="401"/>
    </row>
    <row r="973" spans="2:13" ht="15.6">
      <c r="B973" s="397"/>
      <c r="C973" s="437"/>
      <c r="D973" s="438"/>
      <c r="E973" s="438"/>
      <c r="F973" s="438"/>
      <c r="G973" s="439"/>
      <c r="H973" s="590"/>
      <c r="I973" s="586"/>
      <c r="J973" s="431"/>
      <c r="K973" s="184"/>
      <c r="L973" s="188"/>
      <c r="M973" s="401"/>
    </row>
    <row r="974" spans="2:13" ht="15.6">
      <c r="B974" s="397"/>
      <c r="C974" s="437"/>
      <c r="D974" s="438"/>
      <c r="E974" s="438"/>
      <c r="F974" s="438"/>
      <c r="G974" s="439"/>
      <c r="H974" s="590"/>
      <c r="I974" s="586"/>
      <c r="J974" s="431"/>
      <c r="K974" s="184"/>
      <c r="L974" s="188"/>
      <c r="M974" s="401"/>
    </row>
    <row r="975" spans="2:13" ht="15.6">
      <c r="B975" s="397"/>
      <c r="C975" s="437"/>
      <c r="D975" s="438"/>
      <c r="E975" s="438"/>
      <c r="F975" s="438"/>
      <c r="G975" s="439"/>
      <c r="H975" s="590"/>
      <c r="I975" s="586"/>
      <c r="J975" s="431"/>
      <c r="K975" s="184"/>
      <c r="L975" s="188"/>
      <c r="M975" s="401"/>
    </row>
    <row r="976" spans="2:13" ht="15.6">
      <c r="B976" s="397"/>
      <c r="C976" s="437"/>
      <c r="D976" s="438"/>
      <c r="E976" s="438"/>
      <c r="F976" s="438"/>
      <c r="G976" s="439"/>
      <c r="H976" s="584"/>
      <c r="I976" s="586"/>
      <c r="J976" s="431"/>
      <c r="K976" s="184"/>
      <c r="L976" s="188"/>
      <c r="M976" s="401"/>
    </row>
    <row r="977" spans="2:13" ht="16.2" thickBot="1">
      <c r="B977" s="397"/>
      <c r="C977" s="441"/>
      <c r="D977" s="442"/>
      <c r="E977" s="442"/>
      <c r="F977" s="443"/>
      <c r="G977" s="444"/>
      <c r="H977" s="585"/>
      <c r="I977" s="591"/>
      <c r="J977" s="431"/>
      <c r="K977" s="184"/>
      <c r="L977" s="188"/>
      <c r="M977" s="401"/>
    </row>
    <row r="978" spans="2:13" ht="15" thickBot="1">
      <c r="B978" s="397"/>
      <c r="C978" s="187"/>
      <c r="D978" s="186"/>
      <c r="E978" s="186"/>
      <c r="G978" s="186"/>
      <c r="H978" s="186"/>
      <c r="I978" s="184"/>
      <c r="J978" s="184"/>
      <c r="K978" s="184"/>
      <c r="L978" s="188"/>
      <c r="M978" s="401"/>
    </row>
    <row r="979" spans="2:13" ht="26.4" thickBot="1">
      <c r="B979" s="397"/>
      <c r="C979" s="876"/>
      <c r="D979" s="877"/>
      <c r="E979" s="877"/>
      <c r="F979" s="877"/>
      <c r="G979" s="877"/>
      <c r="H979" s="877"/>
      <c r="I979" s="877"/>
      <c r="J979" s="877"/>
      <c r="K979" s="877"/>
      <c r="L979" s="878"/>
      <c r="M979" s="401"/>
    </row>
    <row r="980" spans="2:13" ht="15.6">
      <c r="B980" s="396"/>
      <c r="C980" s="446"/>
      <c r="D980" s="447"/>
      <c r="E980" s="447"/>
      <c r="F980" s="447"/>
      <c r="G980" s="448"/>
      <c r="H980" s="447"/>
      <c r="I980" s="448"/>
      <c r="J980" s="447"/>
      <c r="K980" s="448"/>
      <c r="L980" s="449"/>
      <c r="M980" s="401"/>
    </row>
    <row r="981" spans="2:13" ht="15.6">
      <c r="B981" s="396"/>
      <c r="C981" s="450"/>
      <c r="D981" s="438"/>
      <c r="E981" s="438"/>
      <c r="F981" s="438"/>
      <c r="G981" s="438"/>
      <c r="H981" s="438"/>
      <c r="I981" s="438"/>
      <c r="J981" s="438"/>
      <c r="K981" s="550"/>
      <c r="L981" s="452"/>
      <c r="M981" s="401"/>
    </row>
    <row r="982" spans="2:13" ht="15.6">
      <c r="B982" s="396"/>
      <c r="C982" s="450"/>
      <c r="D982" s="438"/>
      <c r="E982" s="438"/>
      <c r="F982" s="438"/>
      <c r="G982" s="438"/>
      <c r="H982" s="438"/>
      <c r="I982" s="438"/>
      <c r="J982" s="438"/>
      <c r="K982" s="550"/>
      <c r="L982" s="452"/>
      <c r="M982" s="401"/>
    </row>
    <row r="983" spans="2:13" ht="15.6">
      <c r="B983" s="396"/>
      <c r="C983" s="450"/>
      <c r="D983" s="438"/>
      <c r="E983" s="185"/>
      <c r="F983" s="438"/>
      <c r="G983" s="438"/>
      <c r="H983" s="438"/>
      <c r="I983" s="438"/>
      <c r="J983" s="438"/>
      <c r="K983" s="550"/>
      <c r="L983" s="452"/>
      <c r="M983" s="401"/>
    </row>
    <row r="984" spans="2:13" ht="15.6">
      <c r="B984" s="396"/>
      <c r="C984" s="450"/>
      <c r="D984" s="438"/>
      <c r="E984" s="438"/>
      <c r="F984" s="438"/>
      <c r="G984" s="438"/>
      <c r="H984" s="438"/>
      <c r="I984" s="438"/>
      <c r="J984" s="438"/>
      <c r="K984" s="550"/>
      <c r="L984" s="452"/>
      <c r="M984" s="401"/>
    </row>
    <row r="985" spans="2:13" ht="15.6">
      <c r="B985" s="397"/>
      <c r="C985" s="450"/>
      <c r="D985" s="552"/>
      <c r="E985" s="552"/>
      <c r="F985" s="552"/>
      <c r="G985" s="552"/>
      <c r="H985" s="552"/>
      <c r="I985" s="552"/>
      <c r="J985" s="552"/>
      <c r="K985" s="550"/>
      <c r="L985" s="452"/>
      <c r="M985" s="401"/>
    </row>
    <row r="986" spans="2:13" ht="15.6">
      <c r="B986" s="397"/>
      <c r="C986" s="547"/>
      <c r="D986" s="553"/>
      <c r="E986" s="553"/>
      <c r="F986" s="553"/>
      <c r="G986" s="548"/>
      <c r="H986" s="553"/>
      <c r="I986" s="548"/>
      <c r="J986" s="548"/>
      <c r="K986" s="549"/>
      <c r="L986" s="452"/>
      <c r="M986" s="401"/>
    </row>
    <row r="987" spans="2:13" ht="15.6">
      <c r="B987" s="397"/>
      <c r="C987" s="460"/>
      <c r="D987" s="461"/>
      <c r="E987" s="461"/>
      <c r="F987" s="461"/>
      <c r="G987" s="461"/>
      <c r="H987" s="461"/>
      <c r="I987" s="461"/>
      <c r="J987" s="461"/>
      <c r="K987" s="542"/>
      <c r="L987" s="452"/>
      <c r="M987" s="401"/>
    </row>
    <row r="988" spans="2:13" ht="15.6">
      <c r="B988" s="396"/>
      <c r="C988" s="402"/>
      <c r="D988" s="462"/>
      <c r="E988" s="462"/>
      <c r="F988" s="462"/>
      <c r="G988" s="462"/>
      <c r="H988" s="462"/>
      <c r="I988" s="462"/>
      <c r="J988" s="462"/>
      <c r="K988" s="520"/>
      <c r="L988" s="463"/>
      <c r="M988" s="401"/>
    </row>
    <row r="989" spans="2:13" ht="16.2" thickBot="1">
      <c r="B989" s="396"/>
      <c r="C989" s="394"/>
      <c r="D989" s="395"/>
      <c r="E989" s="464"/>
      <c r="F989" s="879"/>
      <c r="G989" s="879"/>
      <c r="H989" s="879"/>
      <c r="I989" s="879"/>
      <c r="J989" s="880"/>
      <c r="K989" s="880"/>
      <c r="L989" s="465"/>
      <c r="M989" s="401"/>
    </row>
    <row r="990" spans="2:13" ht="15" thickBot="1">
      <c r="B990" s="397"/>
      <c r="C990" s="393"/>
      <c r="D990" s="367"/>
      <c r="E990" s="367"/>
      <c r="F990" s="367"/>
      <c r="G990" s="367"/>
      <c r="H990" s="367"/>
      <c r="I990" s="367"/>
      <c r="J990" s="367"/>
      <c r="K990" s="367"/>
      <c r="L990" s="368"/>
      <c r="M990" s="401"/>
    </row>
    <row r="991" spans="2:13" ht="15" thickBot="1">
      <c r="B991" s="398"/>
      <c r="C991" s="399"/>
      <c r="D991" s="399"/>
      <c r="E991" s="399"/>
      <c r="F991" s="399"/>
      <c r="G991" s="399"/>
      <c r="H991" s="399"/>
      <c r="I991" s="399"/>
      <c r="J991" s="399"/>
      <c r="K991" s="399"/>
      <c r="L991" s="399"/>
      <c r="M991" s="400"/>
    </row>
    <row r="992" spans="2:13" ht="15" thickBot="1"/>
    <row r="993" spans="2:13" ht="46.8" thickBot="1">
      <c r="B993" s="853" t="s">
        <v>237</v>
      </c>
      <c r="C993" s="854"/>
      <c r="D993" s="854"/>
      <c r="E993" s="854"/>
      <c r="F993" s="854"/>
      <c r="G993" s="854"/>
      <c r="H993" s="854"/>
      <c r="I993" s="854"/>
      <c r="J993" s="854"/>
      <c r="K993" s="854"/>
      <c r="L993" s="854"/>
      <c r="M993" s="855"/>
    </row>
    <row r="994" spans="2:13" ht="26.4" thickBot="1">
      <c r="B994" s="396"/>
      <c r="C994" s="856"/>
      <c r="D994" s="857"/>
      <c r="E994" s="857"/>
      <c r="F994" s="857"/>
      <c r="G994" s="857"/>
      <c r="H994" s="857"/>
      <c r="I994" s="857"/>
      <c r="J994" s="857"/>
      <c r="K994" s="857"/>
      <c r="L994" s="858"/>
      <c r="M994" s="401"/>
    </row>
    <row r="995" spans="2:13" ht="15.6">
      <c r="B995" s="396"/>
      <c r="C995" s="403"/>
      <c r="D995" s="404"/>
      <c r="E995" s="405"/>
      <c r="F995" s="406"/>
      <c r="G995" s="406"/>
      <c r="H995" s="407"/>
      <c r="I995" s="408"/>
      <c r="J995" s="407"/>
      <c r="K995" s="184"/>
      <c r="L995" s="188"/>
      <c r="M995" s="401"/>
    </row>
    <row r="996" spans="2:13" ht="15.6">
      <c r="B996" s="396"/>
      <c r="C996" s="409"/>
      <c r="D996" s="596"/>
      <c r="E996" s="596"/>
      <c r="F996" s="526"/>
      <c r="G996" s="521"/>
      <c r="H996" s="410"/>
      <c r="I996" s="531"/>
      <c r="J996" s="411"/>
      <c r="K996" s="186"/>
      <c r="L996" s="359"/>
      <c r="M996" s="401"/>
    </row>
    <row r="997" spans="2:13" ht="15.6">
      <c r="B997" s="396"/>
      <c r="C997" s="412"/>
      <c r="D997" s="596"/>
      <c r="E997" s="596"/>
      <c r="F997" s="527"/>
      <c r="G997" s="522"/>
      <c r="H997" s="413"/>
      <c r="I997" s="532"/>
      <c r="J997" s="414"/>
      <c r="K997" s="186"/>
      <c r="L997" s="359"/>
      <c r="M997" s="401"/>
    </row>
    <row r="998" spans="2:13" ht="15.6">
      <c r="B998" s="396"/>
      <c r="C998" s="415"/>
      <c r="D998" s="597"/>
      <c r="E998" s="597"/>
      <c r="F998" s="528"/>
      <c r="G998" s="523"/>
      <c r="H998" s="416"/>
      <c r="I998" s="533"/>
      <c r="J998" s="417"/>
      <c r="K998" s="186"/>
      <c r="L998" s="359"/>
      <c r="M998" s="401"/>
    </row>
    <row r="999" spans="2:13" ht="15.6">
      <c r="B999" s="397"/>
      <c r="C999" s="183"/>
      <c r="D999" s="597"/>
      <c r="E999" s="597"/>
      <c r="F999" s="529"/>
      <c r="G999" s="524"/>
      <c r="H999" s="418"/>
      <c r="I999" s="534"/>
      <c r="J999" s="419"/>
      <c r="K999" s="186"/>
      <c r="L999" s="359"/>
      <c r="M999" s="401"/>
    </row>
    <row r="1000" spans="2:13" ht="16.2" thickBot="1">
      <c r="B1000" s="397"/>
      <c r="C1000" s="420"/>
      <c r="D1000" s="597"/>
      <c r="E1000" s="597"/>
      <c r="F1000" s="526"/>
      <c r="G1000" s="859"/>
      <c r="H1000" s="421"/>
      <c r="I1000" s="535"/>
      <c r="J1000" s="422"/>
      <c r="K1000" s="186"/>
      <c r="L1000" s="359"/>
      <c r="M1000" s="401"/>
    </row>
    <row r="1001" spans="2:13" ht="15.6">
      <c r="B1001" s="397"/>
      <c r="C1001" s="420"/>
      <c r="D1001" s="597"/>
      <c r="E1001" s="597"/>
      <c r="F1001" s="526"/>
      <c r="G1001" s="860"/>
      <c r="H1001" s="423"/>
      <c r="I1001" s="424"/>
      <c r="J1001" s="425"/>
      <c r="K1001" s="186"/>
      <c r="L1001" s="359"/>
      <c r="M1001" s="401"/>
    </row>
    <row r="1002" spans="2:13" ht="16.2" thickBot="1">
      <c r="B1002" s="397"/>
      <c r="C1002" s="426"/>
      <c r="D1002" s="427"/>
      <c r="E1002" s="427"/>
      <c r="F1002" s="530"/>
      <c r="G1002" s="525"/>
      <c r="H1002" s="428"/>
      <c r="I1002" s="424"/>
      <c r="J1002" s="425"/>
      <c r="K1002" s="186"/>
      <c r="L1002" s="359"/>
      <c r="M1002" s="401"/>
    </row>
    <row r="1003" spans="2:13" ht="16.2" thickBot="1">
      <c r="B1003" s="397"/>
      <c r="C1003" s="429"/>
      <c r="D1003" s="425"/>
      <c r="E1003" s="425"/>
      <c r="F1003" s="430"/>
      <c r="G1003" s="425"/>
      <c r="H1003" s="425"/>
      <c r="I1003" s="431"/>
      <c r="J1003" s="431"/>
      <c r="K1003" s="184"/>
      <c r="L1003" s="188"/>
      <c r="M1003" s="401"/>
    </row>
    <row r="1004" spans="2:13" ht="15.6">
      <c r="B1004" s="397"/>
      <c r="C1004" s="432"/>
      <c r="D1004" s="433"/>
      <c r="E1004" s="433"/>
      <c r="F1004" s="434"/>
      <c r="G1004" s="554"/>
      <c r="H1004" s="861"/>
      <c r="I1004" s="862"/>
      <c r="J1004" s="431"/>
      <c r="K1004" s="184"/>
      <c r="L1004" s="188"/>
      <c r="M1004" s="401"/>
    </row>
    <row r="1005" spans="2:13" ht="15.6">
      <c r="B1005" s="397"/>
      <c r="C1005" s="437"/>
      <c r="D1005" s="438"/>
      <c r="E1005" s="438"/>
      <c r="F1005" s="438"/>
      <c r="G1005" s="439"/>
      <c r="H1005" s="590"/>
      <c r="I1005" s="586"/>
      <c r="J1005" s="431"/>
      <c r="K1005" s="184"/>
      <c r="L1005" s="188"/>
      <c r="M1005" s="401"/>
    </row>
    <row r="1006" spans="2:13" ht="15.6">
      <c r="B1006" s="397"/>
      <c r="C1006" s="437"/>
      <c r="D1006" s="438"/>
      <c r="E1006" s="438"/>
      <c r="F1006" s="438"/>
      <c r="G1006" s="439"/>
      <c r="H1006" s="590"/>
      <c r="I1006" s="586"/>
      <c r="J1006" s="431"/>
      <c r="K1006" s="184"/>
      <c r="L1006" s="188"/>
      <c r="M1006" s="401"/>
    </row>
    <row r="1007" spans="2:13" ht="15.6">
      <c r="B1007" s="397"/>
      <c r="C1007" s="437"/>
      <c r="D1007" s="438"/>
      <c r="E1007" s="438"/>
      <c r="F1007" s="438"/>
      <c r="G1007" s="439"/>
      <c r="H1007" s="590"/>
      <c r="I1007" s="586"/>
      <c r="J1007" s="431"/>
      <c r="K1007" s="184"/>
      <c r="L1007" s="188"/>
      <c r="M1007" s="401"/>
    </row>
    <row r="1008" spans="2:13" ht="15.6">
      <c r="B1008" s="397"/>
      <c r="C1008" s="437"/>
      <c r="D1008" s="438"/>
      <c r="E1008" s="438"/>
      <c r="F1008" s="438"/>
      <c r="G1008" s="439"/>
      <c r="H1008" s="590"/>
      <c r="I1008" s="586"/>
      <c r="J1008" s="431"/>
      <c r="K1008" s="184"/>
      <c r="L1008" s="188"/>
      <c r="M1008" s="401"/>
    </row>
    <row r="1009" spans="2:13" ht="15.6">
      <c r="B1009" s="397"/>
      <c r="C1009" s="437"/>
      <c r="D1009" s="438"/>
      <c r="E1009" s="438"/>
      <c r="F1009" s="438"/>
      <c r="G1009" s="439"/>
      <c r="H1009" s="584"/>
      <c r="I1009" s="586"/>
      <c r="J1009" s="431"/>
      <c r="K1009" s="184"/>
      <c r="L1009" s="188"/>
      <c r="M1009" s="401"/>
    </row>
    <row r="1010" spans="2:13" ht="16.2" thickBot="1">
      <c r="B1010" s="397"/>
      <c r="C1010" s="441"/>
      <c r="D1010" s="442"/>
      <c r="E1010" s="442"/>
      <c r="F1010" s="443"/>
      <c r="G1010" s="444"/>
      <c r="H1010" s="585"/>
      <c r="I1010" s="591"/>
      <c r="J1010" s="431"/>
      <c r="K1010" s="184"/>
      <c r="L1010" s="188"/>
      <c r="M1010" s="401"/>
    </row>
    <row r="1011" spans="2:13" ht="15" thickBot="1">
      <c r="B1011" s="397"/>
      <c r="C1011" s="187"/>
      <c r="D1011" s="186"/>
      <c r="E1011" s="186"/>
      <c r="G1011" s="186"/>
      <c r="H1011" s="186"/>
      <c r="I1011" s="184"/>
      <c r="J1011" s="184"/>
      <c r="K1011" s="184"/>
      <c r="L1011" s="188"/>
      <c r="M1011" s="401"/>
    </row>
    <row r="1012" spans="2:13" ht="26.4" thickBot="1">
      <c r="B1012" s="397"/>
      <c r="C1012" s="876"/>
      <c r="D1012" s="877"/>
      <c r="E1012" s="877"/>
      <c r="F1012" s="877"/>
      <c r="G1012" s="877"/>
      <c r="H1012" s="877"/>
      <c r="I1012" s="877"/>
      <c r="J1012" s="877"/>
      <c r="K1012" s="877"/>
      <c r="L1012" s="878"/>
      <c r="M1012" s="401"/>
    </row>
    <row r="1013" spans="2:13" ht="15.6">
      <c r="B1013" s="396"/>
      <c r="C1013" s="446"/>
      <c r="D1013" s="447"/>
      <c r="E1013" s="447"/>
      <c r="F1013" s="447"/>
      <c r="G1013" s="448"/>
      <c r="H1013" s="447"/>
      <c r="I1013" s="448"/>
      <c r="J1013" s="447"/>
      <c r="K1013" s="448"/>
      <c r="L1013" s="449"/>
      <c r="M1013" s="401"/>
    </row>
    <row r="1014" spans="2:13" ht="15.6">
      <c r="B1014" s="396"/>
      <c r="C1014" s="450"/>
      <c r="D1014" s="438"/>
      <c r="E1014" s="438"/>
      <c r="F1014" s="438"/>
      <c r="G1014" s="438"/>
      <c r="H1014" s="438"/>
      <c r="I1014" s="438"/>
      <c r="J1014" s="438"/>
      <c r="K1014" s="550"/>
      <c r="L1014" s="452"/>
      <c r="M1014" s="401"/>
    </row>
    <row r="1015" spans="2:13" ht="15.6">
      <c r="B1015" s="396"/>
      <c r="C1015" s="450"/>
      <c r="D1015" s="438"/>
      <c r="E1015" s="438"/>
      <c r="F1015" s="438"/>
      <c r="G1015" s="438"/>
      <c r="H1015" s="438"/>
      <c r="I1015" s="438"/>
      <c r="J1015" s="438"/>
      <c r="K1015" s="550"/>
      <c r="L1015" s="452"/>
      <c r="M1015" s="401"/>
    </row>
    <row r="1016" spans="2:13" ht="15.6">
      <c r="B1016" s="396"/>
      <c r="C1016" s="450"/>
      <c r="D1016" s="438"/>
      <c r="E1016" s="185"/>
      <c r="F1016" s="438"/>
      <c r="G1016" s="438"/>
      <c r="H1016" s="438"/>
      <c r="I1016" s="438"/>
      <c r="J1016" s="438"/>
      <c r="K1016" s="550"/>
      <c r="L1016" s="452"/>
      <c r="M1016" s="401"/>
    </row>
    <row r="1017" spans="2:13" ht="15.6">
      <c r="B1017" s="396"/>
      <c r="C1017" s="450"/>
      <c r="D1017" s="438"/>
      <c r="E1017" s="438"/>
      <c r="F1017" s="438"/>
      <c r="G1017" s="438"/>
      <c r="H1017" s="438"/>
      <c r="I1017" s="438"/>
      <c r="J1017" s="438"/>
      <c r="K1017" s="550"/>
      <c r="L1017" s="452"/>
      <c r="M1017" s="401"/>
    </row>
    <row r="1018" spans="2:13" ht="15.6">
      <c r="B1018" s="397"/>
      <c r="C1018" s="450"/>
      <c r="D1018" s="552"/>
      <c r="E1018" s="552"/>
      <c r="F1018" s="552"/>
      <c r="G1018" s="552"/>
      <c r="H1018" s="552"/>
      <c r="I1018" s="552"/>
      <c r="J1018" s="552"/>
      <c r="K1018" s="550"/>
      <c r="L1018" s="452"/>
      <c r="M1018" s="401"/>
    </row>
    <row r="1019" spans="2:13" ht="15.6">
      <c r="B1019" s="397"/>
      <c r="C1019" s="547"/>
      <c r="D1019" s="553"/>
      <c r="E1019" s="553"/>
      <c r="F1019" s="553"/>
      <c r="G1019" s="548"/>
      <c r="H1019" s="548"/>
      <c r="I1019" s="548"/>
      <c r="J1019" s="548"/>
      <c r="K1019" s="549"/>
      <c r="L1019" s="452"/>
      <c r="M1019" s="401"/>
    </row>
    <row r="1020" spans="2:13" ht="15.6">
      <c r="B1020" s="397"/>
      <c r="C1020" s="460"/>
      <c r="D1020" s="461"/>
      <c r="E1020" s="461"/>
      <c r="F1020" s="461"/>
      <c r="G1020" s="461"/>
      <c r="H1020" s="461"/>
      <c r="I1020" s="461"/>
      <c r="J1020" s="461"/>
      <c r="K1020" s="542"/>
      <c r="L1020" s="452"/>
      <c r="M1020" s="401"/>
    </row>
    <row r="1021" spans="2:13" ht="15.6">
      <c r="B1021" s="396"/>
      <c r="C1021" s="402"/>
      <c r="D1021" s="462"/>
      <c r="E1021" s="462"/>
      <c r="F1021" s="462"/>
      <c r="G1021" s="462"/>
      <c r="H1021" s="462"/>
      <c r="I1021" s="462"/>
      <c r="J1021" s="462"/>
      <c r="K1021" s="520"/>
      <c r="L1021" s="463"/>
      <c r="M1021" s="401"/>
    </row>
    <row r="1022" spans="2:13" ht="16.2" thickBot="1">
      <c r="B1022" s="396"/>
      <c r="C1022" s="394"/>
      <c r="D1022" s="395"/>
      <c r="E1022" s="464"/>
      <c r="F1022" s="879"/>
      <c r="G1022" s="879"/>
      <c r="H1022" s="879"/>
      <c r="I1022" s="879"/>
      <c r="J1022" s="880"/>
      <c r="K1022" s="880"/>
      <c r="L1022" s="465"/>
      <c r="M1022" s="401"/>
    </row>
    <row r="1023" spans="2:13" ht="15" thickBot="1">
      <c r="B1023" s="397"/>
      <c r="C1023" s="393"/>
      <c r="D1023" s="367"/>
      <c r="E1023" s="367"/>
      <c r="F1023" s="367"/>
      <c r="G1023" s="367"/>
      <c r="H1023" s="367"/>
      <c r="I1023" s="367"/>
      <c r="J1023" s="367"/>
      <c r="K1023" s="367"/>
      <c r="L1023" s="368"/>
      <c r="M1023" s="401"/>
    </row>
    <row r="1024" spans="2:13" ht="15" thickBot="1">
      <c r="B1024" s="398"/>
      <c r="C1024" s="399"/>
      <c r="D1024" s="399"/>
      <c r="E1024" s="399"/>
      <c r="F1024" s="399"/>
      <c r="G1024" s="399"/>
      <c r="H1024" s="399"/>
      <c r="I1024" s="399"/>
      <c r="J1024" s="399"/>
      <c r="K1024" s="399"/>
      <c r="L1024" s="399"/>
      <c r="M1024" s="400"/>
    </row>
    <row r="1026" spans="2:13" ht="15" thickBot="1"/>
    <row r="1027" spans="2:13" ht="46.8" thickBot="1">
      <c r="B1027" s="872" t="s">
        <v>262</v>
      </c>
      <c r="C1027" s="873"/>
      <c r="D1027" s="873"/>
      <c r="E1027" s="873"/>
      <c r="F1027" s="873"/>
      <c r="G1027" s="873"/>
      <c r="H1027" s="873"/>
      <c r="I1027" s="873"/>
      <c r="J1027" s="873"/>
      <c r="K1027" s="873"/>
      <c r="L1027" s="873"/>
      <c r="M1027" s="874"/>
    </row>
    <row r="1028" spans="2:13" ht="26.4" thickBot="1">
      <c r="B1028" s="555"/>
      <c r="C1028" s="856" t="s">
        <v>193</v>
      </c>
      <c r="D1028" s="857"/>
      <c r="E1028" s="857"/>
      <c r="F1028" s="857"/>
      <c r="G1028" s="857"/>
      <c r="H1028" s="857"/>
      <c r="I1028" s="857"/>
      <c r="J1028" s="857"/>
      <c r="K1028" s="857"/>
      <c r="L1028" s="858"/>
      <c r="M1028" s="560"/>
    </row>
    <row r="1029" spans="2:13" ht="15.6">
      <c r="B1029" s="555"/>
      <c r="C1029" s="403" t="s">
        <v>7</v>
      </c>
      <c r="D1029" s="404" t="s">
        <v>38</v>
      </c>
      <c r="E1029" s="405" t="s">
        <v>39</v>
      </c>
      <c r="F1029" s="406" t="s">
        <v>40</v>
      </c>
      <c r="G1029" s="406" t="s">
        <v>8</v>
      </c>
      <c r="H1029" s="407" t="s">
        <v>60</v>
      </c>
      <c r="I1029" s="408" t="s">
        <v>40</v>
      </c>
      <c r="J1029" s="407" t="s">
        <v>65</v>
      </c>
      <c r="K1029" s="184"/>
      <c r="L1029" s="188"/>
      <c r="M1029" s="560"/>
    </row>
    <row r="1030" spans="2:13" ht="15.6">
      <c r="B1030" s="555"/>
      <c r="C1030" s="409" t="s">
        <v>42</v>
      </c>
      <c r="D1030" s="596">
        <v>1694105.5419999999</v>
      </c>
      <c r="E1030" s="596"/>
      <c r="F1030" s="526">
        <f t="shared" ref="F1030:F1035" si="217">E1030-D1030</f>
        <v>-1694105.5419999999</v>
      </c>
      <c r="G1030" s="521">
        <v>6.28</v>
      </c>
      <c r="H1030" s="410">
        <f>F1030*G1030</f>
        <v>-10638982.80376</v>
      </c>
      <c r="I1030" s="531">
        <f>F1030+F1034+F1035</f>
        <v>-1700965.764</v>
      </c>
      <c r="J1030" s="411">
        <f>I1030/I1034</f>
        <v>0.54872593868212105</v>
      </c>
      <c r="K1030" s="186"/>
      <c r="L1030" s="359"/>
      <c r="M1030" s="560"/>
    </row>
    <row r="1031" spans="2:13" ht="15.6">
      <c r="B1031" s="555"/>
      <c r="C1031" s="412" t="s">
        <v>43</v>
      </c>
      <c r="D1031" s="596">
        <v>645709.46299999999</v>
      </c>
      <c r="E1031" s="596"/>
      <c r="F1031" s="527">
        <f t="shared" si="217"/>
        <v>-645709.46299999999</v>
      </c>
      <c r="G1031" s="522">
        <v>6.28</v>
      </c>
      <c r="H1031" s="413">
        <f>G1031*F1031</f>
        <v>-4055055.4276399999</v>
      </c>
      <c r="I1031" s="532">
        <f>F1031</f>
        <v>-645709.46299999999</v>
      </c>
      <c r="J1031" s="414">
        <f>I1031/I1034</f>
        <v>0.20830374055700471</v>
      </c>
      <c r="K1031" s="186"/>
      <c r="L1031" s="359"/>
      <c r="M1031" s="560"/>
    </row>
    <row r="1032" spans="2:13" ht="15.6">
      <c r="B1032" s="555"/>
      <c r="C1032" s="415" t="s">
        <v>44</v>
      </c>
      <c r="D1032" s="597">
        <v>400904.50199999998</v>
      </c>
      <c r="E1032" s="597"/>
      <c r="F1032" s="528">
        <f t="shared" si="217"/>
        <v>-400904.50199999998</v>
      </c>
      <c r="G1032" s="523">
        <v>4.58</v>
      </c>
      <c r="H1032" s="416">
        <f>G1032*F1032</f>
        <v>-1836142.61916</v>
      </c>
      <c r="I1032" s="533">
        <f>F1032</f>
        <v>-400904.50199999998</v>
      </c>
      <c r="J1032" s="417">
        <f>I1032/I1034</f>
        <v>0.12933046851249749</v>
      </c>
      <c r="K1032" s="186"/>
      <c r="L1032" s="359"/>
      <c r="M1032" s="560"/>
    </row>
    <row r="1033" spans="2:13" ht="15.6">
      <c r="B1033" s="556"/>
      <c r="C1033" s="183" t="s">
        <v>139</v>
      </c>
      <c r="D1033" s="597">
        <v>352266.01199999999</v>
      </c>
      <c r="E1033" s="597"/>
      <c r="F1033" s="529">
        <f t="shared" si="217"/>
        <v>-352266.01199999999</v>
      </c>
      <c r="G1033" s="524">
        <v>6.28</v>
      </c>
      <c r="H1033" s="418">
        <f>G1033*F1033</f>
        <v>-2212230.5553600001</v>
      </c>
      <c r="I1033" s="534">
        <f>F1033</f>
        <v>-352266.01199999999</v>
      </c>
      <c r="J1033" s="419">
        <f>I1033/I1034</f>
        <v>0.11363985224837676</v>
      </c>
      <c r="K1033" s="186"/>
      <c r="L1033" s="359"/>
      <c r="M1033" s="560"/>
    </row>
    <row r="1034" spans="2:13" ht="16.2" thickBot="1">
      <c r="B1034" s="556"/>
      <c r="C1034" s="420" t="s">
        <v>45</v>
      </c>
      <c r="D1034" s="597">
        <v>4414.1809999999996</v>
      </c>
      <c r="E1034" s="597"/>
      <c r="F1034" s="526">
        <f t="shared" si="217"/>
        <v>-4414.1809999999996</v>
      </c>
      <c r="G1034" s="859">
        <v>6.28</v>
      </c>
      <c r="H1034" s="421">
        <f>G1034*F1034</f>
        <v>-27721.056679999998</v>
      </c>
      <c r="I1034" s="535">
        <f t="shared" ref="I1034" si="218">SUM(I1030:I1033)</f>
        <v>-3099845.7409999999</v>
      </c>
      <c r="J1034" s="422">
        <f t="shared" ref="J1034" si="219">SUM(J1030:J1033)</f>
        <v>1</v>
      </c>
      <c r="K1034" s="186"/>
      <c r="L1034" s="359"/>
      <c r="M1034" s="560"/>
    </row>
    <row r="1035" spans="2:13" ht="15.6">
      <c r="B1035" s="556"/>
      <c r="C1035" s="420" t="s">
        <v>46</v>
      </c>
      <c r="D1035" s="597">
        <v>2446.0410000000002</v>
      </c>
      <c r="E1035" s="597"/>
      <c r="F1035" s="526">
        <f t="shared" si="217"/>
        <v>-2446.0410000000002</v>
      </c>
      <c r="G1035" s="860"/>
      <c r="H1035" s="423">
        <f>G1034*F1035</f>
        <v>-15361.137480000001</v>
      </c>
      <c r="I1035" s="424"/>
      <c r="J1035" s="425"/>
      <c r="K1035" s="186"/>
      <c r="L1035" s="359"/>
      <c r="M1035" s="560"/>
    </row>
    <row r="1036" spans="2:13" ht="16.2" thickBot="1">
      <c r="B1036" s="556"/>
      <c r="C1036" s="426" t="s">
        <v>21</v>
      </c>
      <c r="D1036" s="427"/>
      <c r="E1036" s="427"/>
      <c r="F1036" s="530">
        <f>F1030+F1031+F1032+F1033+F1034+F1035</f>
        <v>-3099845.7409999999</v>
      </c>
      <c r="G1036" s="525">
        <f>H1036/F1036</f>
        <v>6.0601382035287541</v>
      </c>
      <c r="H1036" s="428">
        <f>SUM(H1030:H1035)</f>
        <v>-18785493.600079998</v>
      </c>
      <c r="I1036" s="424"/>
      <c r="J1036" s="425"/>
      <c r="K1036" s="186"/>
      <c r="L1036" s="359"/>
      <c r="M1036" s="560"/>
    </row>
    <row r="1037" spans="2:13" ht="16.2" thickBot="1">
      <c r="B1037" s="556"/>
      <c r="C1037" s="429"/>
      <c r="D1037" s="425"/>
      <c r="E1037" s="425"/>
      <c r="F1037" s="430"/>
      <c r="G1037" s="425"/>
      <c r="H1037" s="425"/>
      <c r="I1037" s="431"/>
      <c r="J1037" s="184"/>
      <c r="K1037" s="184"/>
      <c r="L1037" s="188"/>
      <c r="M1037" s="560"/>
    </row>
    <row r="1038" spans="2:13" ht="15.6">
      <c r="B1038" s="556"/>
      <c r="C1038" s="432"/>
      <c r="D1038" s="433"/>
      <c r="E1038" s="433" t="s">
        <v>254</v>
      </c>
      <c r="F1038" s="434" t="s">
        <v>1</v>
      </c>
      <c r="G1038" s="554" t="s">
        <v>65</v>
      </c>
      <c r="H1038" s="861" t="s">
        <v>243</v>
      </c>
      <c r="I1038" s="862"/>
      <c r="J1038" s="646" t="s">
        <v>295</v>
      </c>
      <c r="K1038" s="184"/>
      <c r="L1038" s="188"/>
      <c r="M1038" s="560"/>
    </row>
    <row r="1039" spans="2:13" ht="15.6">
      <c r="B1039" s="556"/>
      <c r="C1039" s="437" t="s">
        <v>80</v>
      </c>
      <c r="D1039" s="438"/>
      <c r="E1039" s="438">
        <f>E14+E47+E80+E113+E146+E179+E212+E245+E278+E311+E344+E377+E410+E443+E476+E510+E543++E576+E609+E642+E675+E708+E741+E774+E807+E840+E873+E906+E939+E972+E1005</f>
        <v>15083</v>
      </c>
      <c r="F1039" s="438">
        <f>D1039+E1039</f>
        <v>15083</v>
      </c>
      <c r="G1039" s="439">
        <f>F1039/F1044</f>
        <v>0.20189256713299303</v>
      </c>
      <c r="H1039" s="590">
        <v>7.0000000000000001E-3</v>
      </c>
      <c r="I1039" s="586">
        <f>F1039*H1039</f>
        <v>105.581</v>
      </c>
      <c r="J1039" s="647">
        <f>F1039-I1039</f>
        <v>14977.419</v>
      </c>
      <c r="K1039" s="186"/>
      <c r="L1039" s="188"/>
      <c r="M1039" s="560"/>
    </row>
    <row r="1040" spans="2:13" ht="15.6">
      <c r="B1040" s="556"/>
      <c r="C1040" s="437" t="s">
        <v>81</v>
      </c>
      <c r="D1040" s="438"/>
      <c r="E1040" s="438">
        <f t="shared" ref="E1040:E1043" si="220">E15+E48+E81+E114+E147+E180+E213+E246+E279+E312+E345+E378+E411+E444+E477+E511+E544++E577+E610+E643+E676+E709+E742+E775+E808+E841+E874+E907+E940+E973+E1006</f>
        <v>15171</v>
      </c>
      <c r="F1040" s="438">
        <f t="shared" ref="F1040:F1043" si="221">D1040+E1040</f>
        <v>15171</v>
      </c>
      <c r="G1040" s="439">
        <f>F1040/F1044</f>
        <v>0.20307048571070987</v>
      </c>
      <c r="H1040" s="590">
        <v>2.5000000000000001E-2</v>
      </c>
      <c r="I1040" s="586">
        <f>F1040*H1040</f>
        <v>379.27500000000003</v>
      </c>
      <c r="J1040" s="647">
        <f t="shared" ref="J1040:J1043" si="222">F1040-I1040</f>
        <v>14791.725</v>
      </c>
      <c r="K1040" s="186"/>
      <c r="L1040" s="188"/>
      <c r="M1040" s="560"/>
    </row>
    <row r="1041" spans="2:13" ht="15.6">
      <c r="B1041" s="556"/>
      <c r="C1041" s="437" t="s">
        <v>58</v>
      </c>
      <c r="D1041" s="438"/>
      <c r="E1041" s="438">
        <f t="shared" si="220"/>
        <v>27156</v>
      </c>
      <c r="F1041" s="438">
        <f t="shared" si="221"/>
        <v>27156</v>
      </c>
      <c r="G1041" s="439">
        <f>F1041/F1044</f>
        <v>0.3634949647327162</v>
      </c>
      <c r="H1041" s="590"/>
      <c r="I1041" s="586"/>
      <c r="J1041" s="647">
        <f t="shared" si="222"/>
        <v>27156</v>
      </c>
      <c r="K1041" s="186"/>
      <c r="L1041" s="188"/>
      <c r="M1041" s="560"/>
    </row>
    <row r="1042" spans="2:13" ht="15.6">
      <c r="B1042" s="556"/>
      <c r="C1042" s="437" t="s">
        <v>275</v>
      </c>
      <c r="D1042" s="438"/>
      <c r="E1042" s="438">
        <f t="shared" si="220"/>
        <v>17298.05</v>
      </c>
      <c r="F1042" s="438">
        <f t="shared" si="221"/>
        <v>17298.05</v>
      </c>
      <c r="G1042" s="439">
        <f>F1042/F1044</f>
        <v>0.23154198242358084</v>
      </c>
      <c r="H1042" s="590">
        <v>1.9E-2</v>
      </c>
      <c r="I1042" s="586">
        <f>F1042*H1042</f>
        <v>328.66294999999997</v>
      </c>
      <c r="J1042" s="647">
        <f t="shared" si="222"/>
        <v>16969.387049999998</v>
      </c>
      <c r="K1042" s="186"/>
      <c r="L1042" s="188"/>
      <c r="M1042" s="560"/>
    </row>
    <row r="1043" spans="2:13" ht="15.6">
      <c r="B1043" s="556"/>
      <c r="C1043" s="437" t="s">
        <v>276</v>
      </c>
      <c r="D1043" s="438"/>
      <c r="E1043" s="438">
        <f t="shared" si="220"/>
        <v>0</v>
      </c>
      <c r="F1043" s="438">
        <f t="shared" si="221"/>
        <v>0</v>
      </c>
      <c r="G1043" s="439">
        <f>F1043/F1044</f>
        <v>0</v>
      </c>
      <c r="H1043" s="584"/>
      <c r="I1043" s="586"/>
      <c r="J1043" s="647">
        <f t="shared" si="222"/>
        <v>0</v>
      </c>
      <c r="K1043" s="186"/>
      <c r="L1043" s="188"/>
      <c r="M1043" s="560"/>
    </row>
    <row r="1044" spans="2:13" ht="16.2" thickBot="1">
      <c r="B1044" s="556"/>
      <c r="C1044" s="441" t="s">
        <v>1</v>
      </c>
      <c r="D1044" s="442">
        <f>SUM(D1039:D1043)</f>
        <v>0</v>
      </c>
      <c r="E1044" s="442">
        <f>SUM(E1039:E1043)</f>
        <v>74708.05</v>
      </c>
      <c r="F1044" s="443">
        <f>D1044+E1044</f>
        <v>74708.05</v>
      </c>
      <c r="G1044" s="444">
        <f>SUM(G1039:G1043)</f>
        <v>0.99999999999999989</v>
      </c>
      <c r="H1044" s="585" t="s">
        <v>21</v>
      </c>
      <c r="I1044" s="591">
        <f>SUM(I1039:I1043)</f>
        <v>813.51895000000002</v>
      </c>
      <c r="J1044" s="648">
        <f>SUM(J1039:J1043)</f>
        <v>73894.531049999991</v>
      </c>
      <c r="K1044" s="184"/>
      <c r="L1044" s="188"/>
      <c r="M1044" s="560"/>
    </row>
    <row r="1045" spans="2:13" ht="15" thickBot="1">
      <c r="B1045" s="556"/>
      <c r="C1045" s="187"/>
      <c r="D1045" s="186"/>
      <c r="E1045" s="186"/>
      <c r="F1045" s="185"/>
      <c r="G1045" s="186"/>
      <c r="H1045" s="186"/>
      <c r="I1045" s="184"/>
      <c r="J1045" s="184"/>
      <c r="K1045" s="184"/>
      <c r="L1045" s="188"/>
      <c r="M1045" s="560"/>
    </row>
    <row r="1046" spans="2:13" ht="26.4" thickBot="1">
      <c r="B1046" s="556"/>
      <c r="C1046" s="869" t="s">
        <v>194</v>
      </c>
      <c r="D1046" s="870"/>
      <c r="E1046" s="870"/>
      <c r="F1046" s="870"/>
      <c r="G1046" s="870"/>
      <c r="H1046" s="870"/>
      <c r="I1046" s="870"/>
      <c r="J1046" s="870"/>
      <c r="K1046" s="870"/>
      <c r="L1046" s="871"/>
      <c r="M1046" s="560"/>
    </row>
    <row r="1047" spans="2:13" ht="15.6">
      <c r="B1047" s="555"/>
      <c r="C1047" s="446"/>
      <c r="D1047" s="447" t="s">
        <v>260</v>
      </c>
      <c r="E1047" s="447" t="s">
        <v>68</v>
      </c>
      <c r="F1047" s="447" t="s">
        <v>268</v>
      </c>
      <c r="G1047" s="448" t="s">
        <v>256</v>
      </c>
      <c r="H1047" s="447" t="s">
        <v>130</v>
      </c>
      <c r="I1047" s="448" t="s">
        <v>64</v>
      </c>
      <c r="J1047" s="447" t="s">
        <v>270</v>
      </c>
      <c r="K1047" s="448" t="s">
        <v>195</v>
      </c>
      <c r="L1047" s="449" t="s">
        <v>65</v>
      </c>
      <c r="M1047" s="560"/>
    </row>
    <row r="1048" spans="2:13" ht="15.6">
      <c r="B1048" s="555"/>
      <c r="C1048" s="450" t="s">
        <v>58</v>
      </c>
      <c r="D1048" s="438">
        <f>D23+D56+D89+D122+D155+D188+D221+D254+D287+D320+D353+D386+D419+D452+D485+D519+D552+D585+D618+D651+D684+D717+D750+D783+D816+D849+D882+D915+D948+D981+D1014</f>
        <v>5640.18</v>
      </c>
      <c r="E1048" s="438">
        <f t="shared" ref="E1048:K1048" si="223">E23+E56+E89+E122+E155+E188+E221+E254+E287+E320+E353+E386+E419+E452+E485+E519+E552+E585+E618+E651+E684+E717+E750+E783+E816+E849+E882+E915+E948+E981+E1014</f>
        <v>6983.25</v>
      </c>
      <c r="F1048" s="438">
        <f t="shared" si="223"/>
        <v>4468.6900000000005</v>
      </c>
      <c r="G1048" s="438">
        <f t="shared" si="223"/>
        <v>5387.51</v>
      </c>
      <c r="H1048" s="438">
        <f t="shared" si="223"/>
        <v>341</v>
      </c>
      <c r="I1048" s="438">
        <f t="shared" si="223"/>
        <v>2064</v>
      </c>
      <c r="J1048" s="438">
        <f t="shared" si="223"/>
        <v>759</v>
      </c>
      <c r="K1048" s="438">
        <f t="shared" si="223"/>
        <v>25643.63</v>
      </c>
      <c r="L1048" s="452">
        <f>K1048/K1052</f>
        <v>0.11865803250908673</v>
      </c>
      <c r="M1048" s="560"/>
    </row>
    <row r="1049" spans="2:13" ht="15.6">
      <c r="B1049" s="555"/>
      <c r="C1049" s="450" t="s">
        <v>148</v>
      </c>
      <c r="D1049" s="438">
        <f t="shared" ref="D1049:K1053" si="224">D24+D57+D90+D123+D156+D189+D222+D255+D288+D321+D354+D387+D420+D453+D486+D520+D553+D586+D619+D652+D685+D718+D751+D784+D817+D850+D883+D916+D949+D982+D1015</f>
        <v>12366.71</v>
      </c>
      <c r="E1049" s="438">
        <f t="shared" si="224"/>
        <v>12619.71</v>
      </c>
      <c r="F1049" s="438">
        <f t="shared" si="224"/>
        <v>6235.7499999999991</v>
      </c>
      <c r="G1049" s="438">
        <f t="shared" si="224"/>
        <v>9814.7800000000007</v>
      </c>
      <c r="H1049" s="438">
        <f t="shared" si="224"/>
        <v>5392.19</v>
      </c>
      <c r="I1049" s="438">
        <f t="shared" si="224"/>
        <v>4215.51</v>
      </c>
      <c r="J1049" s="438">
        <f t="shared" si="224"/>
        <v>1893</v>
      </c>
      <c r="K1049" s="438">
        <f t="shared" si="224"/>
        <v>52537.649999999994</v>
      </c>
      <c r="L1049" s="452">
        <f>K1049/K1052</f>
        <v>0.24310186122834482</v>
      </c>
      <c r="M1049" s="560"/>
    </row>
    <row r="1050" spans="2:13" ht="15.6">
      <c r="B1050" s="555"/>
      <c r="C1050" s="450" t="s">
        <v>61</v>
      </c>
      <c r="D1050" s="438">
        <f t="shared" si="224"/>
        <v>20862.710000000003</v>
      </c>
      <c r="E1050" s="438">
        <f t="shared" si="224"/>
        <v>11822.880000000003</v>
      </c>
      <c r="F1050" s="438">
        <f t="shared" si="224"/>
        <v>7511.9600000000009</v>
      </c>
      <c r="G1050" s="438">
        <f t="shared" si="224"/>
        <v>12316.000000000002</v>
      </c>
      <c r="H1050" s="438">
        <f t="shared" si="224"/>
        <v>2001.1800000000003</v>
      </c>
      <c r="I1050" s="438">
        <f t="shared" si="224"/>
        <v>6854</v>
      </c>
      <c r="J1050" s="438">
        <f t="shared" si="224"/>
        <v>1660.7</v>
      </c>
      <c r="K1050" s="438">
        <f t="shared" si="224"/>
        <v>63029.43</v>
      </c>
      <c r="L1050" s="452">
        <f>K1050/K1052</f>
        <v>0.29164935517979346</v>
      </c>
      <c r="M1050" s="560"/>
    </row>
    <row r="1051" spans="2:13" ht="15.6">
      <c r="B1051" s="555"/>
      <c r="C1051" s="450" t="s">
        <v>62</v>
      </c>
      <c r="D1051" s="438">
        <f t="shared" si="224"/>
        <v>11116.670000000002</v>
      </c>
      <c r="E1051" s="438">
        <f t="shared" si="224"/>
        <v>18469.100000000002</v>
      </c>
      <c r="F1051" s="438">
        <f t="shared" si="224"/>
        <v>10578.92</v>
      </c>
      <c r="G1051" s="438">
        <f t="shared" si="224"/>
        <v>16812.72</v>
      </c>
      <c r="H1051" s="438">
        <f t="shared" si="224"/>
        <v>4060.2299999999996</v>
      </c>
      <c r="I1051" s="438">
        <f t="shared" si="224"/>
        <v>8603.91</v>
      </c>
      <c r="J1051" s="438">
        <f t="shared" si="224"/>
        <v>5261.47</v>
      </c>
      <c r="K1051" s="438">
        <f t="shared" si="224"/>
        <v>74903.02</v>
      </c>
      <c r="L1051" s="452">
        <f>K1051/K1052</f>
        <v>0.34659075108277471</v>
      </c>
      <c r="M1051" s="560"/>
    </row>
    <row r="1052" spans="2:13" ht="15.6">
      <c r="B1052" s="556"/>
      <c r="C1052" s="546" t="s">
        <v>199</v>
      </c>
      <c r="D1052" s="561">
        <f t="shared" si="224"/>
        <v>49986.270000000004</v>
      </c>
      <c r="E1052" s="561">
        <f t="shared" si="224"/>
        <v>49894.94000000001</v>
      </c>
      <c r="F1052" s="561">
        <f t="shared" si="224"/>
        <v>28795.32</v>
      </c>
      <c r="G1052" s="561">
        <f t="shared" si="224"/>
        <v>44331.009999999995</v>
      </c>
      <c r="H1052" s="561">
        <f t="shared" si="224"/>
        <v>11794.599999999997</v>
      </c>
      <c r="I1052" s="561">
        <f t="shared" si="224"/>
        <v>21737.42</v>
      </c>
      <c r="J1052" s="561">
        <f t="shared" si="224"/>
        <v>9574.17</v>
      </c>
      <c r="K1052" s="550">
        <f>D1052+E1052+F1052+G1052+H1052+I1052+J1052</f>
        <v>216113.73000000007</v>
      </c>
      <c r="L1052" s="452">
        <f>SUM(L1048:L1051)</f>
        <v>0.99999999999999967</v>
      </c>
      <c r="M1052" s="560"/>
    </row>
    <row r="1053" spans="2:13" ht="15.6">
      <c r="B1053" s="556"/>
      <c r="C1053" s="547" t="s">
        <v>193</v>
      </c>
      <c r="D1053" s="548">
        <f t="shared" si="224"/>
        <v>50005.259999999995</v>
      </c>
      <c r="E1053" s="548">
        <f t="shared" si="224"/>
        <v>49964.56</v>
      </c>
      <c r="F1053" s="548">
        <f t="shared" si="224"/>
        <v>28870.379999999997</v>
      </c>
      <c r="G1053" s="548">
        <f t="shared" si="224"/>
        <v>44523.229999999996</v>
      </c>
      <c r="H1053" s="548">
        <f t="shared" si="224"/>
        <v>11799.32</v>
      </c>
      <c r="I1053" s="548">
        <f t="shared" si="224"/>
        <v>21765.219999999998</v>
      </c>
      <c r="J1053" s="548">
        <f t="shared" si="224"/>
        <v>9574.17</v>
      </c>
      <c r="K1053" s="549">
        <f t="shared" ref="K1053" si="225">D1053+E1053+F1053+G1053+H1053+I1053+J1053</f>
        <v>216502.14</v>
      </c>
      <c r="L1053" s="452"/>
      <c r="M1053" s="560"/>
    </row>
    <row r="1054" spans="2:13" ht="15.6">
      <c r="B1054" s="556"/>
      <c r="C1054" s="460" t="s">
        <v>147</v>
      </c>
      <c r="D1054" s="461">
        <f>D1053-D1052</f>
        <v>18.989999999990687</v>
      </c>
      <c r="E1054" s="461">
        <f>E1053-E1052</f>
        <v>69.619999999988067</v>
      </c>
      <c r="F1054" s="461">
        <f t="shared" ref="F1054:H1054" si="226">F1053-F1052</f>
        <v>75.059999999997672</v>
      </c>
      <c r="G1054" s="461">
        <f t="shared" si="226"/>
        <v>192.22000000000116</v>
      </c>
      <c r="H1054" s="461">
        <f t="shared" si="226"/>
        <v>4.7200000000029831</v>
      </c>
      <c r="I1054" s="461">
        <f>I1053-I1052</f>
        <v>27.799999999999272</v>
      </c>
      <c r="J1054" s="461">
        <f t="shared" ref="J1054" si="227">J1053-J1052</f>
        <v>0</v>
      </c>
      <c r="K1054" s="542">
        <f>D1054+E1054+F1054+G1054+H1054+I1054+J1054</f>
        <v>388.40999999997985</v>
      </c>
      <c r="L1054" s="452"/>
      <c r="M1054" s="560"/>
    </row>
    <row r="1055" spans="2:13" ht="15.6">
      <c r="B1055" s="555"/>
      <c r="C1055" s="450" t="s">
        <v>65</v>
      </c>
      <c r="D1055" s="570">
        <f>D1053/K1053</f>
        <v>0.23096889481092422</v>
      </c>
      <c r="E1055" s="570">
        <f>E1053/K1053</f>
        <v>0.23078090590698086</v>
      </c>
      <c r="F1055" s="570">
        <f>F1053/K1053</f>
        <v>0.13334916689507084</v>
      </c>
      <c r="G1055" s="570">
        <f>G1053/K1053</f>
        <v>0.20564799036166567</v>
      </c>
      <c r="H1055" s="570">
        <f>H1053/K1053</f>
        <v>5.4499784621066555E-2</v>
      </c>
      <c r="I1055" s="570">
        <f>I1053/K1053</f>
        <v>0.10053120029206176</v>
      </c>
      <c r="J1055" s="570">
        <f>J1053/K1053</f>
        <v>4.4222057112229929E-2</v>
      </c>
      <c r="K1055" s="571">
        <f>D1055+E1055+F1055+G1055+H1055+I1055+J1055</f>
        <v>0.99999999999999978</v>
      </c>
      <c r="L1055" s="452"/>
      <c r="M1055" s="560"/>
    </row>
    <row r="1056" spans="2:13" ht="15.6">
      <c r="B1056" s="555"/>
      <c r="C1056" s="572" t="s">
        <v>267</v>
      </c>
      <c r="D1056" s="565">
        <v>100000</v>
      </c>
      <c r="E1056" s="565">
        <v>100000</v>
      </c>
      <c r="F1056" s="565">
        <v>100000</v>
      </c>
      <c r="G1056" s="565">
        <v>100000</v>
      </c>
      <c r="H1056" s="565">
        <v>100000</v>
      </c>
      <c r="I1056" s="565">
        <v>100000</v>
      </c>
      <c r="J1056" s="565">
        <v>100000</v>
      </c>
      <c r="K1056" s="615" t="s">
        <v>196</v>
      </c>
      <c r="L1056" s="573">
        <f>H1036-K1053</f>
        <v>-19001995.740079999</v>
      </c>
      <c r="M1056" s="560"/>
    </row>
    <row r="1057" spans="2:13" ht="15.6">
      <c r="B1057" s="555"/>
      <c r="C1057" s="577" t="s">
        <v>239</v>
      </c>
      <c r="D1057" s="563">
        <f>D1052/G1036</f>
        <v>8248.3712947162712</v>
      </c>
      <c r="E1057" s="563">
        <f>E1052/G1036</f>
        <v>8233.300681318904</v>
      </c>
      <c r="F1057" s="563">
        <f>F1052/G1036</f>
        <v>4751.5946060822162</v>
      </c>
      <c r="G1057" s="563">
        <f>G1052/G1036</f>
        <v>7315.1813557958985</v>
      </c>
      <c r="H1057" s="563">
        <f>H1052/G1036</f>
        <v>1946.2592442416785</v>
      </c>
      <c r="I1057" s="563">
        <f>G1036</f>
        <v>6.0601382035287541</v>
      </c>
      <c r="J1057" s="563">
        <f>J1052/G1036</f>
        <v>1579.8600095332913</v>
      </c>
      <c r="K1057" s="563">
        <f>K1052/G1036</f>
        <v>35661.51839147156</v>
      </c>
      <c r="L1057" s="574"/>
      <c r="M1057" s="560"/>
    </row>
    <row r="1058" spans="2:13" ht="15.6">
      <c r="B1058" s="555"/>
      <c r="C1058" s="578" t="s">
        <v>169</v>
      </c>
      <c r="D1058" s="568">
        <f>D1057*0.003</f>
        <v>24.745113884148815</v>
      </c>
      <c r="E1058" s="568">
        <f>E1057*0.003</f>
        <v>24.699902043956712</v>
      </c>
      <c r="F1058" s="568">
        <f t="shared" ref="F1058:I1058" si="228">F1057*0.003</f>
        <v>14.254783818246649</v>
      </c>
      <c r="G1058" s="568">
        <f>G1057*0.003</f>
        <v>21.945544067387697</v>
      </c>
      <c r="H1058" s="568">
        <f>H1057*0.003</f>
        <v>5.8387777327250356</v>
      </c>
      <c r="I1058" s="568">
        <f t="shared" si="228"/>
        <v>1.8180414610586261E-2</v>
      </c>
      <c r="J1058" s="568">
        <f>J1057*0.003</f>
        <v>4.7395800285998737</v>
      </c>
      <c r="K1058" s="564">
        <f>D1058+E1058+F1058+G1058+H1058+I1058+J1058</f>
        <v>96.241881989675363</v>
      </c>
      <c r="L1058" s="608"/>
      <c r="M1058" s="560"/>
    </row>
    <row r="1059" spans="2:13" ht="15.6">
      <c r="B1059" s="555"/>
      <c r="C1059" s="609" t="s">
        <v>240</v>
      </c>
      <c r="D1059" s="610">
        <f>D1058-D1054</f>
        <v>5.7551138841581277</v>
      </c>
      <c r="E1059" s="610">
        <f t="shared" ref="E1059:I1059" si="229">E1058-E1054</f>
        <v>-44.920097956031356</v>
      </c>
      <c r="F1059" s="610">
        <f t="shared" si="229"/>
        <v>-60.805216181751021</v>
      </c>
      <c r="G1059" s="610">
        <f>G1058-G1054</f>
        <v>-170.27445593261348</v>
      </c>
      <c r="H1059" s="610">
        <f>H1058-H1054</f>
        <v>1.1187777327220525</v>
      </c>
      <c r="I1059" s="610">
        <f t="shared" si="229"/>
        <v>-27.781819585388686</v>
      </c>
      <c r="J1059" s="610">
        <f>J1058-J1054</f>
        <v>4.7395800285998737</v>
      </c>
      <c r="K1059" s="564">
        <f>D1059+E1059+F1059+G1059+H1059+I1059+J1059</f>
        <v>-292.16811801030457</v>
      </c>
      <c r="L1059" s="575"/>
      <c r="M1059" s="560"/>
    </row>
    <row r="1060" spans="2:13" ht="15.6">
      <c r="B1060" s="555"/>
      <c r="C1060" s="577" t="s">
        <v>242</v>
      </c>
      <c r="D1060" s="568">
        <f>1500+D1059</f>
        <v>1505.7551138841582</v>
      </c>
      <c r="E1060" s="569">
        <f>1550+E1059</f>
        <v>1505.0799020439686</v>
      </c>
      <c r="F1060" s="569">
        <f t="shared" ref="F1060" si="230">1500+F1059</f>
        <v>1439.1947838182489</v>
      </c>
      <c r="G1060" s="569">
        <f>1500+G1059</f>
        <v>1329.7255440673866</v>
      </c>
      <c r="H1060" s="569">
        <f>1600+H1059</f>
        <v>1601.118777732722</v>
      </c>
      <c r="I1060" s="569">
        <f>1500+I1059</f>
        <v>1472.2181804146114</v>
      </c>
      <c r="J1060" s="569">
        <f>1500+J1059</f>
        <v>1504.7395800285999</v>
      </c>
      <c r="K1060" s="583">
        <f>D1060+E1060+F1060+G1060+H1060+I1060</f>
        <v>8853.0923019610964</v>
      </c>
      <c r="L1060" s="576"/>
      <c r="M1060" s="560"/>
    </row>
    <row r="1061" spans="2:13" ht="15" thickBot="1">
      <c r="B1061" s="556"/>
      <c r="C1061" s="579"/>
      <c r="D1061" s="580">
        <f>D1057/K1057</f>
        <v>0.23129613282784017</v>
      </c>
      <c r="E1061" s="580">
        <f>E1057/K1057</f>
        <v>0.23087353126522775</v>
      </c>
      <c r="F1061" s="580">
        <f>F1057/K1057</f>
        <v>0.13324151130980891</v>
      </c>
      <c r="G1061" s="580">
        <f>G1057/K1057</f>
        <v>0.20512815173751328</v>
      </c>
      <c r="H1061" s="580">
        <f>H1057/K1057</f>
        <v>5.45758939054913E-2</v>
      </c>
      <c r="I1061" s="580">
        <f>I1057/K1057</f>
        <v>1.6993494603914663E-4</v>
      </c>
      <c r="J1061" s="580">
        <f>I1057/K1057</f>
        <v>1.6993494603914663E-4</v>
      </c>
      <c r="K1061" s="581">
        <f>J1061+I1061+H1061+G1061+F1061+E1061+D1061</f>
        <v>0.85545509093795968</v>
      </c>
      <c r="L1061" s="582"/>
      <c r="M1061" s="560"/>
    </row>
    <row r="1062" spans="2:13" ht="15" thickBot="1">
      <c r="B1062" s="557"/>
      <c r="C1062" s="558"/>
      <c r="D1062" s="558"/>
      <c r="E1062" s="558"/>
      <c r="F1062" s="558"/>
      <c r="G1062" s="558"/>
      <c r="H1062" s="558"/>
      <c r="I1062" s="558"/>
      <c r="J1062" s="558"/>
      <c r="K1062" s="558"/>
      <c r="L1062" s="558"/>
      <c r="M1062" s="559"/>
    </row>
  </sheetData>
  <mergeCells count="253">
    <mergeCell ref="C1012:L1012"/>
    <mergeCell ref="F1022:G1022"/>
    <mergeCell ref="H1022:I1022"/>
    <mergeCell ref="J1022:K1022"/>
    <mergeCell ref="B1027:M1027"/>
    <mergeCell ref="C1028:L1028"/>
    <mergeCell ref="G1034:G1035"/>
    <mergeCell ref="H1038:I1038"/>
    <mergeCell ref="C1046:L1046"/>
    <mergeCell ref="C895:L895"/>
    <mergeCell ref="G901:G902"/>
    <mergeCell ref="H905:I905"/>
    <mergeCell ref="C946:L946"/>
    <mergeCell ref="F956:G956"/>
    <mergeCell ref="H956:I956"/>
    <mergeCell ref="J956:K956"/>
    <mergeCell ref="B960:M960"/>
    <mergeCell ref="C961:L961"/>
    <mergeCell ref="B696:M696"/>
    <mergeCell ref="C697:L697"/>
    <mergeCell ref="G736:G737"/>
    <mergeCell ref="H740:I740"/>
    <mergeCell ref="C748:L748"/>
    <mergeCell ref="F758:G758"/>
    <mergeCell ref="H758:I758"/>
    <mergeCell ref="J758:K758"/>
    <mergeCell ref="B762:M762"/>
    <mergeCell ref="B729:M729"/>
    <mergeCell ref="C730:L730"/>
    <mergeCell ref="F659:G659"/>
    <mergeCell ref="H659:I659"/>
    <mergeCell ref="J659:K659"/>
    <mergeCell ref="B663:M663"/>
    <mergeCell ref="C664:L664"/>
    <mergeCell ref="G670:G671"/>
    <mergeCell ref="H674:I674"/>
    <mergeCell ref="C682:L682"/>
    <mergeCell ref="F692:G692"/>
    <mergeCell ref="H692:I692"/>
    <mergeCell ref="J692:K692"/>
    <mergeCell ref="C499:L499"/>
    <mergeCell ref="G505:G506"/>
    <mergeCell ref="H509:I509"/>
    <mergeCell ref="C517:L517"/>
    <mergeCell ref="F527:G527"/>
    <mergeCell ref="H527:I527"/>
    <mergeCell ref="J527:K527"/>
    <mergeCell ref="B531:M531"/>
    <mergeCell ref="C532:L532"/>
    <mergeCell ref="B464:M464"/>
    <mergeCell ref="C465:L465"/>
    <mergeCell ref="G471:G472"/>
    <mergeCell ref="H475:I475"/>
    <mergeCell ref="C483:L483"/>
    <mergeCell ref="F493:G493"/>
    <mergeCell ref="H493:I493"/>
    <mergeCell ref="J493:K493"/>
    <mergeCell ref="B498:M498"/>
    <mergeCell ref="F427:G427"/>
    <mergeCell ref="H427:I427"/>
    <mergeCell ref="J427:K427"/>
    <mergeCell ref="B431:M431"/>
    <mergeCell ref="C432:L432"/>
    <mergeCell ref="G438:G439"/>
    <mergeCell ref="H442:I442"/>
    <mergeCell ref="C450:L450"/>
    <mergeCell ref="F460:G460"/>
    <mergeCell ref="H460:I460"/>
    <mergeCell ref="J460:K460"/>
    <mergeCell ref="C384:L384"/>
    <mergeCell ref="F394:G394"/>
    <mergeCell ref="H394:I394"/>
    <mergeCell ref="J394:K394"/>
    <mergeCell ref="B398:M398"/>
    <mergeCell ref="C399:L399"/>
    <mergeCell ref="G405:G406"/>
    <mergeCell ref="H409:I409"/>
    <mergeCell ref="C417:L417"/>
    <mergeCell ref="H343:I343"/>
    <mergeCell ref="C351:L351"/>
    <mergeCell ref="F361:G361"/>
    <mergeCell ref="H361:I361"/>
    <mergeCell ref="J361:K361"/>
    <mergeCell ref="B365:M365"/>
    <mergeCell ref="C366:L366"/>
    <mergeCell ref="G372:G373"/>
    <mergeCell ref="H376:I376"/>
    <mergeCell ref="G306:G307"/>
    <mergeCell ref="H310:I310"/>
    <mergeCell ref="C318:L318"/>
    <mergeCell ref="F328:G328"/>
    <mergeCell ref="H328:I328"/>
    <mergeCell ref="J328:K328"/>
    <mergeCell ref="B332:M332"/>
    <mergeCell ref="C333:L333"/>
    <mergeCell ref="G339:G340"/>
    <mergeCell ref="C267:L267"/>
    <mergeCell ref="G273:G274"/>
    <mergeCell ref="H277:I277"/>
    <mergeCell ref="C285:L285"/>
    <mergeCell ref="F295:G295"/>
    <mergeCell ref="H295:I295"/>
    <mergeCell ref="J295:K295"/>
    <mergeCell ref="B299:M299"/>
    <mergeCell ref="C300:L300"/>
    <mergeCell ref="B233:M233"/>
    <mergeCell ref="C234:L234"/>
    <mergeCell ref="G240:G241"/>
    <mergeCell ref="H244:I244"/>
    <mergeCell ref="C252:L252"/>
    <mergeCell ref="F262:G262"/>
    <mergeCell ref="H262:I262"/>
    <mergeCell ref="J262:K262"/>
    <mergeCell ref="B266:M266"/>
    <mergeCell ref="F196:G196"/>
    <mergeCell ref="H196:I196"/>
    <mergeCell ref="J196:K196"/>
    <mergeCell ref="B200:M200"/>
    <mergeCell ref="C201:L201"/>
    <mergeCell ref="G207:G208"/>
    <mergeCell ref="H211:I211"/>
    <mergeCell ref="C219:L219"/>
    <mergeCell ref="F229:G229"/>
    <mergeCell ref="H229:I229"/>
    <mergeCell ref="J229:K229"/>
    <mergeCell ref="C153:L153"/>
    <mergeCell ref="F163:G163"/>
    <mergeCell ref="H163:I163"/>
    <mergeCell ref="J163:K163"/>
    <mergeCell ref="B167:M167"/>
    <mergeCell ref="C168:L168"/>
    <mergeCell ref="G174:G175"/>
    <mergeCell ref="H178:I178"/>
    <mergeCell ref="C186:L186"/>
    <mergeCell ref="H112:I112"/>
    <mergeCell ref="C120:L120"/>
    <mergeCell ref="F130:G130"/>
    <mergeCell ref="H130:I130"/>
    <mergeCell ref="J130:K130"/>
    <mergeCell ref="B134:M134"/>
    <mergeCell ref="C135:L135"/>
    <mergeCell ref="G141:G142"/>
    <mergeCell ref="H145:I145"/>
    <mergeCell ref="G75:G76"/>
    <mergeCell ref="H79:I79"/>
    <mergeCell ref="C87:L87"/>
    <mergeCell ref="F97:G97"/>
    <mergeCell ref="H97:I97"/>
    <mergeCell ref="J97:K97"/>
    <mergeCell ref="B101:M101"/>
    <mergeCell ref="C102:L102"/>
    <mergeCell ref="G108:G109"/>
    <mergeCell ref="C36:L36"/>
    <mergeCell ref="G42:G43"/>
    <mergeCell ref="H46:I46"/>
    <mergeCell ref="C54:L54"/>
    <mergeCell ref="F64:G64"/>
    <mergeCell ref="H64:I64"/>
    <mergeCell ref="J64:K64"/>
    <mergeCell ref="B68:M68"/>
    <mergeCell ref="C69:L69"/>
    <mergeCell ref="B2:M2"/>
    <mergeCell ref="C3:L3"/>
    <mergeCell ref="G9:G10"/>
    <mergeCell ref="H13:I13"/>
    <mergeCell ref="C21:L21"/>
    <mergeCell ref="F31:G31"/>
    <mergeCell ref="H31:I31"/>
    <mergeCell ref="J31:K31"/>
    <mergeCell ref="B35:M35"/>
    <mergeCell ref="H542:I542"/>
    <mergeCell ref="G538:G539"/>
    <mergeCell ref="C550:L550"/>
    <mergeCell ref="F560:G560"/>
    <mergeCell ref="H560:I560"/>
    <mergeCell ref="J560:K560"/>
    <mergeCell ref="B564:M564"/>
    <mergeCell ref="C565:L565"/>
    <mergeCell ref="G571:G572"/>
    <mergeCell ref="H575:I575"/>
    <mergeCell ref="C583:L583"/>
    <mergeCell ref="F593:G593"/>
    <mergeCell ref="H593:I593"/>
    <mergeCell ref="G703:G704"/>
    <mergeCell ref="H707:I707"/>
    <mergeCell ref="C715:L715"/>
    <mergeCell ref="F725:G725"/>
    <mergeCell ref="H725:I725"/>
    <mergeCell ref="J725:K725"/>
    <mergeCell ref="J593:K593"/>
    <mergeCell ref="B597:M597"/>
    <mergeCell ref="C598:L598"/>
    <mergeCell ref="G604:G605"/>
    <mergeCell ref="H608:I608"/>
    <mergeCell ref="C616:L616"/>
    <mergeCell ref="F626:G626"/>
    <mergeCell ref="H626:I626"/>
    <mergeCell ref="J626:K626"/>
    <mergeCell ref="B630:M630"/>
    <mergeCell ref="C631:L631"/>
    <mergeCell ref="G637:G638"/>
    <mergeCell ref="H641:I641"/>
    <mergeCell ref="C649:L649"/>
    <mergeCell ref="H773:I773"/>
    <mergeCell ref="C781:L781"/>
    <mergeCell ref="F791:G791"/>
    <mergeCell ref="H791:I791"/>
    <mergeCell ref="J791:K791"/>
    <mergeCell ref="B795:M795"/>
    <mergeCell ref="C796:L796"/>
    <mergeCell ref="C763:L763"/>
    <mergeCell ref="G769:G770"/>
    <mergeCell ref="G802:G803"/>
    <mergeCell ref="C847:L847"/>
    <mergeCell ref="F857:G857"/>
    <mergeCell ref="H857:I857"/>
    <mergeCell ref="J857:K857"/>
    <mergeCell ref="B861:M861"/>
    <mergeCell ref="C862:L862"/>
    <mergeCell ref="G868:G869"/>
    <mergeCell ref="C913:L913"/>
    <mergeCell ref="H806:I806"/>
    <mergeCell ref="C814:L814"/>
    <mergeCell ref="F824:G824"/>
    <mergeCell ref="H824:I824"/>
    <mergeCell ref="J824:K824"/>
    <mergeCell ref="B828:M828"/>
    <mergeCell ref="C829:L829"/>
    <mergeCell ref="G835:G836"/>
    <mergeCell ref="H839:I839"/>
    <mergeCell ref="H872:I872"/>
    <mergeCell ref="C880:L880"/>
    <mergeCell ref="F890:G890"/>
    <mergeCell ref="H890:I890"/>
    <mergeCell ref="J890:K890"/>
    <mergeCell ref="B894:M894"/>
    <mergeCell ref="B993:M993"/>
    <mergeCell ref="C994:L994"/>
    <mergeCell ref="G1000:G1001"/>
    <mergeCell ref="H1004:I1004"/>
    <mergeCell ref="F923:G923"/>
    <mergeCell ref="H923:I923"/>
    <mergeCell ref="J923:K923"/>
    <mergeCell ref="B927:M927"/>
    <mergeCell ref="C928:L928"/>
    <mergeCell ref="G934:G935"/>
    <mergeCell ref="H938:I938"/>
    <mergeCell ref="F989:G989"/>
    <mergeCell ref="H989:I989"/>
    <mergeCell ref="J989:K989"/>
    <mergeCell ref="G967:G968"/>
    <mergeCell ref="H971:I971"/>
    <mergeCell ref="C979:L97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0517"/>
  </sheetPr>
  <dimension ref="C1:K59"/>
  <sheetViews>
    <sheetView topLeftCell="A40" zoomScaleNormal="100" workbookViewId="0">
      <selection activeCell="H69" sqref="H69"/>
    </sheetView>
  </sheetViews>
  <sheetFormatPr defaultRowHeight="14.4"/>
  <cols>
    <col min="1" max="1" width="2.44140625" customWidth="1"/>
    <col min="2" max="2" width="3.33203125" customWidth="1"/>
    <col min="3" max="3" width="26.21875" customWidth="1"/>
    <col min="4" max="4" width="18.88671875" customWidth="1"/>
    <col min="5" max="5" width="16.6640625" customWidth="1"/>
    <col min="6" max="7" width="17.21875" customWidth="1"/>
    <col min="8" max="8" width="18.33203125" customWidth="1"/>
    <col min="9" max="9" width="20.5546875" customWidth="1"/>
    <col min="10" max="10" width="16.5546875" customWidth="1"/>
    <col min="11" max="11" width="14.77734375" customWidth="1"/>
    <col min="12" max="12" width="20.21875" customWidth="1"/>
    <col min="13" max="13" width="17.77734375" customWidth="1"/>
    <col min="14" max="14" width="17.5546875" customWidth="1"/>
    <col min="15" max="15" width="15.44140625" customWidth="1"/>
    <col min="16" max="16" width="14.5546875" customWidth="1"/>
    <col min="17" max="17" width="17" customWidth="1"/>
    <col min="18" max="18" width="18" customWidth="1"/>
    <col min="19" max="23" width="16.109375" customWidth="1"/>
    <col min="24" max="24" width="16.44140625" customWidth="1"/>
    <col min="25" max="25" width="15.5546875" customWidth="1"/>
    <col min="26" max="26" width="17.77734375" customWidth="1"/>
    <col min="27" max="27" width="14.6640625" customWidth="1"/>
    <col min="28" max="28" width="3.44140625" customWidth="1"/>
    <col min="29" max="29" width="11.33203125" customWidth="1"/>
    <col min="30" max="30" width="12.44140625" customWidth="1"/>
    <col min="31" max="31" width="19" customWidth="1"/>
    <col min="32" max="32" width="17.44140625" customWidth="1"/>
    <col min="33" max="33" width="18.109375" customWidth="1"/>
    <col min="34" max="34" width="17" customWidth="1"/>
    <col min="35" max="35" width="14.77734375" customWidth="1"/>
    <col min="41" max="41" width="6.21875" customWidth="1"/>
    <col min="42" max="42" width="17.33203125" customWidth="1"/>
    <col min="43" max="43" width="17.44140625" customWidth="1"/>
    <col min="44" max="44" width="14.77734375" customWidth="1"/>
    <col min="45" max="45" width="6.77734375" customWidth="1"/>
    <col min="46" max="46" width="16.44140625" customWidth="1"/>
    <col min="47" max="47" width="16.109375" customWidth="1"/>
    <col min="48" max="48" width="13.6640625" customWidth="1"/>
    <col min="49" max="49" width="7" customWidth="1"/>
    <col min="50" max="50" width="16.77734375" customWidth="1"/>
    <col min="51" max="51" width="14.88671875" customWidth="1"/>
    <col min="52" max="52" width="16.109375" customWidth="1"/>
    <col min="53" max="53" width="13.109375" customWidth="1"/>
    <col min="54" max="54" width="15.88671875" customWidth="1"/>
    <col min="55" max="55" width="14" customWidth="1"/>
    <col min="56" max="56" width="13" customWidth="1"/>
    <col min="57" max="57" width="6.5546875" customWidth="1"/>
    <col min="58" max="58" width="16.33203125" customWidth="1"/>
    <col min="59" max="59" width="15.88671875" customWidth="1"/>
    <col min="60" max="60" width="14.77734375" customWidth="1"/>
    <col min="61" max="62" width="15" customWidth="1"/>
    <col min="63" max="63" width="13.88671875" customWidth="1"/>
    <col min="64" max="64" width="18.5546875" customWidth="1"/>
  </cols>
  <sheetData>
    <row r="1" spans="3:11" ht="15" thickBot="1"/>
    <row r="2" spans="3:11">
      <c r="C2" s="909" t="s">
        <v>299</v>
      </c>
      <c r="D2" s="910"/>
      <c r="E2" s="910"/>
      <c r="F2" s="910"/>
      <c r="G2" s="910"/>
      <c r="H2" s="910"/>
      <c r="I2" s="910"/>
      <c r="J2" s="910"/>
      <c r="K2" s="910"/>
    </row>
    <row r="3" spans="3:11" ht="15" thickBot="1">
      <c r="C3" s="911"/>
      <c r="D3" s="912"/>
      <c r="E3" s="912"/>
      <c r="F3" s="912"/>
      <c r="G3" s="912"/>
      <c r="H3" s="912"/>
      <c r="I3" s="912"/>
      <c r="J3" s="912"/>
      <c r="K3" s="912"/>
    </row>
    <row r="4" spans="3:11" ht="15.6">
      <c r="C4" s="913" t="s">
        <v>74</v>
      </c>
      <c r="D4" s="914"/>
      <c r="E4" s="914"/>
      <c r="F4" s="915"/>
      <c r="H4" s="913" t="s">
        <v>252</v>
      </c>
      <c r="I4" s="914"/>
      <c r="J4" s="914"/>
      <c r="K4" s="915"/>
    </row>
    <row r="5" spans="3:11" ht="15.6">
      <c r="C5" s="392" t="s">
        <v>73</v>
      </c>
      <c r="D5" s="3" t="s">
        <v>50</v>
      </c>
      <c r="E5" s="6" t="s">
        <v>51</v>
      </c>
      <c r="F5" s="159" t="s">
        <v>28</v>
      </c>
      <c r="H5" s="392" t="s">
        <v>251</v>
      </c>
      <c r="I5" s="3" t="s">
        <v>50</v>
      </c>
      <c r="J5" s="6" t="s">
        <v>51</v>
      </c>
      <c r="K5" s="159" t="s">
        <v>28</v>
      </c>
    </row>
    <row r="6" spans="3:11" ht="15.6">
      <c r="C6" s="705">
        <v>48</v>
      </c>
      <c r="D6" s="706">
        <v>46208</v>
      </c>
      <c r="E6" s="707">
        <v>7900</v>
      </c>
      <c r="F6" s="708"/>
      <c r="H6" s="714">
        <v>41</v>
      </c>
      <c r="I6" s="715">
        <v>46964</v>
      </c>
      <c r="J6" s="716">
        <v>12000</v>
      </c>
      <c r="K6" s="603"/>
    </row>
    <row r="7" spans="3:11" ht="15.6">
      <c r="C7" s="705">
        <v>47</v>
      </c>
      <c r="D7" s="706">
        <v>46178</v>
      </c>
      <c r="E7" s="707">
        <v>7900</v>
      </c>
      <c r="F7" s="708"/>
      <c r="H7" s="714">
        <v>40</v>
      </c>
      <c r="I7" s="715">
        <v>46934</v>
      </c>
      <c r="J7" s="716">
        <v>12000</v>
      </c>
      <c r="K7" s="603"/>
    </row>
    <row r="8" spans="3:11" ht="15.6">
      <c r="C8" s="705">
        <v>46</v>
      </c>
      <c r="D8" s="706">
        <v>46147</v>
      </c>
      <c r="E8" s="707">
        <v>7900</v>
      </c>
      <c r="F8" s="708"/>
      <c r="H8" s="714">
        <v>39</v>
      </c>
      <c r="I8" s="715">
        <v>46903</v>
      </c>
      <c r="J8" s="716">
        <v>12000</v>
      </c>
      <c r="K8" s="603"/>
    </row>
    <row r="9" spans="3:11" ht="15.6">
      <c r="C9" s="705">
        <v>45</v>
      </c>
      <c r="D9" s="706">
        <v>46117</v>
      </c>
      <c r="E9" s="707">
        <v>7900</v>
      </c>
      <c r="F9" s="708"/>
      <c r="H9" s="714">
        <v>38</v>
      </c>
      <c r="I9" s="715">
        <v>46873</v>
      </c>
      <c r="J9" s="716">
        <v>12000</v>
      </c>
      <c r="K9" s="603"/>
    </row>
    <row r="10" spans="3:11" ht="15.6">
      <c r="C10" s="705">
        <v>44</v>
      </c>
      <c r="D10" s="706">
        <v>46086</v>
      </c>
      <c r="E10" s="707">
        <v>7900</v>
      </c>
      <c r="F10" s="708"/>
      <c r="H10" s="714">
        <v>37</v>
      </c>
      <c r="I10" s="715">
        <v>46842</v>
      </c>
      <c r="J10" s="716">
        <v>12000</v>
      </c>
      <c r="K10" s="603"/>
    </row>
    <row r="11" spans="3:11" ht="15.6">
      <c r="C11" s="705">
        <v>43</v>
      </c>
      <c r="D11" s="706">
        <v>46058</v>
      </c>
      <c r="E11" s="707">
        <v>7900</v>
      </c>
      <c r="F11" s="708"/>
      <c r="H11" s="714">
        <v>36</v>
      </c>
      <c r="I11" s="715">
        <v>46812</v>
      </c>
      <c r="J11" s="716">
        <v>12000</v>
      </c>
      <c r="K11" s="603"/>
    </row>
    <row r="12" spans="3:11" ht="15.6">
      <c r="C12" s="705">
        <v>42</v>
      </c>
      <c r="D12" s="706">
        <v>46027</v>
      </c>
      <c r="E12" s="707"/>
      <c r="F12" s="708">
        <v>7900</v>
      </c>
      <c r="H12" s="714">
        <v>35</v>
      </c>
      <c r="I12" s="715">
        <v>46782</v>
      </c>
      <c r="J12" s="716">
        <v>12000</v>
      </c>
      <c r="K12" s="603"/>
    </row>
    <row r="13" spans="3:11" ht="16.2" thickBot="1">
      <c r="C13" s="7" t="s">
        <v>1</v>
      </c>
      <c r="D13" s="161">
        <f>E13+F13</f>
        <v>55300</v>
      </c>
      <c r="E13" s="161">
        <f>SUM(E2:E12)</f>
        <v>47400</v>
      </c>
      <c r="F13" s="162">
        <f>SUM(F2:F12)</f>
        <v>7900</v>
      </c>
      <c r="H13" s="711">
        <v>34</v>
      </c>
      <c r="I13" s="712">
        <v>46751</v>
      </c>
      <c r="J13" s="713">
        <v>12000</v>
      </c>
      <c r="K13" s="603"/>
    </row>
    <row r="14" spans="3:11" ht="16.2" thickBot="1">
      <c r="C14" s="24"/>
      <c r="D14" s="704"/>
      <c r="E14" s="704"/>
      <c r="F14" s="23"/>
      <c r="H14" s="711">
        <v>33</v>
      </c>
      <c r="I14" s="712">
        <v>46721</v>
      </c>
      <c r="J14" s="713">
        <v>12000</v>
      </c>
      <c r="K14" s="603"/>
    </row>
    <row r="15" spans="3:11" ht="16.2" thickBot="1">
      <c r="C15" s="24"/>
      <c r="D15" s="891" t="s">
        <v>55</v>
      </c>
      <c r="E15" s="892"/>
      <c r="F15" s="23"/>
      <c r="G15" s="704"/>
      <c r="H15" s="711">
        <v>32</v>
      </c>
      <c r="I15" s="712">
        <v>46690</v>
      </c>
      <c r="J15" s="713">
        <v>12000</v>
      </c>
      <c r="K15" s="603"/>
    </row>
    <row r="16" spans="3:11" ht="15.6">
      <c r="C16" s="24"/>
      <c r="D16" s="916">
        <f>SUM(F13-D13)</f>
        <v>-47400</v>
      </c>
      <c r="E16" s="917"/>
      <c r="F16" s="23"/>
      <c r="G16" s="704"/>
      <c r="H16" s="711">
        <v>31</v>
      </c>
      <c r="I16" s="712">
        <v>46660</v>
      </c>
      <c r="J16" s="713">
        <v>12000</v>
      </c>
      <c r="K16" s="603"/>
    </row>
    <row r="17" spans="3:11" ht="16.2" thickBot="1">
      <c r="C17" s="26"/>
      <c r="D17" s="918"/>
      <c r="E17" s="919"/>
      <c r="F17" s="27"/>
      <c r="G17" s="704"/>
      <c r="H17" s="711">
        <v>30</v>
      </c>
      <c r="I17" s="712">
        <v>46629</v>
      </c>
      <c r="J17" s="713">
        <v>12000</v>
      </c>
      <c r="K17" s="603"/>
    </row>
    <row r="18" spans="3:11" ht="16.2" thickBot="1">
      <c r="H18" s="711">
        <v>29</v>
      </c>
      <c r="I18" s="712">
        <v>46598</v>
      </c>
      <c r="J18" s="713">
        <v>12000</v>
      </c>
      <c r="K18" s="603"/>
    </row>
    <row r="19" spans="3:11" ht="15.6">
      <c r="C19" s="897" t="s">
        <v>56</v>
      </c>
      <c r="D19" s="898"/>
      <c r="E19" s="898"/>
      <c r="F19" s="899"/>
      <c r="H19" s="711">
        <v>28</v>
      </c>
      <c r="I19" s="712">
        <v>46568</v>
      </c>
      <c r="J19" s="713">
        <v>12000</v>
      </c>
      <c r="K19" s="603"/>
    </row>
    <row r="20" spans="3:11" ht="15.6">
      <c r="C20" s="900"/>
      <c r="D20" s="901"/>
      <c r="E20" s="901"/>
      <c r="F20" s="902"/>
      <c r="H20" s="711">
        <v>27</v>
      </c>
      <c r="I20" s="712">
        <v>46537</v>
      </c>
      <c r="J20" s="713">
        <v>12000</v>
      </c>
      <c r="K20" s="603"/>
    </row>
    <row r="21" spans="3:11" ht="15.6">
      <c r="C21" s="360"/>
      <c r="D21" s="2" t="s">
        <v>1</v>
      </c>
      <c r="E21" s="4" t="s">
        <v>59</v>
      </c>
      <c r="F21" s="5" t="s">
        <v>28</v>
      </c>
      <c r="H21" s="711">
        <v>26</v>
      </c>
      <c r="I21" s="712">
        <v>46507</v>
      </c>
      <c r="J21" s="713">
        <v>12000</v>
      </c>
      <c r="K21" s="603"/>
    </row>
    <row r="22" spans="3:11" ht="15.6">
      <c r="C22" s="31" t="s">
        <v>301</v>
      </c>
      <c r="D22" s="42">
        <f>D13</f>
        <v>55300</v>
      </c>
      <c r="E22" s="42">
        <f>D16</f>
        <v>-47400</v>
      </c>
      <c r="F22" s="43">
        <f>F13</f>
        <v>7900</v>
      </c>
      <c r="H22" s="711">
        <v>25</v>
      </c>
      <c r="I22" s="712">
        <v>46476</v>
      </c>
      <c r="J22" s="713">
        <v>12000</v>
      </c>
      <c r="K22" s="152"/>
    </row>
    <row r="23" spans="3:11" ht="15.6">
      <c r="C23" s="31" t="s">
        <v>302</v>
      </c>
      <c r="D23" s="605">
        <f>I37</f>
        <v>372000</v>
      </c>
      <c r="E23" s="605">
        <f>I40</f>
        <v>-372000</v>
      </c>
      <c r="F23" s="606">
        <f>K37</f>
        <v>0</v>
      </c>
      <c r="H23" s="711">
        <v>24</v>
      </c>
      <c r="I23" s="712">
        <v>46446</v>
      </c>
      <c r="J23" s="713">
        <v>12000</v>
      </c>
      <c r="K23" s="152"/>
    </row>
    <row r="24" spans="3:11" ht="15.6">
      <c r="C24" s="31" t="s">
        <v>304</v>
      </c>
      <c r="D24" s="605">
        <v>355000</v>
      </c>
      <c r="E24" s="605">
        <v>-355000</v>
      </c>
      <c r="F24" s="606"/>
      <c r="H24" s="711">
        <v>23</v>
      </c>
      <c r="I24" s="712">
        <v>46417</v>
      </c>
      <c r="J24" s="713">
        <v>12000</v>
      </c>
      <c r="K24" s="152"/>
    </row>
    <row r="25" spans="3:11" ht="15.6">
      <c r="C25" s="31" t="s">
        <v>69</v>
      </c>
      <c r="D25" s="28">
        <v>250000</v>
      </c>
      <c r="E25" s="28">
        <v>-250000</v>
      </c>
      <c r="F25" s="29">
        <f>D57</f>
        <v>5000</v>
      </c>
      <c r="H25" s="705">
        <v>22</v>
      </c>
      <c r="I25" s="709">
        <v>46386</v>
      </c>
      <c r="J25" s="710">
        <v>12000</v>
      </c>
      <c r="K25" s="152"/>
    </row>
    <row r="26" spans="3:11" ht="15.6">
      <c r="C26" s="31" t="s">
        <v>70</v>
      </c>
      <c r="D26" s="28">
        <v>20000</v>
      </c>
      <c r="E26" s="28">
        <v>-20000</v>
      </c>
      <c r="F26" s="29">
        <f>E57</f>
        <v>400</v>
      </c>
      <c r="H26" s="705">
        <v>21</v>
      </c>
      <c r="I26" s="709">
        <v>46356</v>
      </c>
      <c r="J26" s="710">
        <v>12000</v>
      </c>
      <c r="K26" s="152"/>
    </row>
    <row r="27" spans="3:11" ht="15.6">
      <c r="C27" s="31" t="s">
        <v>300</v>
      </c>
      <c r="D27" s="41">
        <v>40000</v>
      </c>
      <c r="E27" s="41">
        <v>-40000</v>
      </c>
      <c r="F27" s="43">
        <f>F57</f>
        <v>1000</v>
      </c>
      <c r="H27" s="705">
        <v>20</v>
      </c>
      <c r="I27" s="709">
        <v>46325</v>
      </c>
      <c r="J27" s="710">
        <v>12000</v>
      </c>
      <c r="K27" s="152"/>
    </row>
    <row r="28" spans="3:11" ht="15.6">
      <c r="C28" s="31" t="s">
        <v>332</v>
      </c>
      <c r="D28" s="41">
        <v>78000</v>
      </c>
      <c r="E28" s="41">
        <v>-78000</v>
      </c>
      <c r="F28" s="29">
        <f>G57</f>
        <v>1500</v>
      </c>
      <c r="H28" s="705">
        <v>19</v>
      </c>
      <c r="I28" s="709">
        <v>46295</v>
      </c>
      <c r="J28" s="710">
        <v>12000</v>
      </c>
      <c r="K28" s="152"/>
    </row>
    <row r="29" spans="3:11" ht="15.6">
      <c r="C29" s="604" t="s">
        <v>253</v>
      </c>
      <c r="D29" s="41">
        <v>70000</v>
      </c>
      <c r="E29" s="42">
        <v>-70000</v>
      </c>
      <c r="F29" s="43">
        <f>D50</f>
        <v>0</v>
      </c>
      <c r="H29" s="705">
        <v>18</v>
      </c>
      <c r="I29" s="709">
        <v>46264</v>
      </c>
      <c r="J29" s="710">
        <v>12000</v>
      </c>
      <c r="K29" s="152"/>
    </row>
    <row r="30" spans="3:11" ht="15.6">
      <c r="C30" s="25"/>
      <c r="D30" s="41"/>
      <c r="E30" s="41"/>
      <c r="F30" s="29"/>
      <c r="H30" s="705">
        <v>17</v>
      </c>
      <c r="I30" s="709">
        <v>46233</v>
      </c>
      <c r="J30" s="710">
        <v>12000</v>
      </c>
      <c r="K30" s="152"/>
    </row>
    <row r="31" spans="3:11" ht="15.6">
      <c r="C31" s="604"/>
      <c r="D31" s="41"/>
      <c r="E31" s="42"/>
      <c r="F31" s="43"/>
      <c r="H31" s="705">
        <v>16</v>
      </c>
      <c r="I31" s="709">
        <v>46203</v>
      </c>
      <c r="J31" s="710">
        <v>12000</v>
      </c>
      <c r="K31" s="152"/>
    </row>
    <row r="32" spans="3:11" ht="15.6">
      <c r="C32" s="25"/>
      <c r="D32" s="41"/>
      <c r="E32" s="42"/>
      <c r="F32" s="43"/>
      <c r="H32" s="705">
        <v>15</v>
      </c>
      <c r="I32" s="709">
        <v>46172</v>
      </c>
      <c r="J32" s="710">
        <v>12000</v>
      </c>
      <c r="K32" s="152"/>
    </row>
    <row r="33" spans="3:11" ht="15.6">
      <c r="C33" s="31" t="s">
        <v>66</v>
      </c>
      <c r="D33" s="32">
        <f>SUM(D22:D32)</f>
        <v>1240300</v>
      </c>
      <c r="E33" s="33">
        <f>SUM(E22:E32)</f>
        <v>-1232400</v>
      </c>
      <c r="F33" s="34">
        <f>SUM(F21:F32)</f>
        <v>15800</v>
      </c>
      <c r="H33" s="705">
        <v>14</v>
      </c>
      <c r="I33" s="709">
        <v>46142</v>
      </c>
      <c r="J33" s="710">
        <v>12000</v>
      </c>
      <c r="K33" s="152"/>
    </row>
    <row r="34" spans="3:11" ht="16.2" thickBot="1">
      <c r="C34" s="157" t="s">
        <v>89</v>
      </c>
      <c r="D34" s="158"/>
      <c r="E34" s="44">
        <f>F33/D33</f>
        <v>1.2738853503184714E-2</v>
      </c>
      <c r="F34" s="149"/>
      <c r="H34" s="705">
        <v>13</v>
      </c>
      <c r="I34" s="709">
        <v>46111</v>
      </c>
      <c r="J34" s="710">
        <v>12000</v>
      </c>
      <c r="K34" s="603"/>
    </row>
    <row r="35" spans="3:11" ht="15.6">
      <c r="H35" s="705">
        <v>12</v>
      </c>
      <c r="I35" s="709" t="s">
        <v>255</v>
      </c>
      <c r="J35" s="710">
        <v>12000</v>
      </c>
      <c r="K35" s="603"/>
    </row>
    <row r="36" spans="3:11" ht="16.2" thickBot="1">
      <c r="H36" s="705">
        <v>11</v>
      </c>
      <c r="I36" s="709">
        <v>46052</v>
      </c>
      <c r="J36" s="710">
        <v>12000</v>
      </c>
      <c r="K36" s="603"/>
    </row>
    <row r="37" spans="3:11" ht="16.2" thickBot="1">
      <c r="D37" s="903" t="s">
        <v>166</v>
      </c>
      <c r="E37" s="904"/>
      <c r="H37" s="7" t="s">
        <v>1</v>
      </c>
      <c r="I37" s="390">
        <f>J37+K37</f>
        <v>372000</v>
      </c>
      <c r="J37" s="391">
        <f>SUM(J6:J36)</f>
        <v>372000</v>
      </c>
      <c r="K37" s="162">
        <f>SUM(K6:K36)</f>
        <v>0</v>
      </c>
    </row>
    <row r="38" spans="3:11" ht="15" thickBot="1">
      <c r="D38" s="905">
        <f>E6+J6+C57</f>
        <v>23850</v>
      </c>
      <c r="E38" s="906"/>
      <c r="H38" s="24"/>
      <c r="K38" s="23"/>
    </row>
    <row r="39" spans="3:11" ht="16.2" thickBot="1">
      <c r="D39" s="907"/>
      <c r="E39" s="908"/>
      <c r="H39" s="24"/>
      <c r="I39" s="891" t="s">
        <v>55</v>
      </c>
      <c r="J39" s="892"/>
      <c r="K39" s="23"/>
    </row>
    <row r="40" spans="3:11">
      <c r="H40" s="24"/>
      <c r="I40" s="893">
        <f>SUM(K37-I37)</f>
        <v>-372000</v>
      </c>
      <c r="J40" s="894"/>
      <c r="K40" s="23"/>
    </row>
    <row r="41" spans="3:11" ht="15" thickBot="1">
      <c r="H41" s="26"/>
      <c r="I41" s="895"/>
      <c r="J41" s="896"/>
      <c r="K41" s="27"/>
    </row>
    <row r="43" spans="3:11" ht="15" thickBot="1"/>
    <row r="44" spans="3:11" ht="15.6">
      <c r="C44" s="35" t="s">
        <v>122</v>
      </c>
      <c r="D44" s="36" t="s">
        <v>115</v>
      </c>
      <c r="E44" s="37" t="s">
        <v>116</v>
      </c>
      <c r="F44" s="38" t="s">
        <v>300</v>
      </c>
      <c r="G44" s="38" t="s">
        <v>303</v>
      </c>
      <c r="H44" s="160"/>
      <c r="I44" s="39" t="s">
        <v>57</v>
      </c>
    </row>
    <row r="45" spans="3:11" ht="15.6">
      <c r="C45" s="20">
        <v>12</v>
      </c>
      <c r="D45" s="201">
        <f>+E45+F45+G45</f>
        <v>0</v>
      </c>
      <c r="E45" s="201"/>
      <c r="F45" s="201"/>
      <c r="G45" s="201"/>
      <c r="H45" s="201"/>
      <c r="I45" s="200">
        <f>D45+E45+F45+G45+H45</f>
        <v>0</v>
      </c>
    </row>
    <row r="46" spans="3:11" ht="15.6">
      <c r="C46" s="20">
        <v>11</v>
      </c>
      <c r="D46" s="201"/>
      <c r="E46" s="201"/>
      <c r="F46" s="201"/>
      <c r="G46" s="201"/>
      <c r="H46" s="201"/>
      <c r="I46" s="200">
        <f t="shared" ref="I46:I55" si="0">D46+E46+F46+G46+H46</f>
        <v>0</v>
      </c>
    </row>
    <row r="47" spans="3:11" ht="15.6">
      <c r="C47" s="20">
        <v>10</v>
      </c>
      <c r="D47" s="201"/>
      <c r="E47" s="201"/>
      <c r="F47" s="201"/>
      <c r="G47" s="201"/>
      <c r="H47" s="201"/>
      <c r="I47" s="200">
        <f t="shared" si="0"/>
        <v>0</v>
      </c>
    </row>
    <row r="48" spans="3:11" ht="15.6">
      <c r="C48" s="20">
        <v>9</v>
      </c>
      <c r="D48" s="201"/>
      <c r="E48" s="201"/>
      <c r="F48" s="201"/>
      <c r="G48" s="201"/>
      <c r="H48" s="201"/>
      <c r="I48" s="200">
        <f t="shared" si="0"/>
        <v>0</v>
      </c>
    </row>
    <row r="49" spans="3:11" ht="15.6">
      <c r="C49" s="20">
        <v>8</v>
      </c>
      <c r="D49" s="201"/>
      <c r="E49" s="201"/>
      <c r="F49" s="201"/>
      <c r="G49" s="201"/>
      <c r="H49" s="201"/>
      <c r="I49" s="200">
        <f t="shared" si="0"/>
        <v>0</v>
      </c>
    </row>
    <row r="50" spans="3:11" ht="15.6">
      <c r="C50" s="20">
        <v>7</v>
      </c>
      <c r="D50" s="201"/>
      <c r="E50" s="201"/>
      <c r="F50" s="201"/>
      <c r="G50" s="201"/>
      <c r="H50" s="201"/>
      <c r="I50" s="200">
        <f t="shared" si="0"/>
        <v>0</v>
      </c>
    </row>
    <row r="51" spans="3:11" ht="15.6">
      <c r="C51" s="20">
        <v>6</v>
      </c>
      <c r="D51" s="201"/>
      <c r="E51" s="201"/>
      <c r="F51" s="201"/>
      <c r="G51" s="201"/>
      <c r="H51" s="201"/>
      <c r="I51" s="200">
        <f t="shared" si="0"/>
        <v>0</v>
      </c>
    </row>
    <row r="52" spans="3:11" ht="15.6">
      <c r="C52" s="20">
        <v>5</v>
      </c>
      <c r="D52" s="201"/>
      <c r="E52" s="202"/>
      <c r="F52" s="201"/>
      <c r="G52" s="201"/>
      <c r="H52" s="201"/>
      <c r="I52" s="200">
        <f t="shared" si="0"/>
        <v>0</v>
      </c>
    </row>
    <row r="53" spans="3:11" ht="15.6">
      <c r="C53" s="20">
        <v>4</v>
      </c>
      <c r="D53" s="201"/>
      <c r="E53" s="202"/>
      <c r="F53" s="201"/>
      <c r="G53" s="201"/>
      <c r="H53" s="201"/>
      <c r="I53" s="200">
        <f t="shared" si="0"/>
        <v>0</v>
      </c>
    </row>
    <row r="54" spans="3:11" ht="15.6">
      <c r="C54" s="20">
        <v>3</v>
      </c>
      <c r="D54" s="201"/>
      <c r="E54" s="201"/>
      <c r="F54" s="201"/>
      <c r="G54" s="201"/>
      <c r="H54" s="201"/>
      <c r="I54" s="200">
        <f t="shared" si="0"/>
        <v>0</v>
      </c>
    </row>
    <row r="55" spans="3:11" ht="15.6">
      <c r="C55" s="20">
        <v>2</v>
      </c>
      <c r="D55" s="201"/>
      <c r="E55" s="201"/>
      <c r="F55" s="201"/>
      <c r="G55" s="201"/>
      <c r="H55" s="201"/>
      <c r="I55" s="200">
        <f t="shared" si="0"/>
        <v>0</v>
      </c>
    </row>
    <row r="56" spans="3:11" ht="15.6">
      <c r="C56" s="20">
        <v>1</v>
      </c>
      <c r="D56" s="201">
        <v>5000</v>
      </c>
      <c r="E56" s="201">
        <v>400</v>
      </c>
      <c r="F56" s="201">
        <v>1000</v>
      </c>
      <c r="G56" s="201">
        <v>1500</v>
      </c>
      <c r="H56" s="201"/>
      <c r="I56" s="200">
        <f>D56+E56+F56+G56+H56</f>
        <v>7900</v>
      </c>
    </row>
    <row r="57" spans="3:11" ht="16.2" thickBot="1">
      <c r="C57" s="40">
        <f>I57/2</f>
        <v>3950</v>
      </c>
      <c r="D57" s="163">
        <f>SUM(D56)</f>
        <v>5000</v>
      </c>
      <c r="E57" s="164">
        <f>SUM(E56)</f>
        <v>400</v>
      </c>
      <c r="F57" s="164">
        <f>SUM(F45:F56)</f>
        <v>1000</v>
      </c>
      <c r="G57" s="164">
        <f>SUM(G45:G56)</f>
        <v>1500</v>
      </c>
      <c r="H57" s="164"/>
      <c r="I57" s="218">
        <f>SUM(I45:I56)</f>
        <v>7900</v>
      </c>
    </row>
    <row r="58" spans="3:11" ht="15" thickBot="1"/>
    <row r="59" spans="3:11" ht="15" thickBot="1">
      <c r="C59" s="889"/>
      <c r="D59" s="890"/>
      <c r="E59" s="890"/>
      <c r="F59" s="890"/>
      <c r="G59" s="890"/>
      <c r="H59" s="890"/>
      <c r="I59" s="890"/>
      <c r="J59" s="890"/>
      <c r="K59" s="890"/>
    </row>
  </sheetData>
  <mergeCells count="11">
    <mergeCell ref="C2:K3"/>
    <mergeCell ref="C4:F4"/>
    <mergeCell ref="D15:E15"/>
    <mergeCell ref="D16:E17"/>
    <mergeCell ref="H4:K4"/>
    <mergeCell ref="C59:K59"/>
    <mergeCell ref="I39:J39"/>
    <mergeCell ref="I40:J41"/>
    <mergeCell ref="C19:F20"/>
    <mergeCell ref="D37:E37"/>
    <mergeCell ref="D38:E39"/>
  </mergeCells>
  <phoneticPr fontId="21" type="noConversion"/>
  <conditionalFormatting sqref="D14:E14 D16">
    <cfRule type="cellIs" dxfId="23" priority="19" operator="greaterThan">
      <formula>0</formula>
    </cfRule>
  </conditionalFormatting>
  <conditionalFormatting sqref="D14">
    <cfRule type="cellIs" dxfId="22" priority="20" operator="greaterThan">
      <formula>0</formula>
    </cfRule>
    <cfRule type="cellIs" dxfId="21" priority="21" operator="lessThan">
      <formula>0</formula>
    </cfRule>
    <cfRule type="cellIs" dxfId="20" priority="22" operator="greaterThan">
      <formula>0</formula>
    </cfRule>
    <cfRule type="cellIs" dxfId="19" priority="23" operator="lessThan">
      <formula>0</formula>
    </cfRule>
    <cfRule type="cellIs" dxfId="18" priority="24" operator="greaterThan">
      <formula>0</formula>
    </cfRule>
  </conditionalFormatting>
  <conditionalFormatting sqref="D16">
    <cfRule type="cellIs" dxfId="17" priority="14" operator="greaterThan">
      <formula>0</formula>
    </cfRule>
    <cfRule type="cellIs" dxfId="16" priority="15" operator="lessThan">
      <formula>0</formula>
    </cfRule>
    <cfRule type="cellIs" dxfId="15" priority="16" operator="greaterThan">
      <formula>0</formula>
    </cfRule>
    <cfRule type="cellIs" dxfId="14" priority="17" operator="lessThan">
      <formula>0</formula>
    </cfRule>
    <cfRule type="cellIs" dxfId="13" priority="18" operator="greaterThan">
      <formula>0</formula>
    </cfRule>
  </conditionalFormatting>
  <conditionalFormatting sqref="I40">
    <cfRule type="cellIs" dxfId="12" priority="9" operator="greaterThan">
      <formula>0</formula>
    </cfRule>
    <cfRule type="cellIs" dxfId="11" priority="10" operator="lessThan">
      <formula>0</formula>
    </cfRule>
    <cfRule type="cellIs" dxfId="10" priority="11" operator="greaterThan">
      <formula>0</formula>
    </cfRule>
    <cfRule type="cellIs" dxfId="9" priority="12" operator="lessThan">
      <formula>0</formula>
    </cfRule>
    <cfRule type="cellIs" dxfId="8" priority="13" operator="greaterThan">
      <formula>0</formula>
    </cfRule>
  </conditionalFormatting>
  <conditionalFormatting sqref="I40">
    <cfRule type="cellIs" dxfId="7" priority="7" operator="greaterThan">
      <formula>0</formula>
    </cfRule>
    <cfRule type="cellIs" dxfId="6" priority="8" operator="greaterThan">
      <formula>0</formula>
    </cfRule>
  </conditionalFormatting>
  <conditionalFormatting sqref="D38">
    <cfRule type="cellIs" dxfId="5" priority="1" operator="greaterThan">
      <formula>0</formula>
    </cfRule>
    <cfRule type="cellIs" dxfId="4" priority="2" operator="lessThan">
      <formula>0</formula>
    </cfRule>
    <cfRule type="cellIs" dxfId="3" priority="3" operator="greaterThan">
      <formula>0</formula>
    </cfRule>
    <cfRule type="cellIs" dxfId="2" priority="4" operator="lessThan">
      <formula>0</formula>
    </cfRule>
    <cfRule type="cellIs" dxfId="1" priority="5" operator="greaterThan">
      <formula>0</formula>
    </cfRule>
  </conditionalFormatting>
  <conditionalFormatting sqref="D37:D38">
    <cfRule type="cellIs" dxfId="0" priority="6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22:E23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R512"/>
  <sheetViews>
    <sheetView tabSelected="1" topLeftCell="F1" zoomScaleNormal="100" workbookViewId="0">
      <selection activeCell="J6" sqref="J6"/>
    </sheetView>
  </sheetViews>
  <sheetFormatPr defaultRowHeight="14.4"/>
  <cols>
    <col min="1" max="1" width="4.33203125" customWidth="1"/>
    <col min="2" max="2" width="4.21875" customWidth="1"/>
    <col min="3" max="3" width="31.5546875" customWidth="1"/>
    <col min="4" max="4" width="18.88671875" customWidth="1"/>
    <col min="5" max="5" width="18.21875" customWidth="1"/>
    <col min="6" max="6" width="18.5546875" customWidth="1"/>
    <col min="7" max="7" width="21.21875" customWidth="1"/>
    <col min="8" max="8" width="26.6640625" customWidth="1"/>
    <col min="9" max="9" width="19.44140625" customWidth="1"/>
    <col min="10" max="10" width="21.88671875" customWidth="1"/>
    <col min="11" max="11" width="20.109375" customWidth="1"/>
    <col min="12" max="12" width="19.88671875" customWidth="1"/>
    <col min="13" max="13" width="19.5546875" customWidth="1"/>
    <col min="14" max="14" width="25.88671875" customWidth="1"/>
    <col min="15" max="15" width="18.88671875" customWidth="1"/>
    <col min="16" max="16" width="20.6640625" customWidth="1"/>
    <col min="17" max="17" width="26" customWidth="1"/>
    <col min="18" max="18" width="13.5546875" customWidth="1"/>
    <col min="19" max="19" width="13.77734375" customWidth="1"/>
    <col min="20" max="20" width="13.109375" customWidth="1"/>
  </cols>
  <sheetData>
    <row r="1" spans="2:15" ht="15" thickBot="1"/>
    <row r="2" spans="2:15" ht="55.8" thickBot="1">
      <c r="B2" s="929" t="s">
        <v>202</v>
      </c>
      <c r="C2" s="930"/>
      <c r="D2" s="930"/>
      <c r="E2" s="930"/>
      <c r="F2" s="930"/>
      <c r="G2" s="930"/>
      <c r="H2" s="930"/>
      <c r="I2" s="930"/>
      <c r="J2" s="930"/>
      <c r="K2" s="930"/>
      <c r="L2" s="930"/>
      <c r="M2" s="930"/>
      <c r="N2" s="930"/>
      <c r="O2" s="931"/>
    </row>
    <row r="3" spans="2:15" ht="44.4" thickBot="1">
      <c r="B3" s="501"/>
      <c r="C3" s="804"/>
      <c r="D3" s="805"/>
      <c r="E3" s="805"/>
      <c r="F3" s="932" t="s">
        <v>54</v>
      </c>
      <c r="G3" s="933"/>
      <c r="H3" s="933"/>
      <c r="I3" s="933"/>
      <c r="J3" s="933"/>
      <c r="K3" s="805"/>
      <c r="L3" s="805"/>
      <c r="M3" s="805"/>
      <c r="N3" s="806"/>
      <c r="O3" s="509"/>
    </row>
    <row r="4" spans="2:15" ht="18">
      <c r="B4" s="502"/>
      <c r="C4" s="114" t="s">
        <v>7</v>
      </c>
      <c r="D4" s="106" t="s">
        <v>38</v>
      </c>
      <c r="E4" s="824" t="s">
        <v>39</v>
      </c>
      <c r="F4" s="328" t="s">
        <v>40</v>
      </c>
      <c r="G4" s="106" t="s">
        <v>78</v>
      </c>
      <c r="H4" s="106" t="s">
        <v>77</v>
      </c>
      <c r="I4" s="231" t="s">
        <v>41</v>
      </c>
      <c r="J4" s="231" t="s">
        <v>113</v>
      </c>
      <c r="K4" s="276" t="s">
        <v>144</v>
      </c>
      <c r="L4" s="277" t="s">
        <v>114</v>
      </c>
      <c r="M4" s="810" t="s">
        <v>79</v>
      </c>
      <c r="N4" s="807"/>
      <c r="O4" s="510"/>
    </row>
    <row r="5" spans="2:15" ht="18">
      <c r="B5" s="502"/>
      <c r="C5" s="84" t="s">
        <v>42</v>
      </c>
      <c r="D5" s="596">
        <v>1716778.963</v>
      </c>
      <c r="E5" s="825">
        <v>1733659.1629999999</v>
      </c>
      <c r="F5" s="834">
        <f t="shared" ref="F5:F7" si="0">E5-D5</f>
        <v>16880.199999999953</v>
      </c>
      <c r="G5" s="521">
        <v>6.48</v>
      </c>
      <c r="H5" s="108">
        <f>F5*G5</f>
        <v>109383.69599999971</v>
      </c>
      <c r="I5" s="117">
        <f>G5-G16</f>
        <v>0.67768263586286626</v>
      </c>
      <c r="J5" s="86">
        <f>I5*F5</f>
        <v>11439.418429892323</v>
      </c>
      <c r="K5" s="795">
        <f>I5/G5</f>
        <v>0.10458065368254109</v>
      </c>
      <c r="L5" s="232">
        <f>F5+F9+F10</f>
        <v>21610.320999999953</v>
      </c>
      <c r="M5" s="811">
        <f>L5/F11</f>
        <v>0.61099760119854551</v>
      </c>
      <c r="N5" s="466"/>
      <c r="O5" s="510"/>
    </row>
    <row r="6" spans="2:15" ht="18">
      <c r="B6" s="502"/>
      <c r="C6" s="88" t="s">
        <v>43</v>
      </c>
      <c r="D6" s="596">
        <v>652606.43200000003</v>
      </c>
      <c r="E6" s="825">
        <v>658628.12199999997</v>
      </c>
      <c r="F6" s="835">
        <f t="shared" si="0"/>
        <v>6021.6899999999441</v>
      </c>
      <c r="G6" s="522">
        <f>G5</f>
        <v>6.48</v>
      </c>
      <c r="H6" s="110">
        <f t="shared" ref="H6:H8" si="1">F6*G6</f>
        <v>39020.551199999638</v>
      </c>
      <c r="I6" s="249">
        <f>G6-G17</f>
        <v>0.7204604136406445</v>
      </c>
      <c r="J6" s="90">
        <f t="shared" ref="J6:J9" si="2">I6*F6</f>
        <v>4338.389268215692</v>
      </c>
      <c r="K6" s="287">
        <f t="shared" ref="K6:K9" si="3">I6/G6</f>
        <v>0.11118216259886489</v>
      </c>
      <c r="L6" s="233">
        <f>F6</f>
        <v>6021.6899999999441</v>
      </c>
      <c r="M6" s="812">
        <f>L6/F11</f>
        <v>0.17025374797353743</v>
      </c>
      <c r="N6" s="519"/>
      <c r="O6" s="510"/>
    </row>
    <row r="7" spans="2:15" ht="18">
      <c r="B7" s="502"/>
      <c r="C7" s="102" t="s">
        <v>44</v>
      </c>
      <c r="D7" s="597">
        <v>410611.22200000001</v>
      </c>
      <c r="E7" s="826">
        <v>415967.96399999998</v>
      </c>
      <c r="F7" s="836">
        <f t="shared" si="0"/>
        <v>5356.7419999999693</v>
      </c>
      <c r="G7" s="523">
        <v>4.9800000000000004</v>
      </c>
      <c r="H7" s="105">
        <f t="shared" si="1"/>
        <v>26676.575159999848</v>
      </c>
      <c r="I7" s="175">
        <f>G7-G18</f>
        <v>0.46446041364064428</v>
      </c>
      <c r="J7" s="104">
        <f t="shared" si="2"/>
        <v>2487.9946050861977</v>
      </c>
      <c r="K7" s="288">
        <f t="shared" si="3"/>
        <v>9.3265143301334189E-2</v>
      </c>
      <c r="L7" s="234">
        <f>F7</f>
        <v>5356.7419999999693</v>
      </c>
      <c r="M7" s="813">
        <f>L7/F11</f>
        <v>0.15145339637664276</v>
      </c>
      <c r="N7" s="519"/>
      <c r="O7" s="510"/>
    </row>
    <row r="8" spans="2:15" ht="18">
      <c r="B8" s="502"/>
      <c r="C8" s="92" t="s">
        <v>128</v>
      </c>
      <c r="D8" s="597">
        <v>355874.92300000001</v>
      </c>
      <c r="E8" s="826">
        <v>358255.08299999998</v>
      </c>
      <c r="F8" s="837">
        <f>E8-D8</f>
        <v>2380.1599999999744</v>
      </c>
      <c r="G8" s="524">
        <v>6.38</v>
      </c>
      <c r="H8" s="95">
        <f t="shared" si="1"/>
        <v>15185.420799999836</v>
      </c>
      <c r="I8" s="248">
        <f>G8-G19</f>
        <v>0.59046041364064372</v>
      </c>
      <c r="J8" s="94">
        <f t="shared" si="2"/>
        <v>1405.3902581308994</v>
      </c>
      <c r="K8" s="289">
        <f t="shared" si="3"/>
        <v>9.2548654175649489E-2</v>
      </c>
      <c r="L8" s="235">
        <f>F8</f>
        <v>2380.1599999999744</v>
      </c>
      <c r="M8" s="814">
        <f>L8/F11</f>
        <v>6.729525445127435E-2</v>
      </c>
      <c r="N8" s="519"/>
      <c r="O8" s="510"/>
    </row>
    <row r="9" spans="2:15" ht="18">
      <c r="B9" s="502"/>
      <c r="C9" s="116" t="s">
        <v>45</v>
      </c>
      <c r="D9" s="597">
        <v>8549.0419999999995</v>
      </c>
      <c r="E9" s="826">
        <v>11847.392</v>
      </c>
      <c r="F9" s="834">
        <f t="shared" ref="F9:F10" si="4">E9-D9</f>
        <v>3298.3500000000004</v>
      </c>
      <c r="G9" s="859">
        <f>G5</f>
        <v>6.48</v>
      </c>
      <c r="H9" s="108">
        <f>F9*G9</f>
        <v>21373.308000000005</v>
      </c>
      <c r="I9" s="938">
        <f>G9-G16</f>
        <v>0.67768263586286626</v>
      </c>
      <c r="J9" s="86">
        <f t="shared" si="2"/>
        <v>2235.2345219982853</v>
      </c>
      <c r="K9" s="940">
        <f t="shared" si="3"/>
        <v>0.10458065368254109</v>
      </c>
      <c r="L9" s="517"/>
      <c r="M9" s="466"/>
      <c r="N9" s="466"/>
      <c r="O9" s="510"/>
    </row>
    <row r="10" spans="2:15" ht="18">
      <c r="B10" s="502"/>
      <c r="C10" s="116" t="s">
        <v>46</v>
      </c>
      <c r="D10" s="597">
        <v>4566.4110000000001</v>
      </c>
      <c r="E10" s="826">
        <v>5998.1819999999998</v>
      </c>
      <c r="F10" s="834">
        <f t="shared" si="4"/>
        <v>1431.7709999999997</v>
      </c>
      <c r="G10" s="860"/>
      <c r="H10" s="108">
        <f>F10*G9</f>
        <v>9277.8760799999982</v>
      </c>
      <c r="I10" s="939"/>
      <c r="J10" s="86">
        <f>I9*F10</f>
        <v>970.28634523201174</v>
      </c>
      <c r="K10" s="941"/>
      <c r="L10" s="518"/>
      <c r="M10" s="519"/>
      <c r="N10" s="519"/>
      <c r="O10" s="510"/>
    </row>
    <row r="11" spans="2:15" ht="18.600000000000001" thickBot="1">
      <c r="B11" s="502"/>
      <c r="C11" s="815" t="s">
        <v>110</v>
      </c>
      <c r="D11" s="816"/>
      <c r="E11" s="827"/>
      <c r="F11" s="838">
        <f>F5+F6+F7+F8+F9+F10</f>
        <v>35368.91299999984</v>
      </c>
      <c r="G11" s="817">
        <f>H11/F11</f>
        <v>6.2460903799899086</v>
      </c>
      <c r="H11" s="818">
        <f>SUM(H5:H10)</f>
        <v>220917.42723999903</v>
      </c>
      <c r="I11" s="819">
        <f>G11-G20</f>
        <v>0.67797936505912393</v>
      </c>
      <c r="J11" s="820">
        <f>SUM(J5:J10)</f>
        <v>22876.713428555413</v>
      </c>
      <c r="K11" s="821">
        <f>I11/G11</f>
        <v>0.10854459731020083</v>
      </c>
      <c r="L11" s="822">
        <f>SUM(L5:L10)</f>
        <v>35368.91299999984</v>
      </c>
      <c r="M11" s="823">
        <f>SUM(M5:M10)</f>
        <v>1</v>
      </c>
      <c r="N11" s="519"/>
      <c r="O11" s="510"/>
    </row>
    <row r="12" spans="2:15" ht="18.600000000000001" thickBot="1">
      <c r="B12" s="502"/>
      <c r="C12" s="956"/>
      <c r="D12" s="957"/>
      <c r="E12" s="957"/>
      <c r="F12" s="839"/>
      <c r="G12" s="808"/>
      <c r="H12" s="963" t="s">
        <v>145</v>
      </c>
      <c r="I12" s="963"/>
      <c r="J12" s="809">
        <f>I11*F11</f>
        <v>23979.393178571285</v>
      </c>
      <c r="K12" s="847"/>
      <c r="L12" s="847"/>
      <c r="M12" s="848"/>
      <c r="N12" s="840"/>
      <c r="O12" s="510"/>
    </row>
    <row r="13" spans="2:15" ht="34.200000000000003" thickBot="1">
      <c r="B13" s="502"/>
      <c r="C13" s="956"/>
      <c r="D13" s="957"/>
      <c r="E13" s="957"/>
      <c r="F13" s="951" t="s">
        <v>146</v>
      </c>
      <c r="G13" s="952"/>
      <c r="H13" s="952"/>
      <c r="I13" s="952"/>
      <c r="J13" s="953"/>
      <c r="K13" s="784" t="s">
        <v>330</v>
      </c>
      <c r="L13" s="782" t="s">
        <v>331</v>
      </c>
      <c r="M13" s="786" t="s">
        <v>328</v>
      </c>
      <c r="N13" s="788" t="s">
        <v>329</v>
      </c>
      <c r="O13" s="510"/>
    </row>
    <row r="14" spans="2:15" ht="36.6" customHeight="1" thickBot="1">
      <c r="B14" s="502"/>
      <c r="C14" s="958"/>
      <c r="D14" s="959"/>
      <c r="E14" s="959"/>
      <c r="F14" s="954" t="s">
        <v>31</v>
      </c>
      <c r="G14" s="955"/>
      <c r="H14" s="250" t="s">
        <v>108</v>
      </c>
      <c r="I14" s="251"/>
      <c r="J14" s="794" t="s">
        <v>32</v>
      </c>
      <c r="K14" s="785">
        <f>H11</f>
        <v>220917.42723999903</v>
      </c>
      <c r="L14" s="783">
        <f>E20+H16</f>
        <v>158924.97</v>
      </c>
      <c r="M14" s="787">
        <f>K14-L14</f>
        <v>61992.457239999028</v>
      </c>
      <c r="N14" s="789">
        <f>M14/K14</f>
        <v>0.28061370266027952</v>
      </c>
      <c r="O14" s="510"/>
    </row>
    <row r="15" spans="2:15" ht="18.600000000000001" thickBot="1">
      <c r="B15" s="502"/>
      <c r="C15" s="803" t="s">
        <v>7</v>
      </c>
      <c r="D15" s="802" t="s">
        <v>102</v>
      </c>
      <c r="E15" s="828" t="s">
        <v>101</v>
      </c>
      <c r="F15" s="841" t="s">
        <v>103</v>
      </c>
      <c r="G15" s="178" t="s">
        <v>109</v>
      </c>
      <c r="H15" s="267" t="s">
        <v>47</v>
      </c>
      <c r="I15" s="273" t="s">
        <v>65</v>
      </c>
      <c r="J15" s="241" t="s">
        <v>125</v>
      </c>
      <c r="K15" s="237" t="s">
        <v>104</v>
      </c>
      <c r="L15" s="238" t="s">
        <v>111</v>
      </c>
      <c r="M15" s="238" t="s">
        <v>33</v>
      </c>
      <c r="N15" s="239" t="s">
        <v>112</v>
      </c>
      <c r="O15" s="510"/>
    </row>
    <row r="16" spans="2:15" ht="18">
      <c r="B16" s="502"/>
      <c r="C16" s="84" t="s">
        <v>34</v>
      </c>
      <c r="D16" s="685">
        <v>18000</v>
      </c>
      <c r="E16" s="829">
        <v>97070</v>
      </c>
      <c r="F16" s="842">
        <f>E16/D16</f>
        <v>5.3927777777777779</v>
      </c>
      <c r="G16" s="687">
        <f>F16+H19</f>
        <v>5.8023173641371342</v>
      </c>
      <c r="H16" s="926">
        <f>D384</f>
        <v>14484.97</v>
      </c>
      <c r="I16" s="680">
        <f>H19/G16</f>
        <v>7.0582072757797057E-2</v>
      </c>
      <c r="J16" s="681">
        <v>7392</v>
      </c>
      <c r="K16" s="682">
        <f>J16+D16</f>
        <v>25392</v>
      </c>
      <c r="L16" s="683">
        <f>K16-L5</f>
        <v>3781.6790000000474</v>
      </c>
      <c r="M16" s="683">
        <f>N16-L16</f>
        <v>145.32099999995262</v>
      </c>
      <c r="N16" s="684">
        <v>3927</v>
      </c>
      <c r="O16" s="510"/>
    </row>
    <row r="17" spans="2:15" ht="18.600000000000001" thickBot="1">
      <c r="B17" s="502"/>
      <c r="C17" s="88" t="s">
        <v>35</v>
      </c>
      <c r="D17" s="688">
        <v>2000</v>
      </c>
      <c r="E17" s="830">
        <v>10700</v>
      </c>
      <c r="F17" s="843">
        <f>E17/D17</f>
        <v>5.35</v>
      </c>
      <c r="G17" s="690">
        <f>F17+H19</f>
        <v>5.7595395863593559</v>
      </c>
      <c r="H17" s="927"/>
      <c r="I17" s="538">
        <f>H19/G17</f>
        <v>7.1106306366795755E-2</v>
      </c>
      <c r="J17" s="109">
        <v>4124</v>
      </c>
      <c r="K17" s="370">
        <f>J17+D17</f>
        <v>6124</v>
      </c>
      <c r="L17" s="269">
        <f>K17-L6</f>
        <v>102.31000000005588</v>
      </c>
      <c r="M17" s="269">
        <f>N17-L17</f>
        <v>204.68999999994412</v>
      </c>
      <c r="N17" s="120">
        <v>307</v>
      </c>
      <c r="O17" s="510"/>
    </row>
    <row r="18" spans="2:15" ht="18.600000000000001" thickBot="1">
      <c r="B18" s="502"/>
      <c r="C18" s="102" t="s">
        <v>36</v>
      </c>
      <c r="D18" s="691">
        <v>5000</v>
      </c>
      <c r="E18" s="831">
        <v>20530</v>
      </c>
      <c r="F18" s="844">
        <f>E18/D18</f>
        <v>4.1059999999999999</v>
      </c>
      <c r="G18" s="694">
        <f>F18+H19</f>
        <v>4.5155395863593562</v>
      </c>
      <c r="H18" s="224" t="s">
        <v>48</v>
      </c>
      <c r="I18" s="539">
        <f>H19/G18</f>
        <v>9.0695603155933543E-2</v>
      </c>
      <c r="J18" s="111">
        <v>1752</v>
      </c>
      <c r="K18" s="371">
        <f>J18+D18</f>
        <v>6752</v>
      </c>
      <c r="L18" s="270">
        <f>K18-L7</f>
        <v>1395.2580000000307</v>
      </c>
      <c r="M18" s="270">
        <f>N18-L18</f>
        <v>94.741999999969266</v>
      </c>
      <c r="N18" s="121">
        <v>1490</v>
      </c>
      <c r="O18" s="510"/>
    </row>
    <row r="19" spans="2:15" ht="18">
      <c r="B19" s="502"/>
      <c r="C19" s="92" t="s">
        <v>293</v>
      </c>
      <c r="D19" s="695">
        <v>3000</v>
      </c>
      <c r="E19" s="832">
        <v>16140</v>
      </c>
      <c r="F19" s="845">
        <f>E19/D19</f>
        <v>5.38</v>
      </c>
      <c r="G19" s="698">
        <f>F19+H19</f>
        <v>5.7895395863593562</v>
      </c>
      <c r="H19" s="1000">
        <f>H16/F11</f>
        <v>0.40953958635935644</v>
      </c>
      <c r="I19" s="540">
        <f>H19/G19</f>
        <v>7.0737850609790501E-2</v>
      </c>
      <c r="J19" s="112">
        <v>2415</v>
      </c>
      <c r="K19" s="372">
        <f>J19+D19</f>
        <v>5415</v>
      </c>
      <c r="L19" s="271">
        <f>K19-L8</f>
        <v>3034.8400000000256</v>
      </c>
      <c r="M19" s="271">
        <f>N19-L19</f>
        <v>-30.840000000025611</v>
      </c>
      <c r="N19" s="122">
        <v>3004</v>
      </c>
      <c r="O19" s="510"/>
    </row>
    <row r="20" spans="2:15" ht="18.600000000000001" thickBot="1">
      <c r="B20" s="502"/>
      <c r="C20" s="699" t="s">
        <v>110</v>
      </c>
      <c r="D20" s="243">
        <f>SUM(D16:D19)</f>
        <v>28000</v>
      </c>
      <c r="E20" s="833">
        <f>SUM(E16:E19)</f>
        <v>144440</v>
      </c>
      <c r="F20" s="846">
        <f>E20/D20</f>
        <v>5.1585714285714284</v>
      </c>
      <c r="G20" s="266">
        <f>F20+H19</f>
        <v>5.5681110149307846</v>
      </c>
      <c r="H20" s="1001"/>
      <c r="I20" s="541">
        <f>H19/G20</f>
        <v>7.3550901780008296E-2</v>
      </c>
      <c r="J20" s="374">
        <f>SUM(J16:J19)</f>
        <v>15683</v>
      </c>
      <c r="K20" s="373">
        <f>SUM(K16:K19)</f>
        <v>43683</v>
      </c>
      <c r="L20" s="272">
        <f>SUM(L16:L19)</f>
        <v>8314.0870000001596</v>
      </c>
      <c r="M20" s="272">
        <f>SUM(M16:M19)</f>
        <v>413.91299999984039</v>
      </c>
      <c r="N20" s="240">
        <f>SUM(N16:N19)</f>
        <v>8728</v>
      </c>
      <c r="O20" s="510"/>
    </row>
    <row r="21" spans="2:15" ht="18.600000000000001" thickBot="1">
      <c r="B21" s="796"/>
      <c r="C21" s="797"/>
      <c r="D21" s="798"/>
      <c r="E21" s="798"/>
      <c r="F21" s="799"/>
      <c r="G21" s="797"/>
      <c r="H21" s="797"/>
      <c r="I21" s="800"/>
      <c r="J21" s="800"/>
      <c r="K21" s="800"/>
      <c r="L21" s="800"/>
      <c r="M21" s="800"/>
      <c r="N21" s="800"/>
      <c r="O21" s="801"/>
    </row>
    <row r="22" spans="2:15">
      <c r="J22" s="763"/>
    </row>
    <row r="23" spans="2:15" ht="37.200000000000003" customHeight="1" thickBot="1">
      <c r="J23" s="763"/>
    </row>
    <row r="24" spans="2:15" ht="55.8" thickBot="1">
      <c r="B24" s="929" t="s">
        <v>201</v>
      </c>
      <c r="C24" s="930"/>
      <c r="D24" s="930"/>
      <c r="E24" s="930"/>
      <c r="F24" s="930"/>
      <c r="G24" s="930"/>
      <c r="H24" s="930"/>
      <c r="I24" s="930"/>
      <c r="J24" s="930"/>
      <c r="K24" s="930"/>
      <c r="L24" s="930"/>
      <c r="M24" s="930"/>
      <c r="N24" s="930"/>
      <c r="O24" s="931"/>
    </row>
    <row r="25" spans="2:15" ht="44.4" thickBot="1">
      <c r="B25" s="501"/>
      <c r="C25" s="932"/>
      <c r="D25" s="933"/>
      <c r="E25" s="933"/>
      <c r="F25" s="933"/>
      <c r="G25" s="933"/>
      <c r="H25" s="933"/>
      <c r="I25" s="933"/>
      <c r="J25" s="933"/>
      <c r="K25" s="933"/>
      <c r="L25" s="933"/>
      <c r="M25" s="933"/>
      <c r="N25" s="934"/>
      <c r="O25" s="509"/>
    </row>
    <row r="26" spans="2:15" ht="18">
      <c r="B26" s="502"/>
      <c r="C26" s="114"/>
      <c r="D26" s="106"/>
      <c r="E26" s="106"/>
      <c r="F26" s="106"/>
      <c r="G26" s="106"/>
      <c r="H26" s="106"/>
      <c r="I26" s="231"/>
      <c r="J26" s="231"/>
      <c r="K26" s="276"/>
      <c r="L26" s="277"/>
      <c r="M26" s="274"/>
      <c r="N26" s="607"/>
      <c r="O26" s="510"/>
    </row>
    <row r="27" spans="2:15" ht="18">
      <c r="B27" s="502"/>
      <c r="C27" s="84"/>
      <c r="D27" s="181"/>
      <c r="E27" s="596"/>
      <c r="F27" s="107"/>
      <c r="G27" s="521"/>
      <c r="H27" s="108"/>
      <c r="I27" s="117"/>
      <c r="J27" s="86"/>
      <c r="K27" s="728"/>
      <c r="L27" s="232"/>
      <c r="M27" s="98"/>
      <c r="N27" s="466"/>
      <c r="O27" s="510"/>
    </row>
    <row r="28" spans="2:15" ht="18">
      <c r="B28" s="502"/>
      <c r="C28" s="88"/>
      <c r="D28" s="181"/>
      <c r="E28" s="596"/>
      <c r="F28" s="109"/>
      <c r="G28" s="522"/>
      <c r="H28" s="110"/>
      <c r="I28" s="249"/>
      <c r="J28" s="90"/>
      <c r="K28" s="287"/>
      <c r="L28" s="233"/>
      <c r="M28" s="100"/>
      <c r="N28" s="519"/>
      <c r="O28" s="510"/>
    </row>
    <row r="29" spans="2:15" ht="18">
      <c r="B29" s="502"/>
      <c r="C29" s="102"/>
      <c r="D29" s="182"/>
      <c r="E29" s="597"/>
      <c r="F29" s="111"/>
      <c r="G29" s="523"/>
      <c r="H29" s="105"/>
      <c r="I29" s="175"/>
      <c r="J29" s="104"/>
      <c r="K29" s="288"/>
      <c r="L29" s="234"/>
      <c r="M29" s="125"/>
      <c r="N29" s="519"/>
      <c r="O29" s="510"/>
    </row>
    <row r="30" spans="2:15" ht="18">
      <c r="B30" s="502"/>
      <c r="C30" s="92"/>
      <c r="D30" s="182"/>
      <c r="E30" s="597"/>
      <c r="F30" s="112"/>
      <c r="G30" s="524"/>
      <c r="H30" s="95"/>
      <c r="I30" s="248"/>
      <c r="J30" s="94"/>
      <c r="K30" s="289"/>
      <c r="L30" s="235"/>
      <c r="M30" s="99"/>
      <c r="N30" s="519"/>
      <c r="O30" s="510"/>
    </row>
    <row r="31" spans="2:15" ht="18">
      <c r="B31" s="502"/>
      <c r="C31" s="116"/>
      <c r="D31" s="182"/>
      <c r="E31" s="597"/>
      <c r="F31" s="107"/>
      <c r="G31" s="859"/>
      <c r="H31" s="108"/>
      <c r="I31" s="938"/>
      <c r="J31" s="86"/>
      <c r="K31" s="940"/>
      <c r="L31" s="517"/>
      <c r="M31" s="517"/>
      <c r="N31" s="466"/>
      <c r="O31" s="510"/>
    </row>
    <row r="32" spans="2:15" ht="18">
      <c r="B32" s="502"/>
      <c r="C32" s="116"/>
      <c r="D32" s="182"/>
      <c r="E32" s="597"/>
      <c r="F32" s="107"/>
      <c r="G32" s="860"/>
      <c r="H32" s="108"/>
      <c r="I32" s="939"/>
      <c r="J32" s="86"/>
      <c r="K32" s="941"/>
      <c r="L32" s="518"/>
      <c r="M32" s="518"/>
      <c r="N32" s="519"/>
      <c r="O32" s="510"/>
    </row>
    <row r="33" spans="2:15" ht="18">
      <c r="B33" s="502"/>
      <c r="C33" s="115"/>
      <c r="D33" s="113"/>
      <c r="E33" s="113"/>
      <c r="F33" s="118"/>
      <c r="G33" s="96"/>
      <c r="H33" s="246"/>
      <c r="I33" s="247"/>
      <c r="J33" s="275"/>
      <c r="K33" s="290"/>
      <c r="L33" s="236"/>
      <c r="M33" s="101"/>
      <c r="N33" s="223"/>
      <c r="O33" s="510"/>
    </row>
    <row r="34" spans="2:15" ht="18.600000000000001" thickBot="1">
      <c r="B34" s="502"/>
      <c r="C34" s="475"/>
      <c r="D34" s="476"/>
      <c r="E34" s="476"/>
      <c r="F34" s="477"/>
      <c r="G34" s="478"/>
      <c r="H34" s="943"/>
      <c r="I34" s="944"/>
      <c r="J34" s="479"/>
      <c r="K34" s="480"/>
      <c r="L34" s="179"/>
      <c r="M34" s="179"/>
      <c r="N34" s="216"/>
      <c r="O34" s="510"/>
    </row>
    <row r="35" spans="2:15" ht="18">
      <c r="B35" s="502"/>
      <c r="C35" s="489"/>
      <c r="D35" s="490"/>
      <c r="E35" s="490"/>
      <c r="F35" s="491"/>
      <c r="G35" s="492"/>
      <c r="H35" s="493"/>
      <c r="I35" s="493"/>
      <c r="J35" s="494"/>
      <c r="K35" s="495"/>
      <c r="L35" s="495"/>
      <c r="M35" s="495"/>
      <c r="N35" s="496"/>
      <c r="O35" s="510"/>
    </row>
    <row r="36" spans="2:15" ht="18">
      <c r="B36" s="502"/>
      <c r="C36" s="499"/>
      <c r="D36" s="481"/>
      <c r="E36" s="481"/>
      <c r="F36" s="482"/>
      <c r="G36" s="483"/>
      <c r="H36" s="484"/>
      <c r="I36" s="484"/>
      <c r="J36" s="488"/>
      <c r="K36" s="485"/>
      <c r="L36" s="485"/>
      <c r="M36" s="485"/>
      <c r="N36" s="500"/>
      <c r="O36" s="510"/>
    </row>
    <row r="37" spans="2:15" ht="18.600000000000001" thickBot="1">
      <c r="B37" s="502"/>
      <c r="C37" s="255"/>
      <c r="D37" s="256"/>
      <c r="E37" s="256"/>
      <c r="F37" s="256"/>
      <c r="G37" s="256"/>
      <c r="H37" s="256"/>
      <c r="I37" s="256"/>
      <c r="J37" s="257"/>
      <c r="K37" s="258"/>
      <c r="L37" s="259"/>
      <c r="M37" s="497"/>
      <c r="N37" s="498"/>
      <c r="O37" s="510"/>
    </row>
    <row r="38" spans="2:15" ht="34.200000000000003" thickBot="1">
      <c r="B38" s="502"/>
      <c r="C38" s="960"/>
      <c r="D38" s="961"/>
      <c r="E38" s="961"/>
      <c r="F38" s="961"/>
      <c r="G38" s="961"/>
      <c r="H38" s="961"/>
      <c r="I38" s="961"/>
      <c r="J38" s="961"/>
      <c r="K38" s="961"/>
      <c r="L38" s="961"/>
      <c r="M38" s="961"/>
      <c r="N38" s="962"/>
      <c r="O38" s="510"/>
    </row>
    <row r="39" spans="2:15" ht="18.600000000000001" thickBot="1">
      <c r="B39" s="502"/>
      <c r="C39" s="945"/>
      <c r="D39" s="946"/>
      <c r="E39" s="946"/>
      <c r="F39" s="946"/>
      <c r="G39" s="947"/>
      <c r="H39" s="250"/>
      <c r="I39" s="251"/>
      <c r="J39" s="948"/>
      <c r="K39" s="949"/>
      <c r="L39" s="949"/>
      <c r="M39" s="949"/>
      <c r="N39" s="950"/>
      <c r="O39" s="510"/>
    </row>
    <row r="40" spans="2:15" ht="18.600000000000001" thickBot="1">
      <c r="B40" s="502"/>
      <c r="C40" s="176"/>
      <c r="D40" s="177"/>
      <c r="E40" s="177"/>
      <c r="F40" s="177"/>
      <c r="G40" s="178"/>
      <c r="H40" s="267"/>
      <c r="I40" s="273"/>
      <c r="J40" s="241"/>
      <c r="K40" s="237"/>
      <c r="L40" s="238"/>
      <c r="M40" s="238"/>
      <c r="N40" s="239"/>
      <c r="O40" s="510"/>
    </row>
    <row r="41" spans="2:15" ht="18">
      <c r="B41" s="502"/>
      <c r="C41" s="84"/>
      <c r="D41" s="85"/>
      <c r="E41" s="86"/>
      <c r="F41" s="87"/>
      <c r="G41" s="261"/>
      <c r="H41" s="964"/>
      <c r="I41" s="537"/>
      <c r="J41" s="107"/>
      <c r="K41" s="369"/>
      <c r="L41" s="268"/>
      <c r="M41" s="268"/>
      <c r="N41" s="119"/>
      <c r="O41" s="510"/>
    </row>
    <row r="42" spans="2:15" ht="18.600000000000001" thickBot="1">
      <c r="B42" s="502"/>
      <c r="C42" s="88"/>
      <c r="D42" s="89"/>
      <c r="E42" s="90"/>
      <c r="F42" s="91"/>
      <c r="G42" s="262"/>
      <c r="H42" s="965"/>
      <c r="I42" s="538"/>
      <c r="J42" s="109"/>
      <c r="K42" s="370"/>
      <c r="L42" s="269"/>
      <c r="M42" s="269"/>
      <c r="N42" s="120"/>
      <c r="O42" s="510"/>
    </row>
    <row r="43" spans="2:15" ht="18.600000000000001" thickBot="1">
      <c r="B43" s="502"/>
      <c r="C43" s="102"/>
      <c r="D43" s="103"/>
      <c r="E43" s="104"/>
      <c r="F43" s="105"/>
      <c r="G43" s="263"/>
      <c r="H43" s="224"/>
      <c r="I43" s="539"/>
      <c r="J43" s="111"/>
      <c r="K43" s="371"/>
      <c r="L43" s="270"/>
      <c r="M43" s="270"/>
      <c r="N43" s="121"/>
      <c r="O43" s="510"/>
    </row>
    <row r="44" spans="2:15" ht="18">
      <c r="B44" s="502"/>
      <c r="C44" s="92"/>
      <c r="D44" s="93"/>
      <c r="E44" s="94"/>
      <c r="F44" s="95"/>
      <c r="G44" s="264"/>
      <c r="H44" s="964"/>
      <c r="I44" s="540"/>
      <c r="J44" s="112"/>
      <c r="K44" s="372"/>
      <c r="L44" s="271"/>
      <c r="M44" s="271"/>
      <c r="N44" s="122"/>
      <c r="O44" s="510"/>
    </row>
    <row r="45" spans="2:15" ht="18.600000000000001" thickBot="1">
      <c r="B45" s="502"/>
      <c r="C45" s="242"/>
      <c r="D45" s="243"/>
      <c r="E45" s="244"/>
      <c r="F45" s="265"/>
      <c r="G45" s="266"/>
      <c r="H45" s="965"/>
      <c r="I45" s="541"/>
      <c r="J45" s="374"/>
      <c r="K45" s="373"/>
      <c r="L45" s="272"/>
      <c r="M45" s="272"/>
      <c r="N45" s="240"/>
      <c r="O45" s="510"/>
    </row>
    <row r="46" spans="2:15" ht="18">
      <c r="B46" s="502"/>
      <c r="C46" s="260"/>
      <c r="D46" s="252"/>
      <c r="E46" s="512"/>
      <c r="F46" s="513"/>
      <c r="G46" s="226"/>
      <c r="H46" s="254"/>
      <c r="I46" s="226"/>
      <c r="J46" s="253"/>
      <c r="K46" s="514"/>
      <c r="L46" s="515"/>
      <c r="M46" s="353"/>
      <c r="N46" s="354"/>
      <c r="O46" s="510"/>
    </row>
    <row r="47" spans="2:15" ht="18">
      <c r="B47" s="502"/>
      <c r="C47" s="245"/>
      <c r="D47" s="485"/>
      <c r="E47" s="485"/>
      <c r="F47" s="485"/>
      <c r="G47" s="485"/>
      <c r="H47" s="485"/>
      <c r="I47" s="485"/>
      <c r="J47" s="225"/>
      <c r="K47" s="486"/>
      <c r="L47" s="487"/>
      <c r="M47" s="355"/>
      <c r="N47" s="356"/>
      <c r="O47" s="510"/>
    </row>
    <row r="48" spans="2:15" ht="18.600000000000001" thickBot="1">
      <c r="B48" s="502"/>
      <c r="C48" s="467"/>
      <c r="D48" s="468"/>
      <c r="E48" s="469"/>
      <c r="F48" s="470"/>
      <c r="G48" s="471"/>
      <c r="H48" s="472"/>
      <c r="I48" s="471"/>
      <c r="J48" s="473"/>
      <c r="K48" s="474"/>
      <c r="L48" s="516"/>
      <c r="M48" s="357"/>
      <c r="N48" s="358"/>
      <c r="O48" s="511"/>
    </row>
    <row r="49" spans="2:15" ht="18.600000000000001" thickBot="1">
      <c r="B49" s="503"/>
      <c r="C49" s="504"/>
      <c r="D49" s="505"/>
      <c r="E49" s="505"/>
      <c r="F49" s="506"/>
      <c r="G49" s="504"/>
      <c r="H49" s="504"/>
      <c r="I49" s="507"/>
      <c r="J49" s="507"/>
      <c r="K49" s="507"/>
      <c r="L49" s="507"/>
      <c r="M49" s="507"/>
      <c r="N49" s="507"/>
      <c r="O49" s="508"/>
    </row>
    <row r="51" spans="2:15" ht="15" thickBot="1"/>
    <row r="52" spans="2:15" ht="55.8" thickBot="1">
      <c r="B52" s="929" t="s">
        <v>241</v>
      </c>
      <c r="C52" s="930"/>
      <c r="D52" s="930"/>
      <c r="E52" s="930"/>
      <c r="F52" s="930"/>
      <c r="G52" s="930"/>
      <c r="H52" s="930"/>
      <c r="I52" s="930"/>
      <c r="J52" s="930"/>
      <c r="K52" s="930"/>
      <c r="L52" s="930"/>
      <c r="M52" s="930"/>
      <c r="N52" s="930"/>
      <c r="O52" s="931"/>
    </row>
    <row r="53" spans="2:15" ht="44.4" thickBot="1">
      <c r="B53" s="501"/>
      <c r="C53" s="932"/>
      <c r="D53" s="933"/>
      <c r="E53" s="933"/>
      <c r="F53" s="933"/>
      <c r="G53" s="933"/>
      <c r="H53" s="933"/>
      <c r="I53" s="933"/>
      <c r="J53" s="933"/>
      <c r="K53" s="933"/>
      <c r="L53" s="933"/>
      <c r="M53" s="933"/>
      <c r="N53" s="934"/>
      <c r="O53" s="509"/>
    </row>
    <row r="54" spans="2:15" ht="18">
      <c r="B54" s="502"/>
      <c r="C54" s="114"/>
      <c r="D54" s="106"/>
      <c r="E54" s="106"/>
      <c r="F54" s="106"/>
      <c r="G54" s="106"/>
      <c r="H54" s="106"/>
      <c r="I54" s="231"/>
      <c r="J54" s="231"/>
      <c r="K54" s="276"/>
      <c r="L54" s="277"/>
      <c r="M54" s="274"/>
      <c r="N54" s="607"/>
      <c r="O54" s="510"/>
    </row>
    <row r="55" spans="2:15" ht="18">
      <c r="B55" s="502"/>
      <c r="C55" s="84"/>
      <c r="D55" s="596"/>
      <c r="E55" s="596"/>
      <c r="F55" s="107"/>
      <c r="G55" s="521"/>
      <c r="H55" s="108"/>
      <c r="I55" s="117"/>
      <c r="J55" s="86"/>
      <c r="K55" s="703"/>
      <c r="L55" s="232"/>
      <c r="M55" s="98"/>
      <c r="N55" s="466"/>
      <c r="O55" s="510"/>
    </row>
    <row r="56" spans="2:15" ht="18">
      <c r="B56" s="502"/>
      <c r="C56" s="88"/>
      <c r="D56" s="596"/>
      <c r="E56" s="596"/>
      <c r="F56" s="109"/>
      <c r="G56" s="522"/>
      <c r="H56" s="110"/>
      <c r="I56" s="249"/>
      <c r="J56" s="90"/>
      <c r="K56" s="287"/>
      <c r="L56" s="233"/>
      <c r="M56" s="100"/>
      <c r="N56" s="519"/>
      <c r="O56" s="510"/>
    </row>
    <row r="57" spans="2:15" ht="18">
      <c r="B57" s="502"/>
      <c r="C57" s="102"/>
      <c r="D57" s="597"/>
      <c r="E57" s="597"/>
      <c r="F57" s="111"/>
      <c r="G57" s="523"/>
      <c r="H57" s="105"/>
      <c r="I57" s="175"/>
      <c r="J57" s="104"/>
      <c r="K57" s="288"/>
      <c r="L57" s="234"/>
      <c r="M57" s="125"/>
      <c r="N57" s="519"/>
      <c r="O57" s="510"/>
    </row>
    <row r="58" spans="2:15" ht="18">
      <c r="B58" s="502"/>
      <c r="C58" s="92"/>
      <c r="D58" s="597"/>
      <c r="E58" s="597"/>
      <c r="F58" s="112"/>
      <c r="G58" s="524"/>
      <c r="H58" s="95"/>
      <c r="I58" s="248"/>
      <c r="J58" s="94"/>
      <c r="K58" s="289"/>
      <c r="L58" s="235"/>
      <c r="M58" s="99"/>
      <c r="N58" s="519"/>
      <c r="O58" s="510"/>
    </row>
    <row r="59" spans="2:15" ht="18">
      <c r="B59" s="502"/>
      <c r="C59" s="116"/>
      <c r="D59" s="597"/>
      <c r="E59" s="597"/>
      <c r="F59" s="107"/>
      <c r="G59" s="859"/>
      <c r="H59" s="108"/>
      <c r="I59" s="938"/>
      <c r="J59" s="86"/>
      <c r="K59" s="940"/>
      <c r="L59" s="517"/>
      <c r="M59" s="517"/>
      <c r="N59" s="466"/>
      <c r="O59" s="510"/>
    </row>
    <row r="60" spans="2:15" ht="18">
      <c r="B60" s="502"/>
      <c r="C60" s="116"/>
      <c r="D60" s="597"/>
      <c r="E60" s="597"/>
      <c r="F60" s="107"/>
      <c r="G60" s="860"/>
      <c r="H60" s="108"/>
      <c r="I60" s="939"/>
      <c r="J60" s="86"/>
      <c r="K60" s="941"/>
      <c r="L60" s="518"/>
      <c r="M60" s="518"/>
      <c r="N60" s="519"/>
      <c r="O60" s="510"/>
    </row>
    <row r="61" spans="2:15" ht="18">
      <c r="B61" s="502"/>
      <c r="C61" s="115"/>
      <c r="D61" s="113"/>
      <c r="E61" s="113"/>
      <c r="F61" s="118"/>
      <c r="G61" s="96"/>
      <c r="H61" s="246"/>
      <c r="I61" s="247"/>
      <c r="J61" s="275"/>
      <c r="K61" s="290"/>
      <c r="L61" s="236"/>
      <c r="M61" s="101"/>
      <c r="N61" s="223"/>
      <c r="O61" s="510"/>
    </row>
    <row r="62" spans="2:15" ht="18.600000000000001" thickBot="1">
      <c r="B62" s="502"/>
      <c r="C62" s="475"/>
      <c r="D62" s="476"/>
      <c r="E62" s="476"/>
      <c r="F62" s="477"/>
      <c r="G62" s="478"/>
      <c r="H62" s="942"/>
      <c r="I62" s="942"/>
      <c r="J62" s="479"/>
      <c r="K62" s="480"/>
      <c r="L62" s="179"/>
      <c r="M62" s="179"/>
      <c r="N62" s="216"/>
      <c r="O62" s="510"/>
    </row>
    <row r="63" spans="2:15" ht="18">
      <c r="B63" s="502"/>
      <c r="C63" s="489"/>
      <c r="D63" s="490"/>
      <c r="E63" s="490"/>
      <c r="F63" s="491"/>
      <c r="G63" s="492"/>
      <c r="H63" s="493"/>
      <c r="I63" s="493"/>
      <c r="J63" s="494"/>
      <c r="K63" s="495"/>
      <c r="L63" s="495"/>
      <c r="M63" s="495"/>
      <c r="N63" s="496"/>
      <c r="O63" s="510"/>
    </row>
    <row r="64" spans="2:15" ht="18">
      <c r="B64" s="502"/>
      <c r="C64" s="499"/>
      <c r="D64" s="481"/>
      <c r="E64" s="481"/>
      <c r="F64" s="482"/>
      <c r="G64" s="483"/>
      <c r="H64" s="484"/>
      <c r="I64" s="484"/>
      <c r="J64" s="488"/>
      <c r="K64" s="485"/>
      <c r="L64" s="485"/>
      <c r="M64" s="485"/>
      <c r="N64" s="500"/>
      <c r="O64" s="510"/>
    </row>
    <row r="65" spans="2:15" ht="18.600000000000001" thickBot="1">
      <c r="B65" s="502"/>
      <c r="C65" s="255"/>
      <c r="D65" s="256"/>
      <c r="E65" s="256"/>
      <c r="F65" s="256"/>
      <c r="G65" s="256"/>
      <c r="H65" s="256"/>
      <c r="I65" s="256"/>
      <c r="J65" s="257"/>
      <c r="K65" s="258"/>
      <c r="L65" s="259"/>
      <c r="M65" s="497"/>
      <c r="N65" s="498"/>
      <c r="O65" s="510"/>
    </row>
    <row r="66" spans="2:15" ht="34.200000000000003" thickBot="1">
      <c r="B66" s="502"/>
      <c r="C66" s="935"/>
      <c r="D66" s="936"/>
      <c r="E66" s="936"/>
      <c r="F66" s="936"/>
      <c r="G66" s="936"/>
      <c r="H66" s="936"/>
      <c r="I66" s="936"/>
      <c r="J66" s="936"/>
      <c r="K66" s="936"/>
      <c r="L66" s="936"/>
      <c r="M66" s="936"/>
      <c r="N66" s="937"/>
      <c r="O66" s="510"/>
    </row>
    <row r="67" spans="2:15" ht="18.600000000000001" thickBot="1">
      <c r="B67" s="502"/>
      <c r="C67" s="921"/>
      <c r="D67" s="922"/>
      <c r="E67" s="922"/>
      <c r="F67" s="922"/>
      <c r="G67" s="922"/>
      <c r="H67" s="250"/>
      <c r="I67" s="251"/>
      <c r="J67" s="923"/>
      <c r="K67" s="924"/>
      <c r="L67" s="924"/>
      <c r="M67" s="924"/>
      <c r="N67" s="925"/>
      <c r="O67" s="510"/>
    </row>
    <row r="68" spans="2:15" ht="18.600000000000001" thickBot="1">
      <c r="B68" s="502"/>
      <c r="C68" s="176"/>
      <c r="D68" s="177"/>
      <c r="E68" s="177"/>
      <c r="F68" s="177"/>
      <c r="G68" s="178"/>
      <c r="H68" s="267"/>
      <c r="I68" s="273"/>
      <c r="J68" s="241"/>
      <c r="K68" s="237"/>
      <c r="L68" s="238"/>
      <c r="M68" s="238"/>
      <c r="N68" s="239"/>
      <c r="O68" s="510"/>
    </row>
    <row r="69" spans="2:15" ht="18">
      <c r="B69" s="502"/>
      <c r="C69" s="84"/>
      <c r="D69" s="85"/>
      <c r="E69" s="86"/>
      <c r="F69" s="87"/>
      <c r="G69" s="261"/>
      <c r="H69" s="926"/>
      <c r="I69" s="537"/>
      <c r="J69" s="107"/>
      <c r="K69" s="369"/>
      <c r="L69" s="268"/>
      <c r="M69" s="268"/>
      <c r="N69" s="119"/>
      <c r="O69" s="510"/>
    </row>
    <row r="70" spans="2:15" ht="18.600000000000001" thickBot="1">
      <c r="B70" s="502"/>
      <c r="C70" s="88"/>
      <c r="D70" s="89"/>
      <c r="E70" s="90"/>
      <c r="F70" s="91"/>
      <c r="G70" s="262"/>
      <c r="H70" s="927"/>
      <c r="I70" s="538"/>
      <c r="J70" s="109"/>
      <c r="K70" s="370"/>
      <c r="L70" s="269"/>
      <c r="M70" s="269"/>
      <c r="N70" s="120"/>
      <c r="O70" s="510"/>
    </row>
    <row r="71" spans="2:15" ht="18.600000000000001" thickBot="1">
      <c r="B71" s="502"/>
      <c r="C71" s="102"/>
      <c r="D71" s="103"/>
      <c r="E71" s="104"/>
      <c r="F71" s="105"/>
      <c r="G71" s="263"/>
      <c r="H71" s="224"/>
      <c r="I71" s="539"/>
      <c r="J71" s="111"/>
      <c r="K71" s="371"/>
      <c r="L71" s="270"/>
      <c r="M71" s="270"/>
      <c r="N71" s="121"/>
      <c r="O71" s="510"/>
    </row>
    <row r="72" spans="2:15" ht="18">
      <c r="B72" s="502"/>
      <c r="C72" s="92"/>
      <c r="D72" s="93"/>
      <c r="E72" s="94"/>
      <c r="F72" s="95"/>
      <c r="G72" s="264"/>
      <c r="H72" s="926"/>
      <c r="I72" s="540"/>
      <c r="J72" s="112"/>
      <c r="K72" s="372"/>
      <c r="L72" s="271"/>
      <c r="M72" s="271"/>
      <c r="N72" s="122"/>
      <c r="O72" s="510"/>
    </row>
    <row r="73" spans="2:15" ht="18.600000000000001" thickBot="1">
      <c r="B73" s="502"/>
      <c r="C73" s="242"/>
      <c r="D73" s="243"/>
      <c r="E73" s="244"/>
      <c r="F73" s="265"/>
      <c r="G73" s="266"/>
      <c r="H73" s="928"/>
      <c r="I73" s="541"/>
      <c r="J73" s="374"/>
      <c r="K73" s="373"/>
      <c r="L73" s="272"/>
      <c r="M73" s="272"/>
      <c r="N73" s="240"/>
      <c r="O73" s="510"/>
    </row>
    <row r="74" spans="2:15" ht="18">
      <c r="B74" s="502"/>
      <c r="C74" s="260"/>
      <c r="D74" s="252"/>
      <c r="E74" s="512"/>
      <c r="F74" s="513"/>
      <c r="G74" s="226"/>
      <c r="H74" s="254"/>
      <c r="I74" s="226"/>
      <c r="J74" s="253"/>
      <c r="K74" s="514"/>
      <c r="L74" s="515"/>
      <c r="M74" s="353" t="s">
        <v>152</v>
      </c>
      <c r="N74" s="354">
        <f>N76-N75</f>
        <v>0</v>
      </c>
      <c r="O74" s="510"/>
    </row>
    <row r="75" spans="2:15" ht="18">
      <c r="B75" s="502"/>
      <c r="C75" s="245"/>
      <c r="D75" s="485"/>
      <c r="E75" s="485"/>
      <c r="F75" s="485"/>
      <c r="G75" s="485"/>
      <c r="H75" s="485"/>
      <c r="I75" s="485"/>
      <c r="J75" s="225"/>
      <c r="K75" s="486"/>
      <c r="L75" s="487"/>
      <c r="M75" s="355" t="s">
        <v>150</v>
      </c>
      <c r="N75" s="356">
        <f>N73*G73</f>
        <v>0</v>
      </c>
      <c r="O75" s="510"/>
    </row>
    <row r="76" spans="2:15" ht="18.600000000000001" thickBot="1">
      <c r="B76" s="502"/>
      <c r="C76" s="467"/>
      <c r="D76" s="468"/>
      <c r="E76" s="469"/>
      <c r="F76" s="470"/>
      <c r="G76" s="471"/>
      <c r="H76" s="472"/>
      <c r="I76" s="471"/>
      <c r="J76" s="473"/>
      <c r="K76" s="474"/>
      <c r="L76" s="516"/>
      <c r="M76" s="357" t="s">
        <v>151</v>
      </c>
      <c r="N76" s="358">
        <f>N73*G61</f>
        <v>0</v>
      </c>
      <c r="O76" s="511"/>
    </row>
    <row r="77" spans="2:15" ht="18.600000000000001" thickBot="1">
      <c r="B77" s="503"/>
      <c r="C77" s="504"/>
      <c r="D77" s="505"/>
      <c r="E77" s="505"/>
      <c r="F77" s="506"/>
      <c r="G77" s="504"/>
      <c r="H77" s="504"/>
      <c r="I77" s="507"/>
      <c r="J77" s="507"/>
      <c r="K77" s="507"/>
      <c r="L77" s="507"/>
      <c r="M77" s="507"/>
      <c r="N77" s="507"/>
      <c r="O77" s="508"/>
    </row>
    <row r="79" spans="2:15" ht="15" thickBot="1"/>
    <row r="80" spans="2:15" ht="55.8" thickBot="1">
      <c r="B80" s="929" t="s">
        <v>250</v>
      </c>
      <c r="C80" s="930"/>
      <c r="D80" s="930"/>
      <c r="E80" s="930"/>
      <c r="F80" s="930"/>
      <c r="G80" s="930"/>
      <c r="H80" s="930"/>
      <c r="I80" s="930"/>
      <c r="J80" s="930"/>
      <c r="K80" s="930"/>
      <c r="L80" s="930"/>
      <c r="M80" s="930"/>
      <c r="N80" s="930"/>
      <c r="O80" s="931"/>
    </row>
    <row r="81" spans="2:15" ht="44.4" thickBot="1">
      <c r="B81" s="501"/>
      <c r="C81" s="932"/>
      <c r="D81" s="933"/>
      <c r="E81" s="933"/>
      <c r="F81" s="933"/>
      <c r="G81" s="933"/>
      <c r="H81" s="933"/>
      <c r="I81" s="933"/>
      <c r="J81" s="933"/>
      <c r="K81" s="933"/>
      <c r="L81" s="933"/>
      <c r="M81" s="933"/>
      <c r="N81" s="934"/>
      <c r="O81" s="509"/>
    </row>
    <row r="82" spans="2:15" ht="18">
      <c r="B82" s="502"/>
      <c r="C82" s="114"/>
      <c r="D82" s="106"/>
      <c r="E82" s="106"/>
      <c r="F82" s="106"/>
      <c r="G82" s="106"/>
      <c r="H82" s="106"/>
      <c r="I82" s="231"/>
      <c r="J82" s="231"/>
      <c r="K82" s="276"/>
      <c r="L82" s="277"/>
      <c r="M82" s="274"/>
      <c r="N82" s="607"/>
      <c r="O82" s="510"/>
    </row>
    <row r="83" spans="2:15" ht="18">
      <c r="B83" s="502"/>
      <c r="C83" s="84"/>
      <c r="D83" s="596"/>
      <c r="E83" s="596"/>
      <c r="F83" s="107"/>
      <c r="G83" s="521"/>
      <c r="H83" s="108"/>
      <c r="I83" s="117"/>
      <c r="J83" s="86"/>
      <c r="K83" s="703"/>
      <c r="L83" s="232"/>
      <c r="M83" s="98"/>
      <c r="N83" s="466"/>
      <c r="O83" s="510"/>
    </row>
    <row r="84" spans="2:15" ht="18">
      <c r="B84" s="502"/>
      <c r="C84" s="88"/>
      <c r="D84" s="596"/>
      <c r="E84" s="596"/>
      <c r="F84" s="109"/>
      <c r="G84" s="522"/>
      <c r="H84" s="110"/>
      <c r="I84" s="249"/>
      <c r="J84" s="90"/>
      <c r="K84" s="287"/>
      <c r="L84" s="233"/>
      <c r="M84" s="100"/>
      <c r="N84" s="519"/>
      <c r="O84" s="510"/>
    </row>
    <row r="85" spans="2:15" ht="18">
      <c r="B85" s="502"/>
      <c r="C85" s="102"/>
      <c r="D85" s="597"/>
      <c r="E85" s="597"/>
      <c r="F85" s="111"/>
      <c r="G85" s="523"/>
      <c r="H85" s="105"/>
      <c r="I85" s="175"/>
      <c r="J85" s="104"/>
      <c r="K85" s="288"/>
      <c r="L85" s="234"/>
      <c r="M85" s="125"/>
      <c r="N85" s="519"/>
      <c r="O85" s="510"/>
    </row>
    <row r="86" spans="2:15" ht="15" customHeight="1">
      <c r="B86" s="502"/>
      <c r="C86" s="92"/>
      <c r="D86" s="597"/>
      <c r="E86" s="597"/>
      <c r="F86" s="112"/>
      <c r="G86" s="524"/>
      <c r="H86" s="95"/>
      <c r="I86" s="248"/>
      <c r="J86" s="94"/>
      <c r="K86" s="289"/>
      <c r="L86" s="235"/>
      <c r="M86" s="99"/>
      <c r="N86" s="519"/>
      <c r="O86" s="510"/>
    </row>
    <row r="87" spans="2:15" ht="18">
      <c r="B87" s="502"/>
      <c r="C87" s="116"/>
      <c r="D87" s="597"/>
      <c r="E87" s="597"/>
      <c r="F87" s="107"/>
      <c r="G87" s="859"/>
      <c r="H87" s="108"/>
      <c r="I87" s="938"/>
      <c r="J87" s="86"/>
      <c r="K87" s="940"/>
      <c r="L87" s="517"/>
      <c r="M87" s="517"/>
      <c r="N87" s="466"/>
      <c r="O87" s="510"/>
    </row>
    <row r="88" spans="2:15" ht="18">
      <c r="B88" s="502"/>
      <c r="C88" s="116"/>
      <c r="D88" s="597"/>
      <c r="E88" s="597"/>
      <c r="F88" s="107"/>
      <c r="G88" s="860"/>
      <c r="H88" s="108"/>
      <c r="I88" s="939"/>
      <c r="J88" s="86"/>
      <c r="K88" s="941"/>
      <c r="L88" s="518"/>
      <c r="M88" s="518"/>
      <c r="N88" s="519"/>
      <c r="O88" s="510"/>
    </row>
    <row r="89" spans="2:15" ht="18">
      <c r="B89" s="502"/>
      <c r="C89" s="115"/>
      <c r="D89" s="113"/>
      <c r="E89" s="113"/>
      <c r="F89" s="118"/>
      <c r="G89" s="96"/>
      <c r="H89" s="246"/>
      <c r="I89" s="247"/>
      <c r="J89" s="275"/>
      <c r="K89" s="290"/>
      <c r="L89" s="236"/>
      <c r="M89" s="101"/>
      <c r="N89" s="223"/>
      <c r="O89" s="510"/>
    </row>
    <row r="90" spans="2:15" ht="18.600000000000001" thickBot="1">
      <c r="B90" s="502"/>
      <c r="C90" s="219"/>
      <c r="D90" s="220"/>
      <c r="E90" s="220"/>
      <c r="F90" s="221"/>
      <c r="G90" s="222"/>
      <c r="H90" s="920"/>
      <c r="I90" s="920"/>
      <c r="J90" s="278"/>
      <c r="K90" s="179"/>
      <c r="L90" s="179"/>
      <c r="M90" s="179"/>
      <c r="N90" s="216"/>
      <c r="O90" s="510"/>
    </row>
    <row r="91" spans="2:15" ht="18">
      <c r="B91" s="502"/>
      <c r="C91" s="489"/>
      <c r="D91" s="490"/>
      <c r="E91" s="490"/>
      <c r="F91" s="491"/>
      <c r="G91" s="492"/>
      <c r="H91" s="493"/>
      <c r="I91" s="493"/>
      <c r="J91" s="494"/>
      <c r="K91" s="495"/>
      <c r="L91" s="495"/>
      <c r="M91" s="495"/>
      <c r="N91" s="496"/>
      <c r="O91" s="510"/>
    </row>
    <row r="92" spans="2:15" ht="18">
      <c r="B92" s="502"/>
      <c r="C92" s="499"/>
      <c r="D92" s="481"/>
      <c r="E92" s="481"/>
      <c r="F92" s="482"/>
      <c r="G92" s="483"/>
      <c r="H92" s="484"/>
      <c r="I92" s="484"/>
      <c r="J92" s="488"/>
      <c r="K92" s="485"/>
      <c r="L92" s="485"/>
      <c r="M92" s="485"/>
      <c r="N92" s="500"/>
      <c r="O92" s="510"/>
    </row>
    <row r="93" spans="2:15" ht="18.600000000000001" thickBot="1">
      <c r="B93" s="502"/>
      <c r="C93" s="255"/>
      <c r="D93" s="256"/>
      <c r="E93" s="256"/>
      <c r="F93" s="256"/>
      <c r="G93" s="256"/>
      <c r="H93" s="256"/>
      <c r="I93" s="256"/>
      <c r="J93" s="257"/>
      <c r="K93" s="258"/>
      <c r="L93" s="259"/>
      <c r="M93" s="497"/>
      <c r="N93" s="498"/>
      <c r="O93" s="510"/>
    </row>
    <row r="94" spans="2:15" ht="34.200000000000003" thickBot="1">
      <c r="B94" s="502"/>
      <c r="C94" s="935"/>
      <c r="D94" s="936"/>
      <c r="E94" s="936"/>
      <c r="F94" s="936"/>
      <c r="G94" s="936"/>
      <c r="H94" s="936"/>
      <c r="I94" s="936"/>
      <c r="J94" s="936"/>
      <c r="K94" s="936"/>
      <c r="L94" s="936"/>
      <c r="M94" s="936"/>
      <c r="N94" s="937"/>
      <c r="O94" s="510"/>
    </row>
    <row r="95" spans="2:15" ht="18.600000000000001" thickBot="1">
      <c r="B95" s="502"/>
      <c r="C95" s="921"/>
      <c r="D95" s="922"/>
      <c r="E95" s="922"/>
      <c r="F95" s="922"/>
      <c r="G95" s="922"/>
      <c r="H95" s="250"/>
      <c r="I95" s="251"/>
      <c r="J95" s="923"/>
      <c r="K95" s="924"/>
      <c r="L95" s="924"/>
      <c r="M95" s="924"/>
      <c r="N95" s="925"/>
      <c r="O95" s="510"/>
    </row>
    <row r="96" spans="2:15" ht="18.600000000000001" thickBot="1">
      <c r="B96" s="502"/>
      <c r="C96" s="176"/>
      <c r="D96" s="177"/>
      <c r="E96" s="177"/>
      <c r="F96" s="177"/>
      <c r="G96" s="178"/>
      <c r="H96" s="267"/>
      <c r="I96" s="273"/>
      <c r="J96" s="241"/>
      <c r="K96" s="237"/>
      <c r="L96" s="238"/>
      <c r="M96" s="238"/>
      <c r="N96" s="239"/>
      <c r="O96" s="510"/>
    </row>
    <row r="97" spans="2:15" ht="18">
      <c r="B97" s="502"/>
      <c r="C97" s="84"/>
      <c r="D97" s="85"/>
      <c r="E97" s="86"/>
      <c r="F97" s="87"/>
      <c r="G97" s="261"/>
      <c r="H97" s="926"/>
      <c r="I97" s="537"/>
      <c r="J97" s="107"/>
      <c r="K97" s="369"/>
      <c r="L97" s="268"/>
      <c r="M97" s="268"/>
      <c r="N97" s="119"/>
      <c r="O97" s="510"/>
    </row>
    <row r="98" spans="2:15" ht="18.600000000000001" thickBot="1">
      <c r="B98" s="502"/>
      <c r="C98" s="88"/>
      <c r="D98" s="89"/>
      <c r="E98" s="90"/>
      <c r="F98" s="91"/>
      <c r="G98" s="262"/>
      <c r="H98" s="927"/>
      <c r="I98" s="538"/>
      <c r="J98" s="109"/>
      <c r="K98" s="370"/>
      <c r="L98" s="269"/>
      <c r="M98" s="269"/>
      <c r="N98" s="120"/>
      <c r="O98" s="510"/>
    </row>
    <row r="99" spans="2:15" ht="18.600000000000001" thickBot="1">
      <c r="B99" s="502"/>
      <c r="C99" s="102"/>
      <c r="D99" s="103"/>
      <c r="E99" s="104"/>
      <c r="F99" s="105"/>
      <c r="G99" s="263"/>
      <c r="H99" s="224"/>
      <c r="I99" s="539"/>
      <c r="J99" s="111"/>
      <c r="K99" s="371"/>
      <c r="L99" s="270"/>
      <c r="M99" s="270"/>
      <c r="N99" s="121"/>
      <c r="O99" s="510"/>
    </row>
    <row r="100" spans="2:15" ht="18">
      <c r="B100" s="502"/>
      <c r="C100" s="92"/>
      <c r="D100" s="93"/>
      <c r="E100" s="94"/>
      <c r="F100" s="95"/>
      <c r="G100" s="264"/>
      <c r="H100" s="926"/>
      <c r="I100" s="540"/>
      <c r="J100" s="112"/>
      <c r="K100" s="372"/>
      <c r="L100" s="271"/>
      <c r="M100" s="271"/>
      <c r="N100" s="122"/>
      <c r="O100" s="510"/>
    </row>
    <row r="101" spans="2:15" ht="18.600000000000001" thickBot="1">
      <c r="B101" s="502"/>
      <c r="C101" s="242"/>
      <c r="D101" s="243"/>
      <c r="E101" s="244"/>
      <c r="F101" s="265"/>
      <c r="G101" s="266"/>
      <c r="H101" s="928"/>
      <c r="I101" s="541"/>
      <c r="J101" s="374"/>
      <c r="K101" s="373"/>
      <c r="L101" s="272"/>
      <c r="M101" s="272"/>
      <c r="N101" s="240"/>
      <c r="O101" s="510"/>
    </row>
    <row r="102" spans="2:15" ht="18">
      <c r="B102" s="502"/>
      <c r="C102" s="260"/>
      <c r="D102" s="252"/>
      <c r="E102" s="512"/>
      <c r="F102" s="513"/>
      <c r="G102" s="226"/>
      <c r="H102" s="254"/>
      <c r="I102" s="226"/>
      <c r="J102" s="253"/>
      <c r="K102" s="514"/>
      <c r="L102" s="515"/>
      <c r="M102" s="353" t="s">
        <v>152</v>
      </c>
      <c r="N102" s="354">
        <f>N104-N103</f>
        <v>0</v>
      </c>
      <c r="O102" s="510"/>
    </row>
    <row r="103" spans="2:15" ht="18">
      <c r="B103" s="502"/>
      <c r="C103" s="245"/>
      <c r="D103" s="485"/>
      <c r="E103" s="485"/>
      <c r="F103" s="485"/>
      <c r="G103" s="485"/>
      <c r="H103" s="485"/>
      <c r="I103" s="485"/>
      <c r="J103" s="225"/>
      <c r="K103" s="486"/>
      <c r="L103" s="487"/>
      <c r="M103" s="355" t="s">
        <v>150</v>
      </c>
      <c r="N103" s="356">
        <f>N101*G101</f>
        <v>0</v>
      </c>
      <c r="O103" s="510"/>
    </row>
    <row r="104" spans="2:15" ht="18.600000000000001" thickBot="1">
      <c r="B104" s="502"/>
      <c r="C104" s="467"/>
      <c r="D104" s="468"/>
      <c r="E104" s="469"/>
      <c r="F104" s="470"/>
      <c r="G104" s="471"/>
      <c r="H104" s="472"/>
      <c r="I104" s="471"/>
      <c r="J104" s="473"/>
      <c r="K104" s="474"/>
      <c r="L104" s="516"/>
      <c r="M104" s="357" t="s">
        <v>151</v>
      </c>
      <c r="N104" s="358">
        <f>N101*G89</f>
        <v>0</v>
      </c>
      <c r="O104" s="511"/>
    </row>
    <row r="105" spans="2:15" ht="18.600000000000001" thickBot="1">
      <c r="B105" s="503"/>
      <c r="C105" s="504"/>
      <c r="D105" s="505"/>
      <c r="E105" s="505"/>
      <c r="F105" s="506"/>
      <c r="G105" s="504"/>
      <c r="H105" s="504"/>
      <c r="I105" s="507"/>
      <c r="J105" s="507"/>
      <c r="K105" s="507"/>
      <c r="L105" s="507"/>
      <c r="M105" s="507"/>
      <c r="N105" s="507"/>
      <c r="O105" s="508"/>
    </row>
    <row r="107" spans="2:15" ht="15" thickBot="1"/>
    <row r="108" spans="2:15" ht="55.8" thickBot="1">
      <c r="B108" s="929" t="s">
        <v>257</v>
      </c>
      <c r="C108" s="930"/>
      <c r="D108" s="930"/>
      <c r="E108" s="930"/>
      <c r="F108" s="930"/>
      <c r="G108" s="930"/>
      <c r="H108" s="930"/>
      <c r="I108" s="930"/>
      <c r="J108" s="930"/>
      <c r="K108" s="930"/>
      <c r="L108" s="930"/>
      <c r="M108" s="930"/>
      <c r="N108" s="930"/>
      <c r="O108" s="931"/>
    </row>
    <row r="109" spans="2:15" ht="44.4" thickBot="1">
      <c r="B109" s="501"/>
      <c r="C109" s="932"/>
      <c r="D109" s="933"/>
      <c r="E109" s="933"/>
      <c r="F109" s="933"/>
      <c r="G109" s="933"/>
      <c r="H109" s="933"/>
      <c r="I109" s="933"/>
      <c r="J109" s="933"/>
      <c r="K109" s="933"/>
      <c r="L109" s="933"/>
      <c r="M109" s="933"/>
      <c r="N109" s="934"/>
      <c r="O109" s="509"/>
    </row>
    <row r="110" spans="2:15" ht="18">
      <c r="B110" s="502"/>
      <c r="C110" s="114"/>
      <c r="D110" s="106"/>
      <c r="E110" s="106"/>
      <c r="F110" s="106"/>
      <c r="G110" s="106"/>
      <c r="H110" s="106"/>
      <c r="I110" s="231"/>
      <c r="J110" s="231"/>
      <c r="K110" s="276"/>
      <c r="L110" s="277"/>
      <c r="M110" s="274"/>
      <c r="N110" s="607"/>
      <c r="O110" s="510"/>
    </row>
    <row r="111" spans="2:15" ht="18">
      <c r="B111" s="502"/>
      <c r="C111" s="84"/>
      <c r="D111" s="596"/>
      <c r="E111" s="596"/>
      <c r="F111" s="107"/>
      <c r="G111" s="521"/>
      <c r="H111" s="108"/>
      <c r="I111" s="117"/>
      <c r="J111" s="86"/>
      <c r="K111" s="703"/>
      <c r="L111" s="232"/>
      <c r="M111" s="98"/>
      <c r="N111" s="466"/>
      <c r="O111" s="510"/>
    </row>
    <row r="112" spans="2:15" ht="18">
      <c r="B112" s="502"/>
      <c r="C112" s="88"/>
      <c r="D112" s="596"/>
      <c r="E112" s="596"/>
      <c r="F112" s="109"/>
      <c r="G112" s="522"/>
      <c r="H112" s="110"/>
      <c r="I112" s="249"/>
      <c r="J112" s="90"/>
      <c r="K112" s="287"/>
      <c r="L112" s="233"/>
      <c r="M112" s="100"/>
      <c r="N112" s="519"/>
      <c r="O112" s="510"/>
    </row>
    <row r="113" spans="2:15" ht="18">
      <c r="B113" s="502"/>
      <c r="C113" s="102"/>
      <c r="D113" s="597"/>
      <c r="E113" s="597"/>
      <c r="F113" s="111"/>
      <c r="G113" s="523"/>
      <c r="H113" s="105"/>
      <c r="I113" s="175"/>
      <c r="J113" s="104"/>
      <c r="K113" s="288"/>
      <c r="L113" s="234"/>
      <c r="M113" s="125"/>
      <c r="N113" s="519"/>
      <c r="O113" s="510"/>
    </row>
    <row r="114" spans="2:15" ht="18">
      <c r="B114" s="502"/>
      <c r="C114" s="92"/>
      <c r="D114" s="597"/>
      <c r="E114" s="597"/>
      <c r="F114" s="112"/>
      <c r="G114" s="524"/>
      <c r="H114" s="95"/>
      <c r="I114" s="248"/>
      <c r="J114" s="94"/>
      <c r="K114" s="289"/>
      <c r="L114" s="235"/>
      <c r="M114" s="99"/>
      <c r="N114" s="519"/>
      <c r="O114" s="510"/>
    </row>
    <row r="115" spans="2:15" ht="18">
      <c r="B115" s="502"/>
      <c r="C115" s="116"/>
      <c r="D115" s="597"/>
      <c r="E115" s="597"/>
      <c r="F115" s="107"/>
      <c r="G115" s="859"/>
      <c r="H115" s="108"/>
      <c r="I115" s="938"/>
      <c r="J115" s="86"/>
      <c r="K115" s="940"/>
      <c r="L115" s="517"/>
      <c r="M115" s="517"/>
      <c r="N115" s="466"/>
      <c r="O115" s="510"/>
    </row>
    <row r="116" spans="2:15" ht="18">
      <c r="B116" s="502"/>
      <c r="C116" s="116"/>
      <c r="D116" s="597"/>
      <c r="E116" s="597"/>
      <c r="F116" s="107"/>
      <c r="G116" s="860"/>
      <c r="H116" s="108"/>
      <c r="I116" s="939"/>
      <c r="J116" s="86"/>
      <c r="K116" s="941"/>
      <c r="L116" s="518"/>
      <c r="M116" s="518"/>
      <c r="N116" s="519"/>
      <c r="O116" s="510"/>
    </row>
    <row r="117" spans="2:15" ht="18">
      <c r="B117" s="502"/>
      <c r="C117" s="115"/>
      <c r="D117" s="113"/>
      <c r="E117" s="113"/>
      <c r="F117" s="118"/>
      <c r="G117" s="96"/>
      <c r="H117" s="246"/>
      <c r="I117" s="247"/>
      <c r="J117" s="275"/>
      <c r="K117" s="290"/>
      <c r="L117" s="236"/>
      <c r="M117" s="101"/>
      <c r="N117" s="223"/>
      <c r="O117" s="510"/>
    </row>
    <row r="118" spans="2:15" ht="18.600000000000001" thickBot="1">
      <c r="B118" s="502"/>
      <c r="C118" s="219"/>
      <c r="D118" s="220"/>
      <c r="E118" s="220"/>
      <c r="F118" s="221"/>
      <c r="G118" s="222"/>
      <c r="H118" s="920"/>
      <c r="I118" s="920"/>
      <c r="J118" s="278"/>
      <c r="K118" s="179"/>
      <c r="L118" s="179"/>
      <c r="M118" s="179"/>
      <c r="N118" s="216"/>
      <c r="O118" s="510"/>
    </row>
    <row r="119" spans="2:15" ht="18">
      <c r="B119" s="502"/>
      <c r="C119" s="489"/>
      <c r="D119" s="490"/>
      <c r="E119" s="490"/>
      <c r="F119" s="491"/>
      <c r="G119" s="492"/>
      <c r="H119" s="493"/>
      <c r="I119" s="493"/>
      <c r="J119" s="494"/>
      <c r="K119" s="495"/>
      <c r="L119" s="495"/>
      <c r="M119" s="495"/>
      <c r="N119" s="496"/>
      <c r="O119" s="510"/>
    </row>
    <row r="120" spans="2:15" ht="18">
      <c r="B120" s="502"/>
      <c r="C120" s="499"/>
      <c r="D120" s="481"/>
      <c r="E120" s="481"/>
      <c r="F120" s="482"/>
      <c r="G120" s="483"/>
      <c r="H120" s="484"/>
      <c r="I120" s="484"/>
      <c r="J120" s="488"/>
      <c r="K120" s="485"/>
      <c r="L120" s="485"/>
      <c r="M120" s="485"/>
      <c r="N120" s="500"/>
      <c r="O120" s="510"/>
    </row>
    <row r="121" spans="2:15" ht="18.600000000000001" thickBot="1">
      <c r="B121" s="502"/>
      <c r="C121" s="255"/>
      <c r="D121" s="256"/>
      <c r="E121" s="256"/>
      <c r="F121" s="256"/>
      <c r="G121" s="256"/>
      <c r="H121" s="256"/>
      <c r="I121" s="256"/>
      <c r="J121" s="257"/>
      <c r="K121" s="258"/>
      <c r="L121" s="259"/>
      <c r="M121" s="497"/>
      <c r="N121" s="498"/>
      <c r="O121" s="510"/>
    </row>
    <row r="122" spans="2:15" ht="34.200000000000003" thickBot="1">
      <c r="B122" s="502"/>
      <c r="C122" s="935"/>
      <c r="D122" s="936"/>
      <c r="E122" s="936"/>
      <c r="F122" s="936"/>
      <c r="G122" s="936"/>
      <c r="H122" s="936"/>
      <c r="I122" s="936"/>
      <c r="J122" s="936"/>
      <c r="K122" s="936"/>
      <c r="L122" s="936"/>
      <c r="M122" s="936"/>
      <c r="N122" s="937"/>
      <c r="O122" s="510"/>
    </row>
    <row r="123" spans="2:15" ht="18.600000000000001" thickBot="1">
      <c r="B123" s="502"/>
      <c r="C123" s="921"/>
      <c r="D123" s="922"/>
      <c r="E123" s="922"/>
      <c r="F123" s="922"/>
      <c r="G123" s="922"/>
      <c r="H123" s="250"/>
      <c r="I123" s="251"/>
      <c r="J123" s="923"/>
      <c r="K123" s="924"/>
      <c r="L123" s="924"/>
      <c r="M123" s="924"/>
      <c r="N123" s="925"/>
      <c r="O123" s="510"/>
    </row>
    <row r="124" spans="2:15" ht="18.600000000000001" thickBot="1">
      <c r="B124" s="502"/>
      <c r="C124" s="176"/>
      <c r="D124" s="177"/>
      <c r="E124" s="177"/>
      <c r="F124" s="177"/>
      <c r="G124" s="178"/>
      <c r="H124" s="267"/>
      <c r="I124" s="273"/>
      <c r="J124" s="241"/>
      <c r="K124" s="237"/>
      <c r="L124" s="238"/>
      <c r="M124" s="238"/>
      <c r="N124" s="239"/>
      <c r="O124" s="510"/>
    </row>
    <row r="125" spans="2:15" ht="18">
      <c r="B125" s="502"/>
      <c r="C125" s="84"/>
      <c r="D125" s="85"/>
      <c r="E125" s="86"/>
      <c r="F125" s="87"/>
      <c r="G125" s="261"/>
      <c r="H125" s="926"/>
      <c r="I125" s="537"/>
      <c r="J125" s="107"/>
      <c r="K125" s="369"/>
      <c r="L125" s="268"/>
      <c r="M125" s="268"/>
      <c r="N125" s="119"/>
      <c r="O125" s="510"/>
    </row>
    <row r="126" spans="2:15" ht="18.600000000000001" thickBot="1">
      <c r="B126" s="502"/>
      <c r="C126" s="88"/>
      <c r="D126" s="89"/>
      <c r="E126" s="90"/>
      <c r="F126" s="91"/>
      <c r="G126" s="262"/>
      <c r="H126" s="927"/>
      <c r="I126" s="538"/>
      <c r="J126" s="109"/>
      <c r="K126" s="370"/>
      <c r="L126" s="269"/>
      <c r="M126" s="269"/>
      <c r="N126" s="120"/>
      <c r="O126" s="510"/>
    </row>
    <row r="127" spans="2:15" ht="18.600000000000001" thickBot="1">
      <c r="B127" s="502"/>
      <c r="C127" s="102"/>
      <c r="D127" s="103"/>
      <c r="E127" s="104"/>
      <c r="F127" s="105"/>
      <c r="G127" s="263"/>
      <c r="H127" s="224"/>
      <c r="I127" s="539"/>
      <c r="J127" s="111"/>
      <c r="K127" s="371"/>
      <c r="L127" s="270"/>
      <c r="M127" s="270"/>
      <c r="N127" s="121"/>
      <c r="O127" s="510"/>
    </row>
    <row r="128" spans="2:15" ht="18">
      <c r="B128" s="502"/>
      <c r="C128" s="92"/>
      <c r="D128" s="93"/>
      <c r="E128" s="94"/>
      <c r="F128" s="95"/>
      <c r="G128" s="264"/>
      <c r="H128" s="926"/>
      <c r="I128" s="540"/>
      <c r="J128" s="112"/>
      <c r="K128" s="372"/>
      <c r="L128" s="271"/>
      <c r="M128" s="271"/>
      <c r="N128" s="122"/>
      <c r="O128" s="510"/>
    </row>
    <row r="129" spans="2:15" ht="18.600000000000001" thickBot="1">
      <c r="B129" s="502"/>
      <c r="C129" s="242"/>
      <c r="D129" s="243"/>
      <c r="E129" s="244"/>
      <c r="F129" s="265"/>
      <c r="G129" s="266"/>
      <c r="H129" s="928"/>
      <c r="I129" s="541"/>
      <c r="J129" s="374"/>
      <c r="K129" s="373"/>
      <c r="L129" s="272"/>
      <c r="M129" s="272"/>
      <c r="N129" s="240"/>
      <c r="O129" s="510"/>
    </row>
    <row r="130" spans="2:15" ht="18">
      <c r="B130" s="502"/>
      <c r="C130" s="260"/>
      <c r="D130" s="252"/>
      <c r="E130" s="512"/>
      <c r="F130" s="513"/>
      <c r="G130" s="226"/>
      <c r="H130" s="254"/>
      <c r="I130" s="226"/>
      <c r="J130" s="253"/>
      <c r="K130" s="514"/>
      <c r="L130" s="515"/>
      <c r="M130" s="353" t="s">
        <v>152</v>
      </c>
      <c r="N130" s="354">
        <f>N132-N131</f>
        <v>0</v>
      </c>
      <c r="O130" s="510"/>
    </row>
    <row r="131" spans="2:15" ht="18">
      <c r="B131" s="502"/>
      <c r="C131" s="245"/>
      <c r="D131" s="485"/>
      <c r="E131" s="485"/>
      <c r="F131" s="485"/>
      <c r="G131" s="485"/>
      <c r="H131" s="485"/>
      <c r="I131" s="485"/>
      <c r="J131" s="225"/>
      <c r="K131" s="486"/>
      <c r="L131" s="487"/>
      <c r="M131" s="355" t="s">
        <v>150</v>
      </c>
      <c r="N131" s="356">
        <f>N129*G129</f>
        <v>0</v>
      </c>
      <c r="O131" s="510"/>
    </row>
    <row r="132" spans="2:15" ht="18.600000000000001" thickBot="1">
      <c r="B132" s="502"/>
      <c r="C132" s="467"/>
      <c r="D132" s="468"/>
      <c r="E132" s="469"/>
      <c r="F132" s="470"/>
      <c r="G132" s="471"/>
      <c r="H132" s="472"/>
      <c r="I132" s="471"/>
      <c r="J132" s="473"/>
      <c r="K132" s="474"/>
      <c r="L132" s="516"/>
      <c r="M132" s="357" t="s">
        <v>151</v>
      </c>
      <c r="N132" s="358">
        <f>N129*G117</f>
        <v>0</v>
      </c>
      <c r="O132" s="511"/>
    </row>
    <row r="133" spans="2:15" ht="18.600000000000001" thickBot="1">
      <c r="B133" s="503"/>
      <c r="C133" s="504"/>
      <c r="D133" s="505"/>
      <c r="E133" s="505"/>
      <c r="F133" s="506"/>
      <c r="G133" s="504"/>
      <c r="H133" s="504"/>
      <c r="I133" s="507"/>
      <c r="J133" s="507"/>
      <c r="K133" s="507"/>
      <c r="L133" s="507"/>
      <c r="M133" s="507"/>
      <c r="N133" s="507"/>
      <c r="O133" s="508"/>
    </row>
    <row r="135" spans="2:15" ht="15" thickBot="1"/>
    <row r="136" spans="2:15" ht="55.8" thickBot="1">
      <c r="B136" s="929" t="s">
        <v>259</v>
      </c>
      <c r="C136" s="930"/>
      <c r="D136" s="930"/>
      <c r="E136" s="930"/>
      <c r="F136" s="930"/>
      <c r="G136" s="930"/>
      <c r="H136" s="930"/>
      <c r="I136" s="930"/>
      <c r="J136" s="930"/>
      <c r="K136" s="930"/>
      <c r="L136" s="930"/>
      <c r="M136" s="930"/>
      <c r="N136" s="930"/>
      <c r="O136" s="931"/>
    </row>
    <row r="137" spans="2:15" ht="44.4" thickBot="1">
      <c r="B137" s="501"/>
      <c r="C137" s="932"/>
      <c r="D137" s="933"/>
      <c r="E137" s="933"/>
      <c r="F137" s="933"/>
      <c r="G137" s="933"/>
      <c r="H137" s="933"/>
      <c r="I137" s="933"/>
      <c r="J137" s="933"/>
      <c r="K137" s="933"/>
      <c r="L137" s="933"/>
      <c r="M137" s="933"/>
      <c r="N137" s="934"/>
      <c r="O137" s="509"/>
    </row>
    <row r="138" spans="2:15" ht="18">
      <c r="B138" s="502"/>
      <c r="C138" s="114"/>
      <c r="D138" s="106"/>
      <c r="E138" s="106"/>
      <c r="F138" s="106"/>
      <c r="G138" s="106"/>
      <c r="H138" s="106"/>
      <c r="I138" s="231"/>
      <c r="J138" s="231"/>
      <c r="K138" s="276"/>
      <c r="L138" s="277"/>
      <c r="M138" s="274"/>
      <c r="N138" s="607"/>
      <c r="O138" s="510"/>
    </row>
    <row r="139" spans="2:15" ht="18">
      <c r="B139" s="502"/>
      <c r="C139" s="84"/>
      <c r="D139" s="596"/>
      <c r="E139" s="596"/>
      <c r="F139" s="107"/>
      <c r="G139" s="521"/>
      <c r="H139" s="108"/>
      <c r="I139" s="117"/>
      <c r="J139" s="86"/>
      <c r="K139" s="703"/>
      <c r="L139" s="232"/>
      <c r="M139" s="98"/>
      <c r="N139" s="466"/>
      <c r="O139" s="510"/>
    </row>
    <row r="140" spans="2:15" ht="18">
      <c r="B140" s="502"/>
      <c r="C140" s="88"/>
      <c r="D140" s="596"/>
      <c r="E140" s="596"/>
      <c r="F140" s="109"/>
      <c r="G140" s="522"/>
      <c r="H140" s="110"/>
      <c r="I140" s="249"/>
      <c r="J140" s="90"/>
      <c r="K140" s="287"/>
      <c r="L140" s="233"/>
      <c r="M140" s="100"/>
      <c r="N140" s="519"/>
      <c r="O140" s="510"/>
    </row>
    <row r="141" spans="2:15" ht="18">
      <c r="B141" s="502"/>
      <c r="C141" s="102"/>
      <c r="D141" s="597"/>
      <c r="E141" s="597"/>
      <c r="F141" s="111"/>
      <c r="G141" s="523"/>
      <c r="H141" s="105"/>
      <c r="I141" s="175"/>
      <c r="J141" s="104"/>
      <c r="K141" s="288"/>
      <c r="L141" s="234"/>
      <c r="M141" s="125"/>
      <c r="N141" s="519"/>
      <c r="O141" s="510"/>
    </row>
    <row r="142" spans="2:15" ht="18">
      <c r="B142" s="502"/>
      <c r="C142" s="92"/>
      <c r="D142" s="597"/>
      <c r="E142" s="597"/>
      <c r="F142" s="112"/>
      <c r="G142" s="524"/>
      <c r="H142" s="95"/>
      <c r="I142" s="248"/>
      <c r="J142" s="94"/>
      <c r="K142" s="289"/>
      <c r="L142" s="235"/>
      <c r="M142" s="99"/>
      <c r="N142" s="519"/>
      <c r="O142" s="510"/>
    </row>
    <row r="143" spans="2:15" ht="18">
      <c r="B143" s="502"/>
      <c r="C143" s="116"/>
      <c r="D143" s="597"/>
      <c r="E143" s="597"/>
      <c r="F143" s="107"/>
      <c r="G143" s="859"/>
      <c r="H143" s="108"/>
      <c r="I143" s="938"/>
      <c r="J143" s="86"/>
      <c r="K143" s="940"/>
      <c r="L143" s="517"/>
      <c r="M143" s="517"/>
      <c r="N143" s="466"/>
      <c r="O143" s="510"/>
    </row>
    <row r="144" spans="2:15" ht="18">
      <c r="B144" s="502"/>
      <c r="C144" s="116"/>
      <c r="D144" s="597"/>
      <c r="E144" s="597"/>
      <c r="F144" s="107"/>
      <c r="G144" s="860"/>
      <c r="H144" s="108"/>
      <c r="I144" s="939"/>
      <c r="J144" s="86"/>
      <c r="K144" s="941"/>
      <c r="L144" s="518"/>
      <c r="M144" s="518"/>
      <c r="N144" s="519"/>
      <c r="O144" s="510"/>
    </row>
    <row r="145" spans="2:15" ht="18">
      <c r="B145" s="502"/>
      <c r="C145" s="115"/>
      <c r="D145" s="113"/>
      <c r="E145" s="113"/>
      <c r="F145" s="118"/>
      <c r="G145" s="96"/>
      <c r="H145" s="246"/>
      <c r="I145" s="247"/>
      <c r="J145" s="275"/>
      <c r="K145" s="290"/>
      <c r="L145" s="236"/>
      <c r="M145" s="101"/>
      <c r="N145" s="223"/>
      <c r="O145" s="510"/>
    </row>
    <row r="146" spans="2:15" ht="18.600000000000001" thickBot="1">
      <c r="B146" s="502"/>
      <c r="C146" s="219"/>
      <c r="D146" s="220"/>
      <c r="E146" s="220"/>
      <c r="F146" s="221"/>
      <c r="G146" s="222"/>
      <c r="H146" s="920"/>
      <c r="I146" s="920"/>
      <c r="J146" s="278"/>
      <c r="K146" s="179"/>
      <c r="L146" s="179"/>
      <c r="M146" s="179"/>
      <c r="N146" s="216"/>
      <c r="O146" s="510"/>
    </row>
    <row r="147" spans="2:15" ht="18">
      <c r="B147" s="502"/>
      <c r="C147" s="489"/>
      <c r="D147" s="490"/>
      <c r="E147" s="490"/>
      <c r="F147" s="491"/>
      <c r="G147" s="492"/>
      <c r="H147" s="493"/>
      <c r="I147" s="493"/>
      <c r="J147" s="494"/>
      <c r="K147" s="495"/>
      <c r="L147" s="495"/>
      <c r="M147" s="495"/>
      <c r="N147" s="496"/>
      <c r="O147" s="510"/>
    </row>
    <row r="148" spans="2:15" ht="18.600000000000001" thickBot="1">
      <c r="B148" s="502"/>
      <c r="C148" s="255"/>
      <c r="D148" s="256"/>
      <c r="E148" s="256"/>
      <c r="F148" s="256"/>
      <c r="G148" s="256"/>
      <c r="H148" s="256"/>
      <c r="I148" s="256"/>
      <c r="J148" s="257"/>
      <c r="K148" s="258"/>
      <c r="L148" s="259"/>
      <c r="M148" s="497"/>
      <c r="N148" s="498"/>
      <c r="O148" s="510"/>
    </row>
    <row r="149" spans="2:15" ht="34.200000000000003" thickBot="1">
      <c r="B149" s="502"/>
      <c r="C149" s="935"/>
      <c r="D149" s="936"/>
      <c r="E149" s="936"/>
      <c r="F149" s="936"/>
      <c r="G149" s="936"/>
      <c r="H149" s="936"/>
      <c r="I149" s="936"/>
      <c r="J149" s="936"/>
      <c r="K149" s="936"/>
      <c r="L149" s="936"/>
      <c r="M149" s="936"/>
      <c r="N149" s="937"/>
      <c r="O149" s="510"/>
    </row>
    <row r="150" spans="2:15" ht="18.600000000000001" thickBot="1">
      <c r="B150" s="502"/>
      <c r="C150" s="921"/>
      <c r="D150" s="922"/>
      <c r="E150" s="922"/>
      <c r="F150" s="922"/>
      <c r="G150" s="922"/>
      <c r="H150" s="250"/>
      <c r="I150" s="251"/>
      <c r="J150" s="923"/>
      <c r="K150" s="924"/>
      <c r="L150" s="924"/>
      <c r="M150" s="924"/>
      <c r="N150" s="925"/>
      <c r="O150" s="510"/>
    </row>
    <row r="151" spans="2:15" ht="18.600000000000001" thickBot="1">
      <c r="B151" s="502"/>
      <c r="C151" s="176"/>
      <c r="D151" s="177"/>
      <c r="E151" s="177"/>
      <c r="F151" s="177"/>
      <c r="G151" s="178"/>
      <c r="H151" s="267"/>
      <c r="I151" s="273"/>
      <c r="J151" s="241"/>
      <c r="K151" s="237"/>
      <c r="L151" s="238"/>
      <c r="M151" s="238"/>
      <c r="N151" s="239"/>
      <c r="O151" s="510"/>
    </row>
    <row r="152" spans="2:15" ht="18">
      <c r="B152" s="502"/>
      <c r="C152" s="84"/>
      <c r="D152" s="85"/>
      <c r="E152" s="86"/>
      <c r="F152" s="87"/>
      <c r="G152" s="261"/>
      <c r="H152" s="926"/>
      <c r="I152" s="537"/>
      <c r="J152" s="107"/>
      <c r="K152" s="369"/>
      <c r="L152" s="268"/>
      <c r="M152" s="268"/>
      <c r="N152" s="119"/>
      <c r="O152" s="510"/>
    </row>
    <row r="153" spans="2:15" ht="18.600000000000001" thickBot="1">
      <c r="B153" s="502"/>
      <c r="C153" s="88"/>
      <c r="D153" s="89"/>
      <c r="E153" s="90"/>
      <c r="F153" s="91"/>
      <c r="G153" s="262"/>
      <c r="H153" s="927"/>
      <c r="I153" s="538"/>
      <c r="J153" s="109"/>
      <c r="K153" s="370"/>
      <c r="L153" s="269"/>
      <c r="M153" s="269"/>
      <c r="N153" s="120"/>
      <c r="O153" s="510"/>
    </row>
    <row r="154" spans="2:15" ht="18.600000000000001" thickBot="1">
      <c r="B154" s="502"/>
      <c r="C154" s="102"/>
      <c r="D154" s="103"/>
      <c r="E154" s="104"/>
      <c r="F154" s="105"/>
      <c r="G154" s="263"/>
      <c r="H154" s="224"/>
      <c r="I154" s="539"/>
      <c r="J154" s="111"/>
      <c r="K154" s="371"/>
      <c r="L154" s="270"/>
      <c r="M154" s="270"/>
      <c r="N154" s="121"/>
      <c r="O154" s="510"/>
    </row>
    <row r="155" spans="2:15" ht="18">
      <c r="B155" s="502"/>
      <c r="C155" s="92"/>
      <c r="D155" s="93"/>
      <c r="E155" s="94"/>
      <c r="F155" s="95"/>
      <c r="G155" s="264"/>
      <c r="H155" s="926"/>
      <c r="I155" s="540"/>
      <c r="J155" s="112"/>
      <c r="K155" s="372"/>
      <c r="L155" s="271"/>
      <c r="M155" s="271"/>
      <c r="N155" s="122"/>
      <c r="O155" s="510"/>
    </row>
    <row r="156" spans="2:15" ht="18.600000000000001" thickBot="1">
      <c r="B156" s="502"/>
      <c r="C156" s="242"/>
      <c r="D156" s="243"/>
      <c r="E156" s="244"/>
      <c r="F156" s="265"/>
      <c r="G156" s="266"/>
      <c r="H156" s="928"/>
      <c r="I156" s="541"/>
      <c r="J156" s="374"/>
      <c r="K156" s="373"/>
      <c r="L156" s="272"/>
      <c r="M156" s="272"/>
      <c r="N156" s="240"/>
      <c r="O156" s="510"/>
    </row>
    <row r="157" spans="2:15" ht="18">
      <c r="B157" s="502"/>
      <c r="C157" s="260"/>
      <c r="D157" s="252"/>
      <c r="E157" s="512"/>
      <c r="F157" s="513"/>
      <c r="G157" s="226"/>
      <c r="H157" s="254"/>
      <c r="I157" s="226"/>
      <c r="J157" s="253"/>
      <c r="K157" s="514"/>
      <c r="L157" s="515"/>
      <c r="M157" s="353"/>
      <c r="N157" s="354"/>
      <c r="O157" s="510"/>
    </row>
    <row r="158" spans="2:15" ht="18">
      <c r="B158" s="502"/>
      <c r="C158" s="245"/>
      <c r="D158" s="485"/>
      <c r="E158" s="485"/>
      <c r="F158" s="485"/>
      <c r="G158" s="485"/>
      <c r="H158" s="485"/>
      <c r="I158" s="485"/>
      <c r="J158" s="225"/>
      <c r="K158" s="486"/>
      <c r="L158" s="487"/>
      <c r="M158" s="355"/>
      <c r="N158" s="356"/>
      <c r="O158" s="510"/>
    </row>
    <row r="159" spans="2:15" ht="18.600000000000001" thickBot="1">
      <c r="B159" s="502"/>
      <c r="C159" s="467"/>
      <c r="D159" s="468"/>
      <c r="E159" s="469"/>
      <c r="F159" s="470"/>
      <c r="G159" s="471"/>
      <c r="H159" s="472"/>
      <c r="I159" s="471"/>
      <c r="J159" s="473"/>
      <c r="K159" s="474"/>
      <c r="L159" s="516"/>
      <c r="M159" s="357"/>
      <c r="N159" s="358"/>
      <c r="O159" s="511"/>
    </row>
    <row r="160" spans="2:15" ht="18.600000000000001" thickBot="1">
      <c r="B160" s="503"/>
      <c r="C160" s="504"/>
      <c r="D160" s="505"/>
      <c r="E160" s="505"/>
      <c r="F160" s="506"/>
      <c r="G160" s="504"/>
      <c r="H160" s="504"/>
      <c r="I160" s="507"/>
      <c r="J160" s="507"/>
      <c r="K160" s="507"/>
      <c r="L160" s="507"/>
      <c r="M160" s="507"/>
      <c r="N160" s="507"/>
      <c r="O160" s="508"/>
    </row>
    <row r="162" spans="2:15" ht="15" thickBot="1"/>
    <row r="163" spans="2:15" ht="55.8" thickBot="1">
      <c r="B163" s="929"/>
      <c r="C163" s="930"/>
      <c r="D163" s="930"/>
      <c r="E163" s="930"/>
      <c r="F163" s="930"/>
      <c r="G163" s="930"/>
      <c r="H163" s="930"/>
      <c r="I163" s="930"/>
      <c r="J163" s="930"/>
      <c r="K163" s="930"/>
      <c r="L163" s="930"/>
      <c r="M163" s="930"/>
      <c r="N163" s="930"/>
      <c r="O163" s="931"/>
    </row>
    <row r="164" spans="2:15" ht="44.4" thickBot="1">
      <c r="B164" s="501"/>
      <c r="C164" s="932"/>
      <c r="D164" s="933"/>
      <c r="E164" s="933"/>
      <c r="F164" s="933"/>
      <c r="G164" s="933"/>
      <c r="H164" s="933"/>
      <c r="I164" s="933"/>
      <c r="J164" s="933"/>
      <c r="K164" s="933"/>
      <c r="L164" s="933"/>
      <c r="M164" s="933"/>
      <c r="N164" s="934"/>
      <c r="O164" s="509"/>
    </row>
    <row r="165" spans="2:15" ht="18">
      <c r="B165" s="502"/>
      <c r="C165" s="114"/>
      <c r="D165" s="106"/>
      <c r="E165" s="106"/>
      <c r="F165" s="106"/>
      <c r="G165" s="106"/>
      <c r="H165" s="106"/>
      <c r="I165" s="231"/>
      <c r="J165" s="231"/>
      <c r="K165" s="276"/>
      <c r="L165" s="277"/>
      <c r="M165" s="274"/>
      <c r="N165" s="607"/>
      <c r="O165" s="510"/>
    </row>
    <row r="166" spans="2:15" ht="18">
      <c r="B166" s="502"/>
      <c r="C166" s="84"/>
      <c r="D166" s="596"/>
      <c r="E166" s="596"/>
      <c r="F166" s="107"/>
      <c r="G166" s="521"/>
      <c r="H166" s="108"/>
      <c r="I166" s="117"/>
      <c r="J166" s="86"/>
      <c r="K166" s="703"/>
      <c r="L166" s="232"/>
      <c r="M166" s="98"/>
      <c r="N166" s="466"/>
      <c r="O166" s="510"/>
    </row>
    <row r="167" spans="2:15" ht="18">
      <c r="B167" s="502"/>
      <c r="C167" s="88"/>
      <c r="D167" s="596"/>
      <c r="E167" s="596"/>
      <c r="F167" s="109"/>
      <c r="G167" s="522"/>
      <c r="H167" s="110"/>
      <c r="I167" s="249"/>
      <c r="J167" s="90"/>
      <c r="K167" s="287"/>
      <c r="L167" s="233"/>
      <c r="M167" s="100"/>
      <c r="N167" s="519"/>
      <c r="O167" s="510"/>
    </row>
    <row r="168" spans="2:15" ht="18">
      <c r="B168" s="502"/>
      <c r="C168" s="102"/>
      <c r="D168" s="597"/>
      <c r="E168" s="597"/>
      <c r="F168" s="111"/>
      <c r="G168" s="523"/>
      <c r="H168" s="105"/>
      <c r="I168" s="175"/>
      <c r="J168" s="104"/>
      <c r="K168" s="288"/>
      <c r="L168" s="234"/>
      <c r="M168" s="125"/>
      <c r="N168" s="519"/>
      <c r="O168" s="510"/>
    </row>
    <row r="169" spans="2:15" ht="18">
      <c r="B169" s="502"/>
      <c r="C169" s="92"/>
      <c r="D169" s="597"/>
      <c r="E169" s="597"/>
      <c r="F169" s="112"/>
      <c r="G169" s="524"/>
      <c r="H169" s="95"/>
      <c r="I169" s="248"/>
      <c r="J169" s="94"/>
      <c r="K169" s="289"/>
      <c r="L169" s="235"/>
      <c r="M169" s="99"/>
      <c r="N169" s="519"/>
      <c r="O169" s="510"/>
    </row>
    <row r="170" spans="2:15" ht="18">
      <c r="B170" s="502"/>
      <c r="C170" s="116"/>
      <c r="D170" s="597"/>
      <c r="E170" s="597"/>
      <c r="F170" s="107"/>
      <c r="G170" s="859"/>
      <c r="H170" s="108"/>
      <c r="I170" s="938"/>
      <c r="J170" s="86"/>
      <c r="K170" s="940"/>
      <c r="L170" s="517"/>
      <c r="M170" s="517"/>
      <c r="N170" s="466"/>
      <c r="O170" s="510"/>
    </row>
    <row r="171" spans="2:15" ht="18">
      <c r="B171" s="502"/>
      <c r="C171" s="116"/>
      <c r="D171" s="597"/>
      <c r="E171" s="597"/>
      <c r="F171" s="107"/>
      <c r="G171" s="860"/>
      <c r="H171" s="108"/>
      <c r="I171" s="939"/>
      <c r="J171" s="86"/>
      <c r="K171" s="941"/>
      <c r="L171" s="518"/>
      <c r="M171" s="518"/>
      <c r="N171" s="519"/>
      <c r="O171" s="510"/>
    </row>
    <row r="172" spans="2:15" ht="18">
      <c r="B172" s="502"/>
      <c r="C172" s="115"/>
      <c r="D172" s="113"/>
      <c r="E172" s="113"/>
      <c r="F172" s="118"/>
      <c r="G172" s="96"/>
      <c r="H172" s="246"/>
      <c r="I172" s="247"/>
      <c r="J172" s="275"/>
      <c r="K172" s="290"/>
      <c r="L172" s="236"/>
      <c r="M172" s="101"/>
      <c r="N172" s="223"/>
      <c r="O172" s="510"/>
    </row>
    <row r="173" spans="2:15" ht="18.600000000000001" thickBot="1">
      <c r="B173" s="502"/>
      <c r="C173" s="219"/>
      <c r="D173" s="220"/>
      <c r="E173" s="220"/>
      <c r="F173" s="221"/>
      <c r="G173" s="222"/>
      <c r="H173" s="920"/>
      <c r="I173" s="920"/>
      <c r="J173" s="278"/>
      <c r="K173" s="179"/>
      <c r="L173" s="179"/>
      <c r="M173" s="179"/>
      <c r="N173" s="216"/>
      <c r="O173" s="510"/>
    </row>
    <row r="174" spans="2:15" ht="18">
      <c r="B174" s="502"/>
      <c r="C174" s="489"/>
      <c r="D174" s="490"/>
      <c r="E174" s="490"/>
      <c r="F174" s="491"/>
      <c r="G174" s="492"/>
      <c r="H174" s="493"/>
      <c r="I174" s="493"/>
      <c r="J174" s="494"/>
      <c r="K174" s="495"/>
      <c r="L174" s="495"/>
      <c r="M174" s="495"/>
      <c r="N174" s="496"/>
      <c r="O174" s="510"/>
    </row>
    <row r="175" spans="2:15" ht="18.600000000000001" thickBot="1">
      <c r="B175" s="502"/>
      <c r="C175" s="255"/>
      <c r="D175" s="256"/>
      <c r="E175" s="256"/>
      <c r="F175" s="256"/>
      <c r="G175" s="256"/>
      <c r="H175" s="256"/>
      <c r="I175" s="256"/>
      <c r="J175" s="257"/>
      <c r="K175" s="258"/>
      <c r="L175" s="259"/>
      <c r="M175" s="497"/>
      <c r="N175" s="498"/>
      <c r="O175" s="510"/>
    </row>
    <row r="176" spans="2:15" ht="34.200000000000003" thickBot="1">
      <c r="B176" s="502"/>
      <c r="C176" s="935"/>
      <c r="D176" s="936"/>
      <c r="E176" s="936"/>
      <c r="F176" s="936"/>
      <c r="G176" s="936"/>
      <c r="H176" s="936"/>
      <c r="I176" s="936"/>
      <c r="J176" s="936"/>
      <c r="K176" s="936"/>
      <c r="L176" s="936"/>
      <c r="M176" s="936"/>
      <c r="N176" s="937"/>
      <c r="O176" s="510"/>
    </row>
    <row r="177" spans="2:15" ht="18.600000000000001" thickBot="1">
      <c r="B177" s="502"/>
      <c r="C177" s="921"/>
      <c r="D177" s="922"/>
      <c r="E177" s="922"/>
      <c r="F177" s="922"/>
      <c r="G177" s="922"/>
      <c r="H177" s="250"/>
      <c r="I177" s="251"/>
      <c r="J177" s="923"/>
      <c r="K177" s="924"/>
      <c r="L177" s="924"/>
      <c r="M177" s="924"/>
      <c r="N177" s="925"/>
      <c r="O177" s="510"/>
    </row>
    <row r="178" spans="2:15" ht="18.600000000000001" thickBot="1">
      <c r="B178" s="502"/>
      <c r="C178" s="176"/>
      <c r="D178" s="177"/>
      <c r="E178" s="177"/>
      <c r="F178" s="177"/>
      <c r="G178" s="178"/>
      <c r="H178" s="267"/>
      <c r="I178" s="273"/>
      <c r="J178" s="241"/>
      <c r="K178" s="237"/>
      <c r="L178" s="238"/>
      <c r="M178" s="238"/>
      <c r="N178" s="239"/>
      <c r="O178" s="510"/>
    </row>
    <row r="179" spans="2:15" ht="18">
      <c r="B179" s="502"/>
      <c r="C179" s="84"/>
      <c r="D179" s="85"/>
      <c r="E179" s="86"/>
      <c r="F179" s="87"/>
      <c r="G179" s="261"/>
      <c r="H179" s="926"/>
      <c r="I179" s="537"/>
      <c r="J179" s="107"/>
      <c r="K179" s="598"/>
      <c r="L179" s="599"/>
      <c r="M179" s="599"/>
      <c r="N179" s="119"/>
      <c r="O179" s="510"/>
    </row>
    <row r="180" spans="2:15" ht="18.600000000000001" thickBot="1">
      <c r="B180" s="502"/>
      <c r="C180" s="88"/>
      <c r="D180" s="89"/>
      <c r="E180" s="90"/>
      <c r="F180" s="91"/>
      <c r="G180" s="262"/>
      <c r="H180" s="927"/>
      <c r="I180" s="538"/>
      <c r="J180" s="109"/>
      <c r="K180" s="370"/>
      <c r="L180" s="269"/>
      <c r="M180" s="269"/>
      <c r="N180" s="120"/>
      <c r="O180" s="510"/>
    </row>
    <row r="181" spans="2:15" ht="18.600000000000001" thickBot="1">
      <c r="B181" s="502"/>
      <c r="C181" s="102"/>
      <c r="D181" s="103"/>
      <c r="E181" s="104"/>
      <c r="F181" s="105"/>
      <c r="G181" s="263"/>
      <c r="H181" s="224"/>
      <c r="I181" s="539"/>
      <c r="J181" s="111"/>
      <c r="K181" s="371"/>
      <c r="L181" s="270"/>
      <c r="M181" s="270"/>
      <c r="N181" s="121"/>
      <c r="O181" s="510"/>
    </row>
    <row r="182" spans="2:15" ht="18">
      <c r="B182" s="502"/>
      <c r="C182" s="92"/>
      <c r="D182" s="93"/>
      <c r="E182" s="94"/>
      <c r="F182" s="95"/>
      <c r="G182" s="264"/>
      <c r="H182" s="926"/>
      <c r="I182" s="540"/>
      <c r="J182" s="112"/>
      <c r="K182" s="372"/>
      <c r="L182" s="271"/>
      <c r="M182" s="271"/>
      <c r="N182" s="122"/>
      <c r="O182" s="510"/>
    </row>
    <row r="183" spans="2:15" ht="18.600000000000001" thickBot="1">
      <c r="B183" s="502"/>
      <c r="C183" s="242"/>
      <c r="D183" s="243"/>
      <c r="E183" s="244"/>
      <c r="F183" s="265"/>
      <c r="G183" s="266"/>
      <c r="H183" s="928"/>
      <c r="I183" s="541"/>
      <c r="J183" s="374"/>
      <c r="K183" s="373"/>
      <c r="L183" s="272"/>
      <c r="M183" s="272"/>
      <c r="N183" s="240"/>
      <c r="O183" s="510"/>
    </row>
    <row r="184" spans="2:15" ht="18">
      <c r="B184" s="502"/>
      <c r="C184" s="260"/>
      <c r="D184" s="252"/>
      <c r="E184" s="512"/>
      <c r="F184" s="513"/>
      <c r="G184" s="226"/>
      <c r="H184" s="254"/>
      <c r="I184" s="226"/>
      <c r="J184" s="253"/>
      <c r="K184" s="514"/>
      <c r="L184" s="515"/>
      <c r="M184" s="353"/>
      <c r="N184" s="354"/>
      <c r="O184" s="510"/>
    </row>
    <row r="185" spans="2:15" ht="18">
      <c r="B185" s="502"/>
      <c r="C185" s="245"/>
      <c r="D185" s="485"/>
      <c r="E185" s="485"/>
      <c r="F185" s="485"/>
      <c r="G185" s="485"/>
      <c r="H185" s="485"/>
      <c r="I185" s="485"/>
      <c r="J185" s="225"/>
      <c r="K185" s="486"/>
      <c r="L185" s="487"/>
      <c r="M185" s="355"/>
      <c r="N185" s="356"/>
      <c r="O185" s="510"/>
    </row>
    <row r="186" spans="2:15" ht="18.600000000000001" thickBot="1">
      <c r="B186" s="502"/>
      <c r="C186" s="467"/>
      <c r="D186" s="468"/>
      <c r="E186" s="469"/>
      <c r="F186" s="470"/>
      <c r="G186" s="471"/>
      <c r="H186" s="472"/>
      <c r="I186" s="471"/>
      <c r="J186" s="473"/>
      <c r="K186" s="474"/>
      <c r="L186" s="516"/>
      <c r="M186" s="357" t="s">
        <v>151</v>
      </c>
      <c r="N186" s="358">
        <f>N183*G172</f>
        <v>0</v>
      </c>
      <c r="O186" s="511"/>
    </row>
    <row r="187" spans="2:15" ht="18.600000000000001" thickBot="1">
      <c r="B187" s="503"/>
      <c r="C187" s="504"/>
      <c r="D187" s="505"/>
      <c r="E187" s="505"/>
      <c r="F187" s="506"/>
      <c r="G187" s="504"/>
      <c r="H187" s="504"/>
      <c r="I187" s="507"/>
      <c r="J187" s="507"/>
      <c r="K187" s="507"/>
      <c r="L187" s="507"/>
      <c r="M187" s="507"/>
      <c r="N187" s="507"/>
      <c r="O187" s="508"/>
    </row>
    <row r="189" spans="2:15" ht="15" thickBot="1"/>
    <row r="190" spans="2:15" ht="55.8" thickBot="1">
      <c r="B190" s="929" t="s">
        <v>266</v>
      </c>
      <c r="C190" s="930"/>
      <c r="D190" s="930"/>
      <c r="E190" s="930"/>
      <c r="F190" s="930"/>
      <c r="G190" s="930"/>
      <c r="H190" s="930"/>
      <c r="I190" s="930"/>
      <c r="J190" s="930"/>
      <c r="K190" s="930"/>
      <c r="L190" s="930"/>
      <c r="M190" s="930"/>
      <c r="N190" s="930"/>
      <c r="O190" s="931"/>
    </row>
    <row r="191" spans="2:15" ht="44.4" thickBot="1">
      <c r="B191" s="501"/>
      <c r="C191" s="932"/>
      <c r="D191" s="933"/>
      <c r="E191" s="933"/>
      <c r="F191" s="933"/>
      <c r="G191" s="933"/>
      <c r="H191" s="933"/>
      <c r="I191" s="933"/>
      <c r="J191" s="933"/>
      <c r="K191" s="933"/>
      <c r="L191" s="933"/>
      <c r="M191" s="933"/>
      <c r="N191" s="934"/>
      <c r="O191" s="509"/>
    </row>
    <row r="192" spans="2:15" ht="18">
      <c r="B192" s="502"/>
      <c r="C192" s="114"/>
      <c r="D192" s="106"/>
      <c r="E192" s="106"/>
      <c r="F192" s="106"/>
      <c r="G192" s="106"/>
      <c r="H192" s="106"/>
      <c r="I192" s="231"/>
      <c r="J192" s="231"/>
      <c r="K192" s="276"/>
      <c r="L192" s="277"/>
      <c r="M192" s="274"/>
      <c r="N192" s="607"/>
      <c r="O192" s="510"/>
    </row>
    <row r="193" spans="2:15" ht="18">
      <c r="B193" s="502"/>
      <c r="C193" s="84"/>
      <c r="D193" s="596"/>
      <c r="E193" s="596"/>
      <c r="F193" s="107"/>
      <c r="G193" s="521"/>
      <c r="H193" s="108"/>
      <c r="I193" s="117"/>
      <c r="J193" s="86"/>
      <c r="K193" s="703"/>
      <c r="L193" s="232"/>
      <c r="M193" s="98"/>
      <c r="N193" s="466"/>
      <c r="O193" s="510"/>
    </row>
    <row r="194" spans="2:15" ht="18">
      <c r="B194" s="502"/>
      <c r="C194" s="88"/>
      <c r="D194" s="596"/>
      <c r="E194" s="596"/>
      <c r="F194" s="109"/>
      <c r="G194" s="522"/>
      <c r="H194" s="110"/>
      <c r="I194" s="249"/>
      <c r="J194" s="90"/>
      <c r="K194" s="287"/>
      <c r="L194" s="233"/>
      <c r="M194" s="100"/>
      <c r="N194" s="519"/>
      <c r="O194" s="510"/>
    </row>
    <row r="195" spans="2:15" ht="18">
      <c r="B195" s="502"/>
      <c r="C195" s="102"/>
      <c r="D195" s="597"/>
      <c r="E195" s="597"/>
      <c r="F195" s="111"/>
      <c r="G195" s="523"/>
      <c r="H195" s="105"/>
      <c r="I195" s="175"/>
      <c r="J195" s="104"/>
      <c r="K195" s="288"/>
      <c r="L195" s="234"/>
      <c r="M195" s="125"/>
      <c r="N195" s="519"/>
      <c r="O195" s="510"/>
    </row>
    <row r="196" spans="2:15" ht="18">
      <c r="B196" s="502"/>
      <c r="C196" s="92"/>
      <c r="D196" s="597"/>
      <c r="E196" s="597"/>
      <c r="F196" s="112"/>
      <c r="G196" s="524"/>
      <c r="H196" s="95"/>
      <c r="I196" s="248"/>
      <c r="J196" s="94"/>
      <c r="K196" s="289"/>
      <c r="L196" s="235"/>
      <c r="M196" s="99"/>
      <c r="N196" s="519"/>
      <c r="O196" s="510"/>
    </row>
    <row r="197" spans="2:15" ht="18">
      <c r="B197" s="502"/>
      <c r="C197" s="116"/>
      <c r="D197" s="597"/>
      <c r="E197" s="597"/>
      <c r="F197" s="107"/>
      <c r="G197" s="859"/>
      <c r="H197" s="108"/>
      <c r="I197" s="938"/>
      <c r="J197" s="86"/>
      <c r="K197" s="940"/>
      <c r="L197" s="517"/>
      <c r="M197" s="517"/>
      <c r="N197" s="466"/>
      <c r="O197" s="510"/>
    </row>
    <row r="198" spans="2:15" ht="18">
      <c r="B198" s="502"/>
      <c r="C198" s="116"/>
      <c r="D198" s="597"/>
      <c r="E198" s="597"/>
      <c r="F198" s="107"/>
      <c r="G198" s="860"/>
      <c r="H198" s="108"/>
      <c r="I198" s="939"/>
      <c r="J198" s="86"/>
      <c r="K198" s="941"/>
      <c r="L198" s="518"/>
      <c r="M198" s="518"/>
      <c r="N198" s="519"/>
      <c r="O198" s="510"/>
    </row>
    <row r="199" spans="2:15" ht="18">
      <c r="B199" s="502"/>
      <c r="C199" s="115"/>
      <c r="D199" s="113"/>
      <c r="E199" s="113"/>
      <c r="F199" s="118"/>
      <c r="G199" s="96"/>
      <c r="H199" s="246"/>
      <c r="I199" s="247"/>
      <c r="J199" s="275"/>
      <c r="K199" s="290"/>
      <c r="L199" s="236"/>
      <c r="M199" s="101"/>
      <c r="N199" s="223"/>
      <c r="O199" s="510"/>
    </row>
    <row r="200" spans="2:15" ht="18.600000000000001" thickBot="1">
      <c r="B200" s="502"/>
      <c r="C200" s="219"/>
      <c r="D200" s="220"/>
      <c r="E200" s="220"/>
      <c r="F200" s="221"/>
      <c r="G200" s="222"/>
      <c r="H200" s="920"/>
      <c r="I200" s="920"/>
      <c r="J200" s="278"/>
      <c r="K200" s="179"/>
      <c r="L200" s="179"/>
      <c r="M200" s="179"/>
      <c r="N200" s="216"/>
      <c r="O200" s="510"/>
    </row>
    <row r="201" spans="2:15" ht="18">
      <c r="B201" s="502"/>
      <c r="C201" s="489"/>
      <c r="D201" s="490"/>
      <c r="E201" s="490"/>
      <c r="F201" s="491"/>
      <c r="G201" s="492"/>
      <c r="H201" s="493"/>
      <c r="I201" s="493"/>
      <c r="J201" s="494"/>
      <c r="K201" s="495"/>
      <c r="L201" s="495"/>
      <c r="M201" s="495"/>
      <c r="N201" s="496"/>
      <c r="O201" s="510"/>
    </row>
    <row r="202" spans="2:15" ht="18.600000000000001" thickBot="1">
      <c r="B202" s="502"/>
      <c r="C202" s="255"/>
      <c r="D202" s="256"/>
      <c r="E202" s="256"/>
      <c r="F202" s="256"/>
      <c r="G202" s="256"/>
      <c r="H202" s="256"/>
      <c r="I202" s="256"/>
      <c r="J202" s="257"/>
      <c r="K202" s="258"/>
      <c r="L202" s="259"/>
      <c r="M202" s="497"/>
      <c r="N202" s="498"/>
      <c r="O202" s="510"/>
    </row>
    <row r="203" spans="2:15" ht="34.200000000000003" thickBot="1">
      <c r="B203" s="502"/>
      <c r="C203" s="935"/>
      <c r="D203" s="936"/>
      <c r="E203" s="936"/>
      <c r="F203" s="936"/>
      <c r="G203" s="936"/>
      <c r="H203" s="936"/>
      <c r="I203" s="936"/>
      <c r="J203" s="936"/>
      <c r="K203" s="936"/>
      <c r="L203" s="936"/>
      <c r="M203" s="936"/>
      <c r="N203" s="937"/>
      <c r="O203" s="510"/>
    </row>
    <row r="204" spans="2:15" ht="18.600000000000001" thickBot="1">
      <c r="B204" s="502"/>
      <c r="C204" s="921"/>
      <c r="D204" s="922"/>
      <c r="E204" s="922"/>
      <c r="F204" s="922"/>
      <c r="G204" s="922"/>
      <c r="H204" s="250"/>
      <c r="I204" s="251"/>
      <c r="J204" s="923"/>
      <c r="K204" s="924"/>
      <c r="L204" s="924"/>
      <c r="M204" s="924"/>
      <c r="N204" s="925"/>
      <c r="O204" s="510"/>
    </row>
    <row r="205" spans="2:15" ht="18.600000000000001" thickBot="1">
      <c r="B205" s="502"/>
      <c r="C205" s="176"/>
      <c r="D205" s="177"/>
      <c r="E205" s="177"/>
      <c r="F205" s="177"/>
      <c r="G205" s="178"/>
      <c r="H205" s="267"/>
      <c r="I205" s="273"/>
      <c r="J205" s="241"/>
      <c r="K205" s="237"/>
      <c r="L205" s="238"/>
      <c r="M205" s="238"/>
      <c r="N205" s="239"/>
      <c r="O205" s="510"/>
    </row>
    <row r="206" spans="2:15" ht="18">
      <c r="B206" s="502"/>
      <c r="C206" s="84"/>
      <c r="D206" s="85"/>
      <c r="E206" s="86"/>
      <c r="F206" s="87"/>
      <c r="G206" s="261"/>
      <c r="H206" s="926"/>
      <c r="I206" s="537"/>
      <c r="J206" s="107"/>
      <c r="K206" s="598"/>
      <c r="L206" s="599"/>
      <c r="M206" s="599"/>
      <c r="N206" s="119"/>
      <c r="O206" s="510"/>
    </row>
    <row r="207" spans="2:15" ht="18.600000000000001" thickBot="1">
      <c r="B207" s="502"/>
      <c r="C207" s="88"/>
      <c r="D207" s="89"/>
      <c r="E207" s="90"/>
      <c r="F207" s="91"/>
      <c r="G207" s="262"/>
      <c r="H207" s="927"/>
      <c r="I207" s="538"/>
      <c r="J207" s="109"/>
      <c r="K207" s="370"/>
      <c r="L207" s="269"/>
      <c r="M207" s="269"/>
      <c r="N207" s="120"/>
      <c r="O207" s="510"/>
    </row>
    <row r="208" spans="2:15" ht="18.600000000000001" thickBot="1">
      <c r="B208" s="502"/>
      <c r="C208" s="102"/>
      <c r="D208" s="103"/>
      <c r="E208" s="104"/>
      <c r="F208" s="105"/>
      <c r="G208" s="263"/>
      <c r="H208" s="224"/>
      <c r="I208" s="539"/>
      <c r="J208" s="111"/>
      <c r="K208" s="371"/>
      <c r="L208" s="270"/>
      <c r="M208" s="270"/>
      <c r="N208" s="121"/>
      <c r="O208" s="510"/>
    </row>
    <row r="209" spans="2:15" ht="18">
      <c r="B209" s="502"/>
      <c r="C209" s="92"/>
      <c r="D209" s="93"/>
      <c r="E209" s="94"/>
      <c r="F209" s="95"/>
      <c r="G209" s="264"/>
      <c r="H209" s="926"/>
      <c r="I209" s="540"/>
      <c r="J209" s="112"/>
      <c r="K209" s="372"/>
      <c r="L209" s="271"/>
      <c r="M209" s="271"/>
      <c r="N209" s="122"/>
      <c r="O209" s="510"/>
    </row>
    <row r="210" spans="2:15" ht="18.600000000000001" thickBot="1">
      <c r="B210" s="502"/>
      <c r="C210" s="242"/>
      <c r="D210" s="243"/>
      <c r="E210" s="244"/>
      <c r="F210" s="265"/>
      <c r="G210" s="266"/>
      <c r="H210" s="928"/>
      <c r="I210" s="541"/>
      <c r="J210" s="374"/>
      <c r="K210" s="373"/>
      <c r="L210" s="272"/>
      <c r="M210" s="272"/>
      <c r="N210" s="240"/>
      <c r="O210" s="510"/>
    </row>
    <row r="211" spans="2:15" ht="18">
      <c r="B211" s="502"/>
      <c r="C211" s="260"/>
      <c r="D211" s="252"/>
      <c r="E211" s="512"/>
      <c r="F211" s="513"/>
      <c r="G211" s="226"/>
      <c r="H211" s="254"/>
      <c r="I211" s="226"/>
      <c r="J211" s="253"/>
      <c r="K211" s="514"/>
      <c r="L211" s="515"/>
      <c r="M211" s="353" t="s">
        <v>152</v>
      </c>
      <c r="N211" s="354">
        <f>N213-N212</f>
        <v>0</v>
      </c>
      <c r="O211" s="510"/>
    </row>
    <row r="212" spans="2:15" ht="18">
      <c r="B212" s="502"/>
      <c r="C212" s="245"/>
      <c r="D212" s="485"/>
      <c r="E212" s="485"/>
      <c r="F212" s="485"/>
      <c r="G212" s="485"/>
      <c r="H212" s="485"/>
      <c r="I212" s="485"/>
      <c r="J212" s="225"/>
      <c r="K212" s="486"/>
      <c r="L212" s="487"/>
      <c r="M212" s="355" t="s">
        <v>150</v>
      </c>
      <c r="N212" s="356">
        <f>N210*G210</f>
        <v>0</v>
      </c>
      <c r="O212" s="510"/>
    </row>
    <row r="213" spans="2:15" ht="18.600000000000001" thickBot="1">
      <c r="B213" s="502"/>
      <c r="C213" s="467"/>
      <c r="D213" s="468"/>
      <c r="E213" s="469"/>
      <c r="F213" s="470"/>
      <c r="G213" s="471"/>
      <c r="H213" s="472"/>
      <c r="I213" s="471"/>
      <c r="J213" s="473"/>
      <c r="K213" s="474"/>
      <c r="L213" s="516"/>
      <c r="M213" s="357" t="s">
        <v>151</v>
      </c>
      <c r="N213" s="358">
        <f>N210*G199</f>
        <v>0</v>
      </c>
      <c r="O213" s="511"/>
    </row>
    <row r="214" spans="2:15" ht="18.600000000000001" thickBot="1">
      <c r="B214" s="503"/>
      <c r="C214" s="504"/>
      <c r="D214" s="505"/>
      <c r="E214" s="505"/>
      <c r="F214" s="506"/>
      <c r="G214" s="504"/>
      <c r="H214" s="504"/>
      <c r="I214" s="507"/>
      <c r="J214" s="507"/>
      <c r="K214" s="507"/>
      <c r="L214" s="507"/>
      <c r="M214" s="507"/>
      <c r="N214" s="507"/>
      <c r="O214" s="508"/>
    </row>
    <row r="216" spans="2:15" ht="15" thickBot="1"/>
    <row r="217" spans="2:15" ht="55.8" thickBot="1">
      <c r="B217" s="929" t="s">
        <v>274</v>
      </c>
      <c r="C217" s="930"/>
      <c r="D217" s="930"/>
      <c r="E217" s="930"/>
      <c r="F217" s="930"/>
      <c r="G217" s="930"/>
      <c r="H217" s="930"/>
      <c r="I217" s="930"/>
      <c r="J217" s="930"/>
      <c r="K217" s="930"/>
      <c r="L217" s="930"/>
      <c r="M217" s="930"/>
      <c r="N217" s="930"/>
      <c r="O217" s="931"/>
    </row>
    <row r="218" spans="2:15" ht="44.4" thickBot="1">
      <c r="B218" s="501"/>
      <c r="C218" s="932"/>
      <c r="D218" s="933"/>
      <c r="E218" s="933"/>
      <c r="F218" s="933"/>
      <c r="G218" s="933"/>
      <c r="H218" s="933"/>
      <c r="I218" s="933"/>
      <c r="J218" s="933"/>
      <c r="K218" s="933"/>
      <c r="L218" s="933"/>
      <c r="M218" s="933"/>
      <c r="N218" s="934"/>
      <c r="O218" s="509"/>
    </row>
    <row r="219" spans="2:15" ht="18">
      <c r="B219" s="502"/>
      <c r="C219" s="114"/>
      <c r="D219" s="106"/>
      <c r="E219" s="106"/>
      <c r="F219" s="106"/>
      <c r="G219" s="106"/>
      <c r="H219" s="106"/>
      <c r="I219" s="231"/>
      <c r="J219" s="231"/>
      <c r="K219" s="276"/>
      <c r="L219" s="277"/>
      <c r="M219" s="274"/>
      <c r="N219" s="607"/>
      <c r="O219" s="510"/>
    </row>
    <row r="220" spans="2:15" ht="18">
      <c r="B220" s="502"/>
      <c r="C220" s="84"/>
      <c r="D220" s="596"/>
      <c r="E220" s="596"/>
      <c r="F220" s="107"/>
      <c r="G220" s="521"/>
      <c r="H220" s="108"/>
      <c r="I220" s="117"/>
      <c r="J220" s="86"/>
      <c r="K220" s="703"/>
      <c r="L220" s="232"/>
      <c r="M220" s="98"/>
      <c r="N220" s="466"/>
      <c r="O220" s="510"/>
    </row>
    <row r="221" spans="2:15" ht="18">
      <c r="B221" s="502"/>
      <c r="C221" s="88"/>
      <c r="D221" s="596"/>
      <c r="E221" s="596"/>
      <c r="F221" s="109"/>
      <c r="G221" s="522"/>
      <c r="H221" s="110"/>
      <c r="I221" s="249"/>
      <c r="J221" s="90"/>
      <c r="K221" s="287"/>
      <c r="L221" s="233"/>
      <c r="M221" s="100"/>
      <c r="N221" s="519"/>
      <c r="O221" s="510"/>
    </row>
    <row r="222" spans="2:15" ht="18">
      <c r="B222" s="502"/>
      <c r="C222" s="102"/>
      <c r="D222" s="597"/>
      <c r="E222" s="597"/>
      <c r="F222" s="111"/>
      <c r="G222" s="523"/>
      <c r="H222" s="105"/>
      <c r="I222" s="175"/>
      <c r="J222" s="104"/>
      <c r="K222" s="288"/>
      <c r="L222" s="234"/>
      <c r="M222" s="125"/>
      <c r="N222" s="519"/>
      <c r="O222" s="510"/>
    </row>
    <row r="223" spans="2:15" ht="18">
      <c r="B223" s="502"/>
      <c r="C223" s="92"/>
      <c r="D223" s="597"/>
      <c r="E223" s="597"/>
      <c r="F223" s="112"/>
      <c r="G223" s="524"/>
      <c r="H223" s="95"/>
      <c r="I223" s="248"/>
      <c r="J223" s="94"/>
      <c r="K223" s="289"/>
      <c r="L223" s="235"/>
      <c r="M223" s="99"/>
      <c r="N223" s="519"/>
      <c r="O223" s="510"/>
    </row>
    <row r="224" spans="2:15" ht="18">
      <c r="B224" s="502"/>
      <c r="C224" s="116"/>
      <c r="D224" s="597"/>
      <c r="E224" s="597"/>
      <c r="F224" s="107"/>
      <c r="G224" s="859"/>
      <c r="H224" s="108"/>
      <c r="I224" s="938"/>
      <c r="J224" s="86"/>
      <c r="K224" s="940"/>
      <c r="L224" s="517"/>
      <c r="M224" s="517"/>
      <c r="N224" s="466"/>
      <c r="O224" s="510"/>
    </row>
    <row r="225" spans="2:15" ht="18">
      <c r="B225" s="502"/>
      <c r="C225" s="116"/>
      <c r="D225" s="597"/>
      <c r="E225" s="597"/>
      <c r="F225" s="107"/>
      <c r="G225" s="860"/>
      <c r="H225" s="108"/>
      <c r="I225" s="939"/>
      <c r="J225" s="86"/>
      <c r="K225" s="941"/>
      <c r="L225" s="518"/>
      <c r="M225" s="518"/>
      <c r="N225" s="519"/>
      <c r="O225" s="510"/>
    </row>
    <row r="226" spans="2:15" ht="18">
      <c r="B226" s="502"/>
      <c r="C226" s="115"/>
      <c r="D226" s="113"/>
      <c r="E226" s="113"/>
      <c r="F226" s="118"/>
      <c r="G226" s="96"/>
      <c r="H226" s="246"/>
      <c r="I226" s="247"/>
      <c r="J226" s="275"/>
      <c r="K226" s="290"/>
      <c r="L226" s="236"/>
      <c r="M226" s="101"/>
      <c r="N226" s="223"/>
      <c r="O226" s="510"/>
    </row>
    <row r="227" spans="2:15" ht="18.600000000000001" thickBot="1">
      <c r="B227" s="502"/>
      <c r="C227" s="219"/>
      <c r="D227" s="220"/>
      <c r="E227" s="220"/>
      <c r="F227" s="221"/>
      <c r="G227" s="222"/>
      <c r="H227" s="920"/>
      <c r="I227" s="920"/>
      <c r="J227" s="278"/>
      <c r="K227" s="179"/>
      <c r="L227" s="179"/>
      <c r="M227" s="179"/>
      <c r="N227" s="216"/>
      <c r="O227" s="510"/>
    </row>
    <row r="228" spans="2:15" ht="18">
      <c r="B228" s="502"/>
      <c r="C228" s="489"/>
      <c r="D228" s="490"/>
      <c r="E228" s="490"/>
      <c r="F228" s="491"/>
      <c r="G228" s="492"/>
      <c r="H228" s="493"/>
      <c r="I228" s="493"/>
      <c r="J228" s="494"/>
      <c r="K228" s="495"/>
      <c r="L228" s="495"/>
      <c r="M228" s="495"/>
      <c r="N228" s="496"/>
      <c r="O228" s="510"/>
    </row>
    <row r="229" spans="2:15" ht="18.600000000000001" thickBot="1">
      <c r="B229" s="502"/>
      <c r="C229" s="255"/>
      <c r="D229" s="256"/>
      <c r="E229" s="256"/>
      <c r="F229" s="256"/>
      <c r="G229" s="256"/>
      <c r="H229" s="256"/>
      <c r="I229" s="256"/>
      <c r="J229" s="257"/>
      <c r="K229" s="258"/>
      <c r="L229" s="259"/>
      <c r="M229" s="497"/>
      <c r="N229" s="498"/>
      <c r="O229" s="510"/>
    </row>
    <row r="230" spans="2:15" ht="34.200000000000003" thickBot="1">
      <c r="B230" s="502"/>
      <c r="C230" s="935"/>
      <c r="D230" s="936"/>
      <c r="E230" s="936"/>
      <c r="F230" s="936"/>
      <c r="G230" s="936"/>
      <c r="H230" s="936"/>
      <c r="I230" s="936"/>
      <c r="J230" s="936"/>
      <c r="K230" s="936"/>
      <c r="L230" s="936"/>
      <c r="M230" s="936"/>
      <c r="N230" s="937"/>
      <c r="O230" s="510"/>
    </row>
    <row r="231" spans="2:15" ht="18.600000000000001" thickBot="1">
      <c r="B231" s="502"/>
      <c r="C231" s="921"/>
      <c r="D231" s="922"/>
      <c r="E231" s="922"/>
      <c r="F231" s="922"/>
      <c r="G231" s="922"/>
      <c r="H231" s="250"/>
      <c r="I231" s="251"/>
      <c r="J231" s="923"/>
      <c r="K231" s="924"/>
      <c r="L231" s="924"/>
      <c r="M231" s="924"/>
      <c r="N231" s="925"/>
      <c r="O231" s="510"/>
    </row>
    <row r="232" spans="2:15" ht="18.600000000000001" thickBot="1">
      <c r="B232" s="502"/>
      <c r="C232" s="176"/>
      <c r="D232" s="177"/>
      <c r="E232" s="177"/>
      <c r="F232" s="177"/>
      <c r="G232" s="178"/>
      <c r="H232" s="267"/>
      <c r="I232" s="273"/>
      <c r="J232" s="241"/>
      <c r="K232" s="237"/>
      <c r="L232" s="238"/>
      <c r="M232" s="238"/>
      <c r="N232" s="239"/>
      <c r="O232" s="510"/>
    </row>
    <row r="233" spans="2:15" ht="18">
      <c r="B233" s="502"/>
      <c r="C233" s="84"/>
      <c r="D233" s="85"/>
      <c r="E233" s="86"/>
      <c r="F233" s="87"/>
      <c r="G233" s="261"/>
      <c r="H233" s="926"/>
      <c r="I233" s="537"/>
      <c r="J233" s="107"/>
      <c r="K233" s="598"/>
      <c r="L233" s="599"/>
      <c r="M233" s="599"/>
      <c r="N233" s="119"/>
      <c r="O233" s="510"/>
    </row>
    <row r="234" spans="2:15" ht="18.600000000000001" thickBot="1">
      <c r="B234" s="502"/>
      <c r="C234" s="88"/>
      <c r="D234" s="89"/>
      <c r="E234" s="90"/>
      <c r="F234" s="91"/>
      <c r="G234" s="262"/>
      <c r="H234" s="927"/>
      <c r="I234" s="538"/>
      <c r="J234" s="109"/>
      <c r="K234" s="370"/>
      <c r="L234" s="269"/>
      <c r="M234" s="269"/>
      <c r="N234" s="120"/>
      <c r="O234" s="510"/>
    </row>
    <row r="235" spans="2:15" ht="18.600000000000001" thickBot="1">
      <c r="B235" s="502"/>
      <c r="C235" s="102"/>
      <c r="D235" s="103"/>
      <c r="E235" s="104"/>
      <c r="F235" s="105"/>
      <c r="G235" s="263"/>
      <c r="H235" s="224"/>
      <c r="I235" s="539"/>
      <c r="J235" s="111"/>
      <c r="K235" s="371"/>
      <c r="L235" s="270"/>
      <c r="M235" s="270"/>
      <c r="N235" s="121"/>
      <c r="O235" s="510"/>
    </row>
    <row r="236" spans="2:15" ht="18">
      <c r="B236" s="502"/>
      <c r="C236" s="92"/>
      <c r="D236" s="93"/>
      <c r="E236" s="94"/>
      <c r="F236" s="95"/>
      <c r="G236" s="264"/>
      <c r="H236" s="926"/>
      <c r="I236" s="540"/>
      <c r="J236" s="112"/>
      <c r="K236" s="372"/>
      <c r="L236" s="271"/>
      <c r="M236" s="271"/>
      <c r="N236" s="122"/>
      <c r="O236" s="510"/>
    </row>
    <row r="237" spans="2:15" ht="18.600000000000001" thickBot="1">
      <c r="B237" s="502"/>
      <c r="C237" s="242"/>
      <c r="D237" s="243"/>
      <c r="E237" s="244"/>
      <c r="F237" s="265"/>
      <c r="G237" s="266"/>
      <c r="H237" s="928"/>
      <c r="I237" s="541"/>
      <c r="J237" s="374"/>
      <c r="K237" s="373"/>
      <c r="L237" s="272"/>
      <c r="M237" s="272"/>
      <c r="N237" s="240"/>
      <c r="O237" s="510"/>
    </row>
    <row r="238" spans="2:15" ht="18">
      <c r="B238" s="502"/>
      <c r="C238" s="260"/>
      <c r="D238" s="252"/>
      <c r="E238" s="512"/>
      <c r="F238" s="513"/>
      <c r="G238" s="226"/>
      <c r="H238" s="254"/>
      <c r="I238" s="226"/>
      <c r="J238" s="253"/>
      <c r="K238" s="514"/>
      <c r="L238" s="515"/>
      <c r="M238" s="353"/>
      <c r="N238" s="354"/>
      <c r="O238" s="510"/>
    </row>
    <row r="239" spans="2:15" ht="18">
      <c r="B239" s="502"/>
      <c r="C239" s="245"/>
      <c r="D239" s="485"/>
      <c r="E239" s="485"/>
      <c r="F239" s="485"/>
      <c r="G239" s="485"/>
      <c r="H239" s="485"/>
      <c r="I239" s="485"/>
      <c r="J239" s="225"/>
      <c r="K239" s="486"/>
      <c r="L239" s="487"/>
      <c r="M239" s="355"/>
      <c r="N239" s="356"/>
      <c r="O239" s="510"/>
    </row>
    <row r="240" spans="2:15" ht="18.600000000000001" thickBot="1">
      <c r="B240" s="502"/>
      <c r="C240" s="467"/>
      <c r="D240" s="468"/>
      <c r="E240" s="469"/>
      <c r="F240" s="470"/>
      <c r="G240" s="471"/>
      <c r="H240" s="472"/>
      <c r="I240" s="471"/>
      <c r="J240" s="473"/>
      <c r="K240" s="474"/>
      <c r="L240" s="516"/>
      <c r="M240" s="357"/>
      <c r="N240" s="358"/>
      <c r="O240" s="511"/>
    </row>
    <row r="241" spans="2:15" ht="18.600000000000001" thickBot="1">
      <c r="B241" s="503"/>
      <c r="C241" s="504"/>
      <c r="D241" s="505"/>
      <c r="E241" s="505"/>
      <c r="F241" s="506"/>
      <c r="G241" s="504"/>
      <c r="H241" s="504"/>
      <c r="I241" s="507"/>
      <c r="J241" s="507"/>
      <c r="K241" s="507"/>
      <c r="L241" s="507"/>
      <c r="M241" s="507"/>
      <c r="N241" s="507"/>
      <c r="O241" s="508"/>
    </row>
    <row r="243" spans="2:15" ht="15" thickBot="1"/>
    <row r="244" spans="2:15" ht="55.8" thickBot="1">
      <c r="B244" s="929" t="s">
        <v>277</v>
      </c>
      <c r="C244" s="930"/>
      <c r="D244" s="930"/>
      <c r="E244" s="930"/>
      <c r="F244" s="930"/>
      <c r="G244" s="930"/>
      <c r="H244" s="930"/>
      <c r="I244" s="930"/>
      <c r="J244" s="930"/>
      <c r="K244" s="930"/>
      <c r="L244" s="930"/>
      <c r="M244" s="930"/>
      <c r="N244" s="930"/>
      <c r="O244" s="931"/>
    </row>
    <row r="245" spans="2:15" ht="44.4" thickBot="1">
      <c r="B245" s="501"/>
      <c r="C245" s="932"/>
      <c r="D245" s="933"/>
      <c r="E245" s="933"/>
      <c r="F245" s="933"/>
      <c r="G245" s="933"/>
      <c r="H245" s="933"/>
      <c r="I245" s="933"/>
      <c r="J245" s="933"/>
      <c r="K245" s="933"/>
      <c r="L245" s="933"/>
      <c r="M245" s="933"/>
      <c r="N245" s="934"/>
      <c r="O245" s="509"/>
    </row>
    <row r="246" spans="2:15" ht="18">
      <c r="B246" s="502"/>
      <c r="C246" s="114"/>
      <c r="D246" s="106"/>
      <c r="E246" s="106"/>
      <c r="F246" s="106"/>
      <c r="G246" s="106"/>
      <c r="H246" s="106"/>
      <c r="I246" s="231"/>
      <c r="J246" s="231"/>
      <c r="K246" s="276"/>
      <c r="L246" s="277"/>
      <c r="M246" s="274"/>
      <c r="N246" s="607"/>
      <c r="O246" s="510"/>
    </row>
    <row r="247" spans="2:15" ht="18">
      <c r="B247" s="502"/>
      <c r="C247" s="84"/>
      <c r="D247" s="596"/>
      <c r="E247" s="596"/>
      <c r="F247" s="107"/>
      <c r="G247" s="521"/>
      <c r="H247" s="108"/>
      <c r="I247" s="117"/>
      <c r="J247" s="86"/>
      <c r="K247" s="703"/>
      <c r="L247" s="232"/>
      <c r="M247" s="98"/>
      <c r="N247" s="466"/>
      <c r="O247" s="510"/>
    </row>
    <row r="248" spans="2:15" ht="18">
      <c r="B248" s="502"/>
      <c r="C248" s="88"/>
      <c r="D248" s="596"/>
      <c r="E248" s="596"/>
      <c r="F248" s="109"/>
      <c r="G248" s="522"/>
      <c r="H248" s="110"/>
      <c r="I248" s="249"/>
      <c r="J248" s="90"/>
      <c r="K248" s="287"/>
      <c r="L248" s="233"/>
      <c r="M248" s="100"/>
      <c r="N248" s="519"/>
      <c r="O248" s="510"/>
    </row>
    <row r="249" spans="2:15" ht="18">
      <c r="B249" s="502"/>
      <c r="C249" s="102"/>
      <c r="D249" s="597"/>
      <c r="E249" s="597"/>
      <c r="F249" s="111"/>
      <c r="G249" s="523"/>
      <c r="H249" s="105"/>
      <c r="I249" s="175"/>
      <c r="J249" s="104"/>
      <c r="K249" s="288"/>
      <c r="L249" s="234"/>
      <c r="M249" s="125"/>
      <c r="N249" s="519"/>
      <c r="O249" s="510"/>
    </row>
    <row r="250" spans="2:15" ht="18">
      <c r="B250" s="502"/>
      <c r="C250" s="92"/>
      <c r="D250" s="597"/>
      <c r="E250" s="597"/>
      <c r="F250" s="112"/>
      <c r="G250" s="524"/>
      <c r="H250" s="95"/>
      <c r="I250" s="248"/>
      <c r="J250" s="94"/>
      <c r="K250" s="289"/>
      <c r="L250" s="235"/>
      <c r="M250" s="99"/>
      <c r="N250" s="519"/>
      <c r="O250" s="510"/>
    </row>
    <row r="251" spans="2:15" ht="18">
      <c r="B251" s="502"/>
      <c r="C251" s="116"/>
      <c r="D251" s="597"/>
      <c r="E251" s="597"/>
      <c r="F251" s="107"/>
      <c r="G251" s="859"/>
      <c r="H251" s="108"/>
      <c r="I251" s="938"/>
      <c r="J251" s="86"/>
      <c r="K251" s="940"/>
      <c r="L251" s="517"/>
      <c r="M251" s="517"/>
      <c r="N251" s="466"/>
      <c r="O251" s="510"/>
    </row>
    <row r="252" spans="2:15" ht="18">
      <c r="B252" s="502"/>
      <c r="C252" s="116"/>
      <c r="D252" s="597"/>
      <c r="E252" s="597"/>
      <c r="F252" s="107"/>
      <c r="G252" s="860"/>
      <c r="H252" s="108"/>
      <c r="I252" s="939"/>
      <c r="J252" s="86"/>
      <c r="K252" s="941"/>
      <c r="L252" s="518"/>
      <c r="M252" s="518"/>
      <c r="N252" s="519"/>
      <c r="O252" s="510"/>
    </row>
    <row r="253" spans="2:15" ht="18">
      <c r="B253" s="502"/>
      <c r="C253" s="115"/>
      <c r="D253" s="113"/>
      <c r="E253" s="113"/>
      <c r="F253" s="118"/>
      <c r="G253" s="96"/>
      <c r="H253" s="246"/>
      <c r="I253" s="247"/>
      <c r="J253" s="275"/>
      <c r="K253" s="290"/>
      <c r="L253" s="236"/>
      <c r="M253" s="101"/>
      <c r="N253" s="223"/>
      <c r="O253" s="510"/>
    </row>
    <row r="254" spans="2:15" ht="18.600000000000001" thickBot="1">
      <c r="B254" s="502"/>
      <c r="C254" s="219"/>
      <c r="D254" s="220"/>
      <c r="E254" s="220"/>
      <c r="F254" s="221"/>
      <c r="G254" s="222"/>
      <c r="H254" s="920"/>
      <c r="I254" s="920"/>
      <c r="J254" s="278"/>
      <c r="K254" s="179"/>
      <c r="L254" s="179"/>
      <c r="M254" s="179"/>
      <c r="N254" s="216"/>
      <c r="O254" s="510"/>
    </row>
    <row r="255" spans="2:15" ht="18">
      <c r="B255" s="502"/>
      <c r="C255" s="489"/>
      <c r="D255" s="490"/>
      <c r="E255" s="490"/>
      <c r="F255" s="491"/>
      <c r="G255" s="492"/>
      <c r="H255" s="493"/>
      <c r="I255" s="493"/>
      <c r="J255" s="494"/>
      <c r="K255" s="495"/>
      <c r="L255" s="495"/>
      <c r="M255" s="495"/>
      <c r="N255" s="496"/>
      <c r="O255" s="510"/>
    </row>
    <row r="256" spans="2:15" ht="18.600000000000001" thickBot="1">
      <c r="B256" s="502"/>
      <c r="C256" s="255"/>
      <c r="D256" s="256"/>
      <c r="E256" s="256"/>
      <c r="F256" s="256"/>
      <c r="G256" s="256"/>
      <c r="H256" s="256"/>
      <c r="I256" s="256"/>
      <c r="J256" s="257"/>
      <c r="K256" s="258"/>
      <c r="L256" s="259"/>
      <c r="M256" s="497"/>
      <c r="N256" s="498"/>
      <c r="O256" s="510"/>
    </row>
    <row r="257" spans="2:15" ht="34.200000000000003" thickBot="1">
      <c r="B257" s="502"/>
      <c r="C257" s="935"/>
      <c r="D257" s="936"/>
      <c r="E257" s="936"/>
      <c r="F257" s="936"/>
      <c r="G257" s="936"/>
      <c r="H257" s="936"/>
      <c r="I257" s="936"/>
      <c r="J257" s="936"/>
      <c r="K257" s="936"/>
      <c r="L257" s="936"/>
      <c r="M257" s="936"/>
      <c r="N257" s="937"/>
      <c r="O257" s="510"/>
    </row>
    <row r="258" spans="2:15" ht="18.600000000000001" thickBot="1">
      <c r="B258" s="502"/>
      <c r="C258" s="921"/>
      <c r="D258" s="922"/>
      <c r="E258" s="922"/>
      <c r="F258" s="922"/>
      <c r="G258" s="922"/>
      <c r="H258" s="250"/>
      <c r="I258" s="251"/>
      <c r="J258" s="923"/>
      <c r="K258" s="924"/>
      <c r="L258" s="924"/>
      <c r="M258" s="924"/>
      <c r="N258" s="925"/>
      <c r="O258" s="510"/>
    </row>
    <row r="259" spans="2:15" ht="18.600000000000001" thickBot="1">
      <c r="B259" s="502"/>
      <c r="C259" s="176"/>
      <c r="D259" s="177"/>
      <c r="E259" s="177"/>
      <c r="F259" s="177"/>
      <c r="G259" s="178"/>
      <c r="H259" s="267"/>
      <c r="I259" s="273"/>
      <c r="J259" s="241"/>
      <c r="K259" s="237"/>
      <c r="L259" s="238"/>
      <c r="M259" s="238"/>
      <c r="N259" s="239"/>
      <c r="O259" s="510"/>
    </row>
    <row r="260" spans="2:15" ht="18">
      <c r="B260" s="502"/>
      <c r="C260" s="84"/>
      <c r="D260" s="85"/>
      <c r="E260" s="86"/>
      <c r="F260" s="87"/>
      <c r="G260" s="679"/>
      <c r="H260" s="926"/>
      <c r="I260" s="680"/>
      <c r="J260" s="107"/>
      <c r="K260" s="598"/>
      <c r="L260" s="599"/>
      <c r="M260" s="599"/>
      <c r="N260" s="119"/>
      <c r="O260" s="510"/>
    </row>
    <row r="261" spans="2:15" ht="18.600000000000001" thickBot="1">
      <c r="B261" s="502"/>
      <c r="C261" s="88"/>
      <c r="D261" s="89"/>
      <c r="E261" s="90"/>
      <c r="F261" s="91"/>
      <c r="G261" s="262"/>
      <c r="H261" s="927"/>
      <c r="I261" s="538"/>
      <c r="J261" s="109"/>
      <c r="K261" s="370"/>
      <c r="L261" s="269"/>
      <c r="M261" s="269"/>
      <c r="N261" s="120"/>
      <c r="O261" s="510"/>
    </row>
    <row r="262" spans="2:15" ht="18.600000000000001" thickBot="1">
      <c r="B262" s="502"/>
      <c r="C262" s="102"/>
      <c r="D262" s="103"/>
      <c r="E262" s="104"/>
      <c r="F262" s="105"/>
      <c r="G262" s="263"/>
      <c r="H262" s="224"/>
      <c r="I262" s="539"/>
      <c r="J262" s="111"/>
      <c r="K262" s="371"/>
      <c r="L262" s="270"/>
      <c r="M262" s="270"/>
      <c r="N262" s="121"/>
      <c r="O262" s="510"/>
    </row>
    <row r="263" spans="2:15" ht="18">
      <c r="B263" s="502"/>
      <c r="C263" s="92"/>
      <c r="D263" s="93"/>
      <c r="E263" s="94"/>
      <c r="F263" s="95"/>
      <c r="G263" s="264"/>
      <c r="H263" s="926"/>
      <c r="I263" s="540"/>
      <c r="J263" s="112"/>
      <c r="K263" s="372"/>
      <c r="L263" s="271"/>
      <c r="M263" s="271"/>
      <c r="N263" s="122"/>
      <c r="O263" s="510"/>
    </row>
    <row r="264" spans="2:15" ht="18.600000000000001" thickBot="1">
      <c r="B264" s="502"/>
      <c r="C264" s="242"/>
      <c r="D264" s="243"/>
      <c r="E264" s="244"/>
      <c r="F264" s="265"/>
      <c r="G264" s="266"/>
      <c r="H264" s="928"/>
      <c r="I264" s="541"/>
      <c r="J264" s="374"/>
      <c r="K264" s="373"/>
      <c r="L264" s="272"/>
      <c r="M264" s="272"/>
      <c r="N264" s="240"/>
      <c r="O264" s="510"/>
    </row>
    <row r="265" spans="2:15" ht="18">
      <c r="B265" s="502"/>
      <c r="C265" s="260"/>
      <c r="D265" s="252"/>
      <c r="E265" s="512"/>
      <c r="F265" s="513"/>
      <c r="G265" s="226"/>
      <c r="H265" s="254"/>
      <c r="I265" s="226"/>
      <c r="J265" s="253"/>
      <c r="K265" s="514"/>
      <c r="L265" s="515"/>
      <c r="M265" s="353"/>
      <c r="N265" s="354"/>
      <c r="O265" s="510"/>
    </row>
    <row r="266" spans="2:15" ht="18">
      <c r="B266" s="502"/>
      <c r="C266" s="245"/>
      <c r="D266" s="485"/>
      <c r="E266" s="485"/>
      <c r="F266" s="485"/>
      <c r="G266" s="485"/>
      <c r="H266" s="485"/>
      <c r="I266" s="485"/>
      <c r="J266" s="225"/>
      <c r="K266" s="486"/>
      <c r="L266" s="487"/>
      <c r="M266" s="355"/>
      <c r="N266" s="356"/>
      <c r="O266" s="510"/>
    </row>
    <row r="267" spans="2:15" ht="18.600000000000001" thickBot="1">
      <c r="B267" s="502"/>
      <c r="C267" s="467"/>
      <c r="D267" s="468"/>
      <c r="E267" s="469"/>
      <c r="F267" s="470"/>
      <c r="G267" s="471"/>
      <c r="H267" s="472"/>
      <c r="I267" s="471"/>
      <c r="J267" s="473"/>
      <c r="K267" s="474"/>
      <c r="L267" s="516"/>
      <c r="M267" s="357"/>
      <c r="N267" s="358"/>
      <c r="O267" s="511"/>
    </row>
    <row r="268" spans="2:15" ht="18.600000000000001" thickBot="1">
      <c r="B268" s="503"/>
      <c r="C268" s="504"/>
      <c r="D268" s="505"/>
      <c r="E268" s="505"/>
      <c r="F268" s="506"/>
      <c r="G268" s="504"/>
      <c r="H268" s="504"/>
      <c r="I268" s="507"/>
      <c r="J268" s="507"/>
      <c r="K268" s="507"/>
      <c r="L268" s="507"/>
      <c r="M268" s="507"/>
      <c r="N268" s="507"/>
      <c r="O268" s="508"/>
    </row>
    <row r="270" spans="2:15" ht="15" thickBot="1"/>
    <row r="271" spans="2:15" ht="55.8" thickBot="1">
      <c r="B271" s="929" t="s">
        <v>294</v>
      </c>
      <c r="C271" s="930"/>
      <c r="D271" s="930"/>
      <c r="E271" s="930"/>
      <c r="F271" s="930"/>
      <c r="G271" s="930"/>
      <c r="H271" s="930"/>
      <c r="I271" s="930"/>
      <c r="J271" s="930"/>
      <c r="K271" s="930"/>
      <c r="L271" s="930"/>
      <c r="M271" s="930"/>
      <c r="N271" s="930"/>
      <c r="O271" s="931"/>
    </row>
    <row r="272" spans="2:15" ht="44.4" thickBot="1">
      <c r="B272" s="501"/>
      <c r="C272" s="932"/>
      <c r="D272" s="933"/>
      <c r="E272" s="933"/>
      <c r="F272" s="933"/>
      <c r="G272" s="933"/>
      <c r="H272" s="933"/>
      <c r="I272" s="933"/>
      <c r="J272" s="933"/>
      <c r="K272" s="933"/>
      <c r="L272" s="933"/>
      <c r="M272" s="933"/>
      <c r="N272" s="934"/>
      <c r="O272" s="509"/>
    </row>
    <row r="273" spans="2:15" ht="18">
      <c r="B273" s="502"/>
      <c r="C273" s="114"/>
      <c r="D273" s="106"/>
      <c r="E273" s="106"/>
      <c r="F273" s="106"/>
      <c r="G273" s="106"/>
      <c r="H273" s="106"/>
      <c r="I273" s="231"/>
      <c r="J273" s="231"/>
      <c r="K273" s="276"/>
      <c r="L273" s="277"/>
      <c r="M273" s="274"/>
      <c r="N273" s="607"/>
      <c r="O273" s="510"/>
    </row>
    <row r="274" spans="2:15" ht="18">
      <c r="B274" s="502"/>
      <c r="C274" s="84"/>
      <c r="D274" s="596"/>
      <c r="E274" s="596"/>
      <c r="F274" s="107"/>
      <c r="G274" s="521"/>
      <c r="H274" s="108"/>
      <c r="I274" s="117"/>
      <c r="J274" s="86"/>
      <c r="K274" s="703"/>
      <c r="L274" s="232"/>
      <c r="M274" s="98"/>
      <c r="N274" s="466"/>
      <c r="O274" s="510"/>
    </row>
    <row r="275" spans="2:15" ht="18">
      <c r="B275" s="502"/>
      <c r="C275" s="88"/>
      <c r="D275" s="596"/>
      <c r="E275" s="596"/>
      <c r="F275" s="109"/>
      <c r="G275" s="522"/>
      <c r="H275" s="110"/>
      <c r="I275" s="249"/>
      <c r="J275" s="90"/>
      <c r="K275" s="287"/>
      <c r="L275" s="233"/>
      <c r="M275" s="100"/>
      <c r="N275" s="519"/>
      <c r="O275" s="510"/>
    </row>
    <row r="276" spans="2:15" ht="18">
      <c r="B276" s="502"/>
      <c r="C276" s="102"/>
      <c r="D276" s="597"/>
      <c r="E276" s="597"/>
      <c r="F276" s="111"/>
      <c r="G276" s="523"/>
      <c r="H276" s="105"/>
      <c r="I276" s="175"/>
      <c r="J276" s="104"/>
      <c r="K276" s="288"/>
      <c r="L276" s="234"/>
      <c r="M276" s="125"/>
      <c r="N276" s="519"/>
      <c r="O276" s="510"/>
    </row>
    <row r="277" spans="2:15" ht="18">
      <c r="B277" s="502"/>
      <c r="C277" s="92"/>
      <c r="D277" s="597"/>
      <c r="E277" s="597"/>
      <c r="F277" s="112"/>
      <c r="G277" s="524"/>
      <c r="H277" s="95"/>
      <c r="I277" s="248"/>
      <c r="J277" s="94"/>
      <c r="K277" s="289"/>
      <c r="L277" s="235"/>
      <c r="M277" s="99"/>
      <c r="N277" s="519"/>
      <c r="O277" s="510"/>
    </row>
    <row r="278" spans="2:15" ht="18">
      <c r="B278" s="502"/>
      <c r="C278" s="116"/>
      <c r="D278" s="597"/>
      <c r="E278" s="597"/>
      <c r="F278" s="107"/>
      <c r="G278" s="859"/>
      <c r="H278" s="108"/>
      <c r="I278" s="938"/>
      <c r="J278" s="86"/>
      <c r="K278" s="940"/>
      <c r="L278" s="517"/>
      <c r="M278" s="517"/>
      <c r="N278" s="466"/>
      <c r="O278" s="510"/>
    </row>
    <row r="279" spans="2:15" ht="18">
      <c r="B279" s="502"/>
      <c r="C279" s="116"/>
      <c r="D279" s="597"/>
      <c r="E279" s="597"/>
      <c r="F279" s="107"/>
      <c r="G279" s="860"/>
      <c r="H279" s="108"/>
      <c r="I279" s="939"/>
      <c r="J279" s="86"/>
      <c r="K279" s="941"/>
      <c r="L279" s="518"/>
      <c r="M279" s="518"/>
      <c r="N279" s="519"/>
      <c r="O279" s="510"/>
    </row>
    <row r="280" spans="2:15" ht="18">
      <c r="B280" s="502"/>
      <c r="C280" s="115"/>
      <c r="D280" s="113"/>
      <c r="E280" s="113"/>
      <c r="F280" s="118"/>
      <c r="G280" s="96"/>
      <c r="H280" s="246"/>
      <c r="I280" s="247"/>
      <c r="J280" s="275"/>
      <c r="K280" s="290"/>
      <c r="L280" s="236"/>
      <c r="M280" s="101"/>
      <c r="N280" s="223"/>
      <c r="O280" s="510"/>
    </row>
    <row r="281" spans="2:15" ht="13.8" customHeight="1" thickBot="1">
      <c r="B281" s="502"/>
      <c r="C281" s="219"/>
      <c r="D281" s="220"/>
      <c r="E281" s="220"/>
      <c r="F281" s="221"/>
      <c r="G281" s="222"/>
      <c r="H281" s="920"/>
      <c r="I281" s="920"/>
      <c r="J281" s="278"/>
      <c r="K281" s="179"/>
      <c r="L281" s="179"/>
      <c r="M281" s="179"/>
      <c r="N281" s="216"/>
      <c r="O281" s="510"/>
    </row>
    <row r="282" spans="2:15" ht="13.8" customHeight="1">
      <c r="B282" s="502"/>
      <c r="C282" s="489"/>
      <c r="D282" s="490"/>
      <c r="E282" s="490"/>
      <c r="F282" s="491"/>
      <c r="G282" s="492"/>
      <c r="H282" s="493"/>
      <c r="I282" s="493"/>
      <c r="J282" s="494"/>
      <c r="K282" s="495"/>
      <c r="L282" s="495"/>
      <c r="M282" s="495"/>
      <c r="N282" s="496"/>
      <c r="O282" s="510"/>
    </row>
    <row r="283" spans="2:15" ht="51" customHeight="1" thickBot="1">
      <c r="B283" s="502"/>
      <c r="C283" s="255"/>
      <c r="D283" s="256"/>
      <c r="E283" s="256"/>
      <c r="F283" s="256"/>
      <c r="G283" s="256"/>
      <c r="H283" s="256"/>
      <c r="I283" s="256"/>
      <c r="J283" s="257"/>
      <c r="K283" s="258"/>
      <c r="L283" s="259"/>
      <c r="M283" s="497"/>
      <c r="N283" s="498"/>
      <c r="O283" s="510"/>
    </row>
    <row r="284" spans="2:15" ht="29.4" customHeight="1" thickBot="1">
      <c r="B284" s="502"/>
      <c r="C284" s="935"/>
      <c r="D284" s="936"/>
      <c r="E284" s="936"/>
      <c r="F284" s="936"/>
      <c r="G284" s="936"/>
      <c r="H284" s="936"/>
      <c r="I284" s="936"/>
      <c r="J284" s="936"/>
      <c r="K284" s="936"/>
      <c r="L284" s="936"/>
      <c r="M284" s="936"/>
      <c r="N284" s="937"/>
      <c r="O284" s="510"/>
    </row>
    <row r="285" spans="2:15" ht="13.8" customHeight="1" thickBot="1">
      <c r="B285" s="502"/>
      <c r="C285" s="921"/>
      <c r="D285" s="922"/>
      <c r="E285" s="922"/>
      <c r="F285" s="922"/>
      <c r="G285" s="922"/>
      <c r="H285" s="250"/>
      <c r="I285" s="251"/>
      <c r="J285" s="923"/>
      <c r="K285" s="924"/>
      <c r="L285" s="924"/>
      <c r="M285" s="924"/>
      <c r="N285" s="925"/>
      <c r="O285" s="510"/>
    </row>
    <row r="286" spans="2:15" ht="18.600000000000001" customHeight="1" thickBot="1">
      <c r="B286" s="502"/>
      <c r="C286" s="176"/>
      <c r="D286" s="177"/>
      <c r="E286" s="177"/>
      <c r="F286" s="177"/>
      <c r="G286" s="178"/>
      <c r="H286" s="267"/>
      <c r="I286" s="273"/>
      <c r="J286" s="241"/>
      <c r="K286" s="237"/>
      <c r="L286" s="238"/>
      <c r="M286" s="238"/>
      <c r="N286" s="239"/>
      <c r="O286" s="510"/>
    </row>
    <row r="287" spans="2:15" ht="18.600000000000001" customHeight="1">
      <c r="B287" s="502"/>
      <c r="C287" s="84"/>
      <c r="D287" s="85"/>
      <c r="E287" s="86"/>
      <c r="F287" s="87"/>
      <c r="G287" s="653"/>
      <c r="H287" s="926"/>
      <c r="I287" s="654"/>
      <c r="J287" s="107"/>
      <c r="K287" s="598"/>
      <c r="L287" s="599"/>
      <c r="M287" s="599"/>
      <c r="N287" s="119"/>
      <c r="O287" s="510"/>
    </row>
    <row r="288" spans="2:15" ht="19.8" customHeight="1" thickBot="1">
      <c r="B288" s="502"/>
      <c r="C288" s="88"/>
      <c r="D288" s="89"/>
      <c r="E288" s="90"/>
      <c r="F288" s="91"/>
      <c r="G288" s="262"/>
      <c r="H288" s="927"/>
      <c r="I288" s="538"/>
      <c r="J288" s="109"/>
      <c r="K288" s="370"/>
      <c r="L288" s="269"/>
      <c r="M288" s="269"/>
      <c r="N288" s="120"/>
      <c r="O288" s="510"/>
    </row>
    <row r="289" spans="2:15" ht="20.399999999999999" customHeight="1" thickBot="1">
      <c r="B289" s="502"/>
      <c r="C289" s="102"/>
      <c r="D289" s="103"/>
      <c r="E289" s="104"/>
      <c r="F289" s="105"/>
      <c r="G289" s="263"/>
      <c r="H289" s="224"/>
      <c r="I289" s="539"/>
      <c r="J289" s="111"/>
      <c r="K289" s="371"/>
      <c r="L289" s="270"/>
      <c r="M289" s="270"/>
      <c r="N289" s="121"/>
      <c r="O289" s="510"/>
    </row>
    <row r="290" spans="2:15" ht="22.8" customHeight="1">
      <c r="B290" s="502"/>
      <c r="C290" s="92"/>
      <c r="D290" s="93"/>
      <c r="E290" s="94"/>
      <c r="F290" s="95"/>
      <c r="G290" s="264"/>
      <c r="H290" s="926"/>
      <c r="I290" s="540"/>
      <c r="J290" s="112"/>
      <c r="K290" s="372"/>
      <c r="L290" s="271"/>
      <c r="M290" s="271"/>
      <c r="N290" s="122"/>
      <c r="O290" s="510"/>
    </row>
    <row r="291" spans="2:15" ht="20.399999999999999" customHeight="1" thickBot="1">
      <c r="B291" s="502"/>
      <c r="C291" s="242"/>
      <c r="D291" s="243"/>
      <c r="E291" s="244"/>
      <c r="F291" s="265"/>
      <c r="G291" s="266"/>
      <c r="H291" s="928"/>
      <c r="I291" s="541"/>
      <c r="J291" s="374"/>
      <c r="K291" s="373"/>
      <c r="L291" s="272"/>
      <c r="M291" s="272"/>
      <c r="N291" s="240"/>
      <c r="O291" s="510"/>
    </row>
    <row r="292" spans="2:15" ht="19.8" customHeight="1">
      <c r="B292" s="502"/>
      <c r="C292" s="260"/>
      <c r="D292" s="252"/>
      <c r="E292" s="512"/>
      <c r="F292" s="513"/>
      <c r="G292" s="226"/>
      <c r="H292" s="254"/>
      <c r="I292" s="226"/>
      <c r="J292" s="253"/>
      <c r="K292" s="514"/>
      <c r="L292" s="515"/>
      <c r="M292" s="353"/>
      <c r="N292" s="354"/>
      <c r="O292" s="510"/>
    </row>
    <row r="293" spans="2:15" ht="21.6" customHeight="1">
      <c r="B293" s="502"/>
      <c r="C293" s="245"/>
      <c r="D293" s="485"/>
      <c r="E293" s="485"/>
      <c r="F293" s="485"/>
      <c r="G293" s="485"/>
      <c r="H293" s="485"/>
      <c r="I293" s="485"/>
      <c r="J293" s="225"/>
      <c r="K293" s="486"/>
      <c r="L293" s="487"/>
      <c r="M293" s="355" t="s">
        <v>150</v>
      </c>
      <c r="N293" s="356">
        <f>N291*G291</f>
        <v>0</v>
      </c>
      <c r="O293" s="510"/>
    </row>
    <row r="294" spans="2:15" ht="13.8" customHeight="1" thickBot="1">
      <c r="B294" s="502"/>
      <c r="C294" s="467"/>
      <c r="D294" s="468"/>
      <c r="E294" s="469"/>
      <c r="F294" s="470"/>
      <c r="G294" s="471"/>
      <c r="H294" s="472"/>
      <c r="I294" s="471"/>
      <c r="J294" s="473"/>
      <c r="K294" s="474"/>
      <c r="L294" s="516"/>
      <c r="M294" s="357" t="s">
        <v>151</v>
      </c>
      <c r="N294" s="358">
        <f>N291*G280</f>
        <v>0</v>
      </c>
      <c r="O294" s="511"/>
    </row>
    <row r="295" spans="2:15" ht="13.8" customHeight="1" thickBot="1">
      <c r="B295" s="503"/>
      <c r="C295" s="504"/>
      <c r="D295" s="505"/>
      <c r="E295" s="505"/>
      <c r="F295" s="506"/>
      <c r="G295" s="504"/>
      <c r="H295" s="504"/>
      <c r="I295" s="507"/>
      <c r="J295" s="507"/>
      <c r="K295" s="507"/>
      <c r="L295" s="507"/>
      <c r="M295" s="507"/>
      <c r="N295" s="507"/>
      <c r="O295" s="508"/>
    </row>
    <row r="296" spans="2:15" ht="13.2" customHeight="1"/>
    <row r="297" spans="2:15" ht="21" customHeight="1" thickBot="1"/>
    <row r="298" spans="2:15" ht="50.4" customHeight="1" thickBot="1">
      <c r="B298" s="929" t="s">
        <v>297</v>
      </c>
      <c r="C298" s="930"/>
      <c r="D298" s="930"/>
      <c r="E298" s="930"/>
      <c r="F298" s="930"/>
      <c r="G298" s="930"/>
      <c r="H298" s="930"/>
      <c r="I298" s="930"/>
      <c r="J298" s="930"/>
      <c r="K298" s="930"/>
      <c r="L298" s="930"/>
      <c r="M298" s="930"/>
      <c r="N298" s="930"/>
      <c r="O298" s="931"/>
    </row>
    <row r="299" spans="2:15" ht="22.2" customHeight="1" thickBot="1">
      <c r="B299" s="501"/>
      <c r="C299" s="932"/>
      <c r="D299" s="933"/>
      <c r="E299" s="933"/>
      <c r="F299" s="933"/>
      <c r="G299" s="933"/>
      <c r="H299" s="933"/>
      <c r="I299" s="933"/>
      <c r="J299" s="933"/>
      <c r="K299" s="933"/>
      <c r="L299" s="933"/>
      <c r="M299" s="933"/>
      <c r="N299" s="934"/>
      <c r="O299" s="509"/>
    </row>
    <row r="300" spans="2:15" ht="20.399999999999999" customHeight="1">
      <c r="B300" s="502"/>
      <c r="C300" s="114"/>
      <c r="D300" s="106"/>
      <c r="E300" s="106"/>
      <c r="F300" s="106"/>
      <c r="G300" s="106"/>
      <c r="H300" s="106"/>
      <c r="I300" s="231"/>
      <c r="J300" s="231"/>
      <c r="K300" s="276"/>
      <c r="L300" s="277"/>
      <c r="M300" s="274"/>
      <c r="N300" s="607"/>
      <c r="O300" s="510"/>
    </row>
    <row r="301" spans="2:15" ht="18" customHeight="1">
      <c r="B301" s="502"/>
      <c r="C301" s="84"/>
      <c r="D301" s="596"/>
      <c r="E301" s="596"/>
      <c r="F301" s="107"/>
      <c r="G301" s="521"/>
      <c r="H301" s="108"/>
      <c r="I301" s="117"/>
      <c r="J301" s="86"/>
      <c r="K301" s="703"/>
      <c r="L301" s="232"/>
      <c r="M301" s="98"/>
      <c r="N301" s="466"/>
      <c r="O301" s="510"/>
    </row>
    <row r="302" spans="2:15" ht="22.8" customHeight="1">
      <c r="B302" s="502"/>
      <c r="C302" s="88"/>
      <c r="D302" s="596"/>
      <c r="E302" s="596"/>
      <c r="F302" s="109"/>
      <c r="G302" s="522"/>
      <c r="H302" s="110"/>
      <c r="I302" s="249"/>
      <c r="J302" s="90"/>
      <c r="K302" s="287"/>
      <c r="L302" s="233"/>
      <c r="M302" s="100"/>
      <c r="N302" s="519"/>
      <c r="O302" s="510"/>
    </row>
    <row r="303" spans="2:15" ht="20.399999999999999" customHeight="1">
      <c r="B303" s="502"/>
      <c r="C303" s="102"/>
      <c r="D303" s="597"/>
      <c r="E303" s="597"/>
      <c r="F303" s="111"/>
      <c r="G303" s="523"/>
      <c r="H303" s="105"/>
      <c r="I303" s="175"/>
      <c r="J303" s="104"/>
      <c r="K303" s="288"/>
      <c r="L303" s="234"/>
      <c r="M303" s="125"/>
      <c r="N303" s="519"/>
      <c r="O303" s="510"/>
    </row>
    <row r="304" spans="2:15" ht="22.2" customHeight="1">
      <c r="B304" s="502"/>
      <c r="C304" s="92"/>
      <c r="D304" s="597"/>
      <c r="E304" s="597"/>
      <c r="F304" s="112"/>
      <c r="G304" s="524"/>
      <c r="H304" s="95"/>
      <c r="I304" s="248"/>
      <c r="J304" s="94"/>
      <c r="K304" s="289"/>
      <c r="L304" s="235"/>
      <c r="M304" s="99"/>
      <c r="N304" s="519"/>
      <c r="O304" s="510"/>
    </row>
    <row r="305" spans="2:15" ht="20.399999999999999" customHeight="1">
      <c r="B305" s="502"/>
      <c r="C305" s="116"/>
      <c r="D305" s="597"/>
      <c r="E305" s="597"/>
      <c r="F305" s="107"/>
      <c r="G305" s="859"/>
      <c r="H305" s="108"/>
      <c r="I305" s="938"/>
      <c r="J305" s="86"/>
      <c r="K305" s="940"/>
      <c r="L305" s="517"/>
      <c r="M305" s="517"/>
      <c r="N305" s="466"/>
      <c r="O305" s="510"/>
    </row>
    <row r="306" spans="2:15" ht="22.2" customHeight="1">
      <c r="B306" s="502"/>
      <c r="C306" s="116"/>
      <c r="D306" s="597"/>
      <c r="E306" s="597"/>
      <c r="F306" s="107"/>
      <c r="G306" s="860"/>
      <c r="H306" s="108"/>
      <c r="I306" s="939"/>
      <c r="J306" s="86"/>
      <c r="K306" s="941"/>
      <c r="L306" s="518"/>
      <c r="M306" s="518"/>
      <c r="N306" s="519"/>
      <c r="O306" s="510"/>
    </row>
    <row r="307" spans="2:15" ht="13.8" customHeight="1">
      <c r="B307" s="502"/>
      <c r="C307" s="115"/>
      <c r="D307" s="113"/>
      <c r="E307" s="113"/>
      <c r="F307" s="118"/>
      <c r="G307" s="96"/>
      <c r="H307" s="246"/>
      <c r="I307" s="247"/>
      <c r="J307" s="275"/>
      <c r="K307" s="290"/>
      <c r="L307" s="236"/>
      <c r="M307" s="101"/>
      <c r="N307" s="223"/>
      <c r="O307" s="510"/>
    </row>
    <row r="308" spans="2:15" ht="13.8" customHeight="1" thickBot="1">
      <c r="B308" s="502"/>
      <c r="C308" s="219"/>
      <c r="D308" s="220"/>
      <c r="E308" s="220"/>
      <c r="F308" s="221"/>
      <c r="G308" s="222"/>
      <c r="H308" s="920"/>
      <c r="I308" s="920"/>
      <c r="J308" s="278"/>
      <c r="K308" s="179"/>
      <c r="L308" s="179"/>
      <c r="M308" s="179"/>
      <c r="N308" s="216"/>
      <c r="O308" s="510"/>
    </row>
    <row r="309" spans="2:15" ht="18">
      <c r="B309" s="502"/>
      <c r="C309" s="489"/>
      <c r="D309" s="490"/>
      <c r="E309" s="490"/>
      <c r="F309" s="491"/>
      <c r="G309" s="492"/>
      <c r="H309" s="493"/>
      <c r="I309" s="493"/>
      <c r="J309" s="494"/>
      <c r="K309" s="495"/>
      <c r="L309" s="495"/>
      <c r="M309" s="495"/>
      <c r="N309" s="496"/>
      <c r="O309" s="510"/>
    </row>
    <row r="310" spans="2:15" ht="18.600000000000001" thickBot="1">
      <c r="B310" s="502"/>
      <c r="C310" s="255"/>
      <c r="D310" s="256"/>
      <c r="E310" s="256"/>
      <c r="F310" s="256"/>
      <c r="G310" s="256"/>
      <c r="H310" s="256"/>
      <c r="I310" s="256"/>
      <c r="J310" s="257"/>
      <c r="K310" s="258"/>
      <c r="L310" s="259"/>
      <c r="M310" s="497"/>
      <c r="N310" s="498"/>
      <c r="O310" s="510"/>
    </row>
    <row r="311" spans="2:15" ht="31.2" customHeight="1" thickBot="1">
      <c r="B311" s="502"/>
      <c r="C311" s="935"/>
      <c r="D311" s="936"/>
      <c r="E311" s="936"/>
      <c r="F311" s="936"/>
      <c r="G311" s="936"/>
      <c r="H311" s="936"/>
      <c r="I311" s="936"/>
      <c r="J311" s="936"/>
      <c r="K311" s="936"/>
      <c r="L311" s="936"/>
      <c r="M311" s="936"/>
      <c r="N311" s="937"/>
      <c r="O311" s="510"/>
    </row>
    <row r="312" spans="2:15" ht="21" customHeight="1" thickBot="1">
      <c r="B312" s="502"/>
      <c r="C312" s="921"/>
      <c r="D312" s="922"/>
      <c r="E312" s="922"/>
      <c r="F312" s="922"/>
      <c r="G312" s="922"/>
      <c r="H312" s="250"/>
      <c r="I312" s="251"/>
      <c r="J312" s="923"/>
      <c r="K312" s="924"/>
      <c r="L312" s="924"/>
      <c r="M312" s="924"/>
      <c r="N312" s="925"/>
      <c r="O312" s="510"/>
    </row>
    <row r="313" spans="2:15" ht="18.600000000000001" thickBot="1">
      <c r="B313" s="502"/>
      <c r="C313" s="176"/>
      <c r="D313" s="177"/>
      <c r="E313" s="177"/>
      <c r="F313" s="177"/>
      <c r="G313" s="178"/>
      <c r="H313" s="267"/>
      <c r="I313" s="273"/>
      <c r="J313" s="241"/>
      <c r="K313" s="237"/>
      <c r="L313" s="238"/>
      <c r="M313" s="238"/>
      <c r="N313" s="239"/>
      <c r="O313" s="510"/>
    </row>
    <row r="314" spans="2:15" ht="18">
      <c r="B314" s="502"/>
      <c r="C314" s="84"/>
      <c r="D314" s="685"/>
      <c r="E314" s="686"/>
      <c r="F314" s="117"/>
      <c r="G314" s="687"/>
      <c r="H314" s="926"/>
      <c r="I314" s="680"/>
      <c r="J314" s="681"/>
      <c r="K314" s="682"/>
      <c r="L314" s="683"/>
      <c r="M314" s="683"/>
      <c r="N314" s="684"/>
      <c r="O314" s="510"/>
    </row>
    <row r="315" spans="2:15" ht="18.600000000000001" thickBot="1">
      <c r="B315" s="502"/>
      <c r="C315" s="88"/>
      <c r="D315" s="688"/>
      <c r="E315" s="689"/>
      <c r="F315" s="249"/>
      <c r="G315" s="690"/>
      <c r="H315" s="927"/>
      <c r="I315" s="538"/>
      <c r="J315" s="109"/>
      <c r="K315" s="370"/>
      <c r="L315" s="269"/>
      <c r="M315" s="269"/>
      <c r="N315" s="120"/>
      <c r="O315" s="510"/>
    </row>
    <row r="316" spans="2:15" ht="18.600000000000001" thickBot="1">
      <c r="B316" s="502"/>
      <c r="C316" s="102"/>
      <c r="D316" s="691"/>
      <c r="E316" s="692"/>
      <c r="F316" s="693"/>
      <c r="G316" s="694"/>
      <c r="H316" s="224"/>
      <c r="I316" s="539"/>
      <c r="J316" s="111"/>
      <c r="K316" s="371"/>
      <c r="L316" s="270"/>
      <c r="M316" s="270"/>
      <c r="N316" s="121"/>
      <c r="O316" s="510"/>
    </row>
    <row r="317" spans="2:15" ht="18">
      <c r="B317" s="502"/>
      <c r="C317" s="92"/>
      <c r="D317" s="695"/>
      <c r="E317" s="696"/>
      <c r="F317" s="697"/>
      <c r="G317" s="698"/>
      <c r="H317" s="926"/>
      <c r="I317" s="540"/>
      <c r="J317" s="112"/>
      <c r="K317" s="372"/>
      <c r="L317" s="271"/>
      <c r="M317" s="271"/>
      <c r="N317" s="122"/>
      <c r="O317" s="510"/>
    </row>
    <row r="318" spans="2:15" ht="18.600000000000001" thickBot="1">
      <c r="B318" s="502"/>
      <c r="C318" s="699"/>
      <c r="D318" s="243"/>
      <c r="E318" s="244"/>
      <c r="F318" s="265"/>
      <c r="G318" s="266"/>
      <c r="H318" s="928"/>
      <c r="I318" s="541"/>
      <c r="J318" s="374"/>
      <c r="K318" s="373"/>
      <c r="L318" s="272"/>
      <c r="M318" s="272"/>
      <c r="N318" s="240"/>
      <c r="O318" s="510"/>
    </row>
    <row r="319" spans="2:15" ht="18">
      <c r="B319" s="502"/>
      <c r="C319" s="260"/>
      <c r="D319" s="252"/>
      <c r="E319" s="512"/>
      <c r="F319" s="513"/>
      <c r="G319" s="226"/>
      <c r="H319" s="254"/>
      <c r="I319" s="226"/>
      <c r="J319" s="253"/>
      <c r="K319" s="514"/>
      <c r="L319" s="515"/>
      <c r="M319" s="353"/>
      <c r="N319" s="354"/>
      <c r="O319" s="510"/>
    </row>
    <row r="320" spans="2:15" ht="18">
      <c r="B320" s="502"/>
      <c r="C320" s="245"/>
      <c r="D320" s="485"/>
      <c r="E320" s="485"/>
      <c r="F320" s="485"/>
      <c r="G320" s="485"/>
      <c r="H320" s="485"/>
      <c r="I320" s="485"/>
      <c r="J320" s="225"/>
      <c r="K320" s="486"/>
      <c r="L320" s="487"/>
      <c r="M320" s="355"/>
      <c r="N320" s="356"/>
      <c r="O320" s="510"/>
    </row>
    <row r="321" spans="2:15" ht="18.600000000000001" thickBot="1">
      <c r="B321" s="502"/>
      <c r="C321" s="467"/>
      <c r="D321" s="468"/>
      <c r="E321" s="469"/>
      <c r="F321" s="470"/>
      <c r="G321" s="471"/>
      <c r="H321" s="472"/>
      <c r="I321" s="471"/>
      <c r="J321" s="473"/>
      <c r="K321" s="474"/>
      <c r="L321" s="516"/>
      <c r="M321" s="357" t="s">
        <v>151</v>
      </c>
      <c r="N321" s="358">
        <f>N318*G307</f>
        <v>0</v>
      </c>
      <c r="O321" s="511"/>
    </row>
    <row r="322" spans="2:15" ht="18.600000000000001" thickBot="1">
      <c r="B322" s="503"/>
      <c r="C322" s="504"/>
      <c r="D322" s="505"/>
      <c r="E322" s="505"/>
      <c r="F322" s="506"/>
      <c r="G322" s="504"/>
      <c r="H322" s="504"/>
      <c r="I322" s="507"/>
      <c r="J322" s="507"/>
      <c r="K322" s="507"/>
      <c r="L322" s="507"/>
      <c r="M322" s="507"/>
      <c r="N322" s="507"/>
      <c r="O322" s="508"/>
    </row>
    <row r="324" spans="2:15" ht="15" thickBot="1"/>
    <row r="325" spans="2:15" ht="55.8" thickBot="1">
      <c r="B325" s="997" t="s">
        <v>308</v>
      </c>
      <c r="C325" s="998"/>
      <c r="D325" s="998"/>
      <c r="E325" s="998"/>
      <c r="F325" s="998"/>
      <c r="G325" s="998"/>
      <c r="H325" s="998"/>
      <c r="I325" s="998"/>
      <c r="J325" s="998"/>
      <c r="K325" s="998"/>
      <c r="L325" s="998"/>
      <c r="M325" s="998"/>
      <c r="N325" s="998"/>
      <c r="O325" s="999"/>
    </row>
    <row r="326" spans="2:15" ht="53.4" customHeight="1" thickBot="1">
      <c r="B326" s="501"/>
      <c r="C326" s="932" t="s">
        <v>54</v>
      </c>
      <c r="D326" s="933"/>
      <c r="E326" s="933"/>
      <c r="F326" s="933"/>
      <c r="G326" s="933"/>
      <c r="H326" s="933"/>
      <c r="I326" s="933"/>
      <c r="J326" s="933"/>
      <c r="K326" s="933"/>
      <c r="L326" s="933"/>
      <c r="M326" s="933"/>
      <c r="N326" s="934"/>
      <c r="O326" s="509"/>
    </row>
    <row r="327" spans="2:15" ht="18">
      <c r="B327" s="502"/>
      <c r="C327" s="114" t="s">
        <v>7</v>
      </c>
      <c r="D327" s="106" t="s">
        <v>38</v>
      </c>
      <c r="E327" s="106" t="s">
        <v>39</v>
      </c>
      <c r="F327" s="106" t="s">
        <v>40</v>
      </c>
      <c r="G327" s="106" t="s">
        <v>78</v>
      </c>
      <c r="H327" s="106" t="s">
        <v>77</v>
      </c>
      <c r="I327" s="231" t="s">
        <v>41</v>
      </c>
      <c r="J327" s="231" t="s">
        <v>113</v>
      </c>
      <c r="K327" s="536" t="s">
        <v>204</v>
      </c>
      <c r="L327" s="277" t="s">
        <v>114</v>
      </c>
      <c r="M327" s="274" t="s">
        <v>79</v>
      </c>
      <c r="N327" s="607"/>
      <c r="O327" s="510"/>
    </row>
    <row r="328" spans="2:15" ht="18">
      <c r="B328" s="502"/>
      <c r="C328" s="84" t="s">
        <v>42</v>
      </c>
      <c r="D328" s="596">
        <v>1716778.963</v>
      </c>
      <c r="E328" s="181">
        <f t="shared" ref="E328:E333" si="5">E5</f>
        <v>1733659.1629999999</v>
      </c>
      <c r="F328" s="107">
        <f t="shared" ref="F328:F330" si="6">E328-D328</f>
        <v>16880.199999999953</v>
      </c>
      <c r="G328" s="521">
        <v>6.48</v>
      </c>
      <c r="H328" s="108">
        <f>F328*G328</f>
        <v>109383.69599999971</v>
      </c>
      <c r="I328" s="117">
        <f>G328-G343</f>
        <v>0.7204604136406445</v>
      </c>
      <c r="J328" s="86">
        <f>I328*F328</f>
        <v>12161.515874336774</v>
      </c>
      <c r="K328" s="703">
        <f>I328/G328</f>
        <v>0.11118216259886489</v>
      </c>
      <c r="L328" s="232">
        <f>F328+F332+F333</f>
        <v>21610.320999999953</v>
      </c>
      <c r="M328" s="98">
        <f>L328/F334</f>
        <v>0.61099760119854551</v>
      </c>
      <c r="N328" s="466"/>
      <c r="O328" s="510"/>
    </row>
    <row r="329" spans="2:15" ht="18">
      <c r="B329" s="502"/>
      <c r="C329" s="88" t="s">
        <v>43</v>
      </c>
      <c r="D329" s="596">
        <v>652606.43200000003</v>
      </c>
      <c r="E329" s="181">
        <f t="shared" si="5"/>
        <v>658628.12199999997</v>
      </c>
      <c r="F329" s="109">
        <f t="shared" si="6"/>
        <v>6021.6899999999441</v>
      </c>
      <c r="G329" s="522">
        <f>G328</f>
        <v>6.48</v>
      </c>
      <c r="H329" s="110">
        <f t="shared" ref="H329:H331" si="7">F329*G329</f>
        <v>39020.551199999638</v>
      </c>
      <c r="I329" s="249">
        <f>G329-G344</f>
        <v>1.9644604136406443</v>
      </c>
      <c r="J329" s="90">
        <f>I329*F329</f>
        <v>11829.371628215622</v>
      </c>
      <c r="K329" s="287">
        <f t="shared" ref="K329:K332" si="8">I329/G329</f>
        <v>0.30315747124084014</v>
      </c>
      <c r="L329" s="233">
        <f>F329</f>
        <v>6021.6899999999441</v>
      </c>
      <c r="M329" s="100">
        <f>L329/F334</f>
        <v>0.17025374797353743</v>
      </c>
      <c r="N329" s="519"/>
      <c r="O329" s="510"/>
    </row>
    <row r="330" spans="2:15" ht="18">
      <c r="B330" s="502"/>
      <c r="C330" s="102" t="s">
        <v>44</v>
      </c>
      <c r="D330" s="597">
        <v>410611.22200000001</v>
      </c>
      <c r="E330" s="181">
        <f t="shared" si="5"/>
        <v>415967.96399999998</v>
      </c>
      <c r="F330" s="111">
        <f t="shared" si="6"/>
        <v>5356.7419999999693</v>
      </c>
      <c r="G330" s="523">
        <v>4.9800000000000004</v>
      </c>
      <c r="H330" s="105">
        <f t="shared" si="7"/>
        <v>26676.575159999848</v>
      </c>
      <c r="I330" s="175">
        <f>G330-G345</f>
        <v>-0.80953958635935575</v>
      </c>
      <c r="J330" s="104">
        <f t="shared" ref="J330:J332" si="9">I330*F330</f>
        <v>-4336.4947029137629</v>
      </c>
      <c r="K330" s="288">
        <f t="shared" si="8"/>
        <v>-0.16255814987135656</v>
      </c>
      <c r="L330" s="234">
        <f>F330</f>
        <v>5356.7419999999693</v>
      </c>
      <c r="M330" s="125">
        <f>L330/F334</f>
        <v>0.15145339637664276</v>
      </c>
      <c r="N330" s="519"/>
      <c r="O330" s="510"/>
    </row>
    <row r="331" spans="2:15" ht="18">
      <c r="B331" s="502"/>
      <c r="C331" s="92" t="s">
        <v>128</v>
      </c>
      <c r="D331" s="597">
        <v>355874.92300000001</v>
      </c>
      <c r="E331" s="181">
        <f t="shared" si="5"/>
        <v>358255.08299999998</v>
      </c>
      <c r="F331" s="112">
        <f>E331-D331</f>
        <v>2380.1599999999744</v>
      </c>
      <c r="G331" s="524">
        <v>6.38</v>
      </c>
      <c r="H331" s="95">
        <f t="shared" si="7"/>
        <v>15185.420799999836</v>
      </c>
      <c r="I331" s="248">
        <f>G331-G346</f>
        <v>0.81188898506921525</v>
      </c>
      <c r="J331" s="94">
        <f t="shared" si="9"/>
        <v>1932.4256867023225</v>
      </c>
      <c r="K331" s="289">
        <f t="shared" si="8"/>
        <v>0.12725532681335663</v>
      </c>
      <c r="L331" s="235">
        <f>F331</f>
        <v>2380.1599999999744</v>
      </c>
      <c r="M331" s="99">
        <f>L331/F334</f>
        <v>6.729525445127435E-2</v>
      </c>
      <c r="N331" s="519"/>
      <c r="O331" s="510"/>
    </row>
    <row r="332" spans="2:15" ht="18">
      <c r="B332" s="502"/>
      <c r="C332" s="116" t="s">
        <v>45</v>
      </c>
      <c r="D332" s="597">
        <v>8549.0419999999995</v>
      </c>
      <c r="E332" s="181">
        <f t="shared" si="5"/>
        <v>11847.392</v>
      </c>
      <c r="F332" s="107">
        <f t="shared" ref="F332:F333" si="10">E332-D332</f>
        <v>3298.3500000000004</v>
      </c>
      <c r="G332" s="859">
        <f>G328</f>
        <v>6.48</v>
      </c>
      <c r="H332" s="108">
        <f>F332*G332</f>
        <v>21373.308000000005</v>
      </c>
      <c r="I332" s="938">
        <f>G332-G343</f>
        <v>0.7204604136406445</v>
      </c>
      <c r="J332" s="86">
        <f t="shared" si="9"/>
        <v>2376.3306053316201</v>
      </c>
      <c r="K332" s="1012">
        <f t="shared" si="8"/>
        <v>0.11118216259886489</v>
      </c>
      <c r="L332" s="517"/>
      <c r="M332" s="517"/>
      <c r="N332" s="466"/>
      <c r="O332" s="510"/>
    </row>
    <row r="333" spans="2:15" ht="18">
      <c r="B333" s="502"/>
      <c r="C333" s="116" t="s">
        <v>46</v>
      </c>
      <c r="D333" s="597">
        <v>4566.4110000000001</v>
      </c>
      <c r="E333" s="181">
        <f t="shared" si="5"/>
        <v>5998.1819999999998</v>
      </c>
      <c r="F333" s="107">
        <f t="shared" si="10"/>
        <v>1431.7709999999997</v>
      </c>
      <c r="G333" s="860"/>
      <c r="H333" s="108">
        <f>F333*G332</f>
        <v>9277.8760799999982</v>
      </c>
      <c r="I333" s="939"/>
      <c r="J333" s="86">
        <f>I332*F333</f>
        <v>1031.534326898679</v>
      </c>
      <c r="K333" s="1012"/>
      <c r="L333" s="518"/>
      <c r="M333" s="518"/>
      <c r="N333" s="519"/>
      <c r="O333" s="510"/>
    </row>
    <row r="334" spans="2:15" ht="18">
      <c r="B334" s="502"/>
      <c r="C334" s="115" t="s">
        <v>110</v>
      </c>
      <c r="D334" s="113"/>
      <c r="E334" s="113"/>
      <c r="F334" s="118">
        <f>F328+F329+F330+F331+F332+F333</f>
        <v>35368.91299999984</v>
      </c>
      <c r="G334" s="96">
        <f>H334/F334</f>
        <v>6.2460903799899086</v>
      </c>
      <c r="H334" s="246">
        <f>SUM(H328:H333)</f>
        <v>220917.42723999903</v>
      </c>
      <c r="I334" s="247">
        <f>G334-G347</f>
        <v>0.78891921468318404</v>
      </c>
      <c r="J334" s="275">
        <f>SUM(J328:J333)</f>
        <v>24994.683418571254</v>
      </c>
      <c r="K334" s="290">
        <f>I334/G334</f>
        <v>0.12630608375610131</v>
      </c>
      <c r="L334" s="236">
        <f>SUM(L328:L333)</f>
        <v>35368.91299999984</v>
      </c>
      <c r="M334" s="101">
        <f>SUM(M328:M333)</f>
        <v>1</v>
      </c>
      <c r="N334" s="223"/>
      <c r="O334" s="510"/>
    </row>
    <row r="335" spans="2:15" ht="18.600000000000001" thickBot="1">
      <c r="B335" s="502"/>
      <c r="C335" s="219"/>
      <c r="D335" s="220"/>
      <c r="E335" s="220"/>
      <c r="F335" s="221"/>
      <c r="G335" s="222"/>
      <c r="H335" s="920" t="s">
        <v>145</v>
      </c>
      <c r="I335" s="920"/>
      <c r="J335" s="278">
        <f>I334*F334</f>
        <v>27903.215068157733</v>
      </c>
      <c r="K335" s="179"/>
      <c r="L335" s="179"/>
      <c r="M335" s="179"/>
      <c r="N335" s="216"/>
      <c r="O335" s="510"/>
    </row>
    <row r="336" spans="2:15" ht="18">
      <c r="B336" s="502"/>
      <c r="C336" s="489"/>
      <c r="D336" s="490"/>
      <c r="E336" s="490"/>
      <c r="F336" s="491"/>
      <c r="G336" s="492"/>
      <c r="H336" s="493"/>
      <c r="I336" s="493"/>
      <c r="J336" s="494"/>
      <c r="K336" s="495"/>
      <c r="L336" s="495"/>
      <c r="M336" s="495"/>
      <c r="N336" s="496"/>
      <c r="O336" s="510"/>
    </row>
    <row r="337" spans="2:15" ht="18">
      <c r="B337" s="502"/>
      <c r="C337" s="499"/>
      <c r="D337" s="481"/>
      <c r="E337" s="481"/>
      <c r="F337" s="482"/>
      <c r="G337" s="483"/>
      <c r="H337" s="484"/>
      <c r="I337" s="484"/>
      <c r="J337" s="488"/>
      <c r="K337" s="485"/>
      <c r="L337" s="485"/>
      <c r="M337" s="485"/>
      <c r="N337" s="500"/>
      <c r="O337" s="510"/>
    </row>
    <row r="338" spans="2:15" ht="18">
      <c r="B338" s="502"/>
      <c r="C338" s="499"/>
      <c r="D338" s="481"/>
      <c r="E338" s="481"/>
      <c r="F338" s="482"/>
      <c r="G338" s="483"/>
      <c r="H338" s="484"/>
      <c r="I338" s="484"/>
      <c r="J338" s="488"/>
      <c r="K338" s="485"/>
      <c r="L338" s="485"/>
      <c r="M338" s="485"/>
      <c r="N338" s="500"/>
      <c r="O338" s="510"/>
    </row>
    <row r="339" spans="2:15" ht="18.600000000000001" thickBot="1">
      <c r="B339" s="502"/>
      <c r="C339" s="255"/>
      <c r="D339" s="256"/>
      <c r="E339" s="256"/>
      <c r="F339" s="256"/>
      <c r="G339" s="256"/>
      <c r="H339" s="256"/>
      <c r="I339" s="256"/>
      <c r="J339" s="257"/>
      <c r="K339" s="258"/>
      <c r="L339" s="259"/>
      <c r="M339" s="497"/>
      <c r="N339" s="498"/>
      <c r="O339" s="510"/>
    </row>
    <row r="340" spans="2:15" ht="34.200000000000003" thickBot="1">
      <c r="B340" s="502"/>
      <c r="C340" s="935" t="s">
        <v>146</v>
      </c>
      <c r="D340" s="936"/>
      <c r="E340" s="936"/>
      <c r="F340" s="936"/>
      <c r="G340" s="936"/>
      <c r="H340" s="936"/>
      <c r="I340" s="936"/>
      <c r="J340" s="936"/>
      <c r="K340" s="936"/>
      <c r="L340" s="936"/>
      <c r="M340" s="936"/>
      <c r="N340" s="937"/>
      <c r="O340" s="510"/>
    </row>
    <row r="341" spans="2:15" ht="18.600000000000001" thickBot="1">
      <c r="B341" s="502"/>
      <c r="C341" s="921" t="s">
        <v>31</v>
      </c>
      <c r="D341" s="922"/>
      <c r="E341" s="922"/>
      <c r="F341" s="922"/>
      <c r="G341" s="922"/>
      <c r="H341" s="250" t="s">
        <v>108</v>
      </c>
      <c r="I341" s="251"/>
      <c r="J341" s="923" t="s">
        <v>32</v>
      </c>
      <c r="K341" s="924"/>
      <c r="L341" s="924"/>
      <c r="M341" s="924"/>
      <c r="N341" s="925"/>
      <c r="O341" s="510"/>
    </row>
    <row r="342" spans="2:15" ht="18.600000000000001" thickBot="1">
      <c r="B342" s="502"/>
      <c r="C342" s="176" t="s">
        <v>7</v>
      </c>
      <c r="D342" s="177" t="s">
        <v>102</v>
      </c>
      <c r="E342" s="177" t="s">
        <v>101</v>
      </c>
      <c r="F342" s="177" t="s">
        <v>103</v>
      </c>
      <c r="G342" s="178" t="s">
        <v>109</v>
      </c>
      <c r="H342" s="267" t="s">
        <v>47</v>
      </c>
      <c r="I342" s="273" t="s">
        <v>65</v>
      </c>
      <c r="J342" s="241" t="s">
        <v>125</v>
      </c>
      <c r="K342" s="237" t="s">
        <v>104</v>
      </c>
      <c r="L342" s="238" t="s">
        <v>111</v>
      </c>
      <c r="M342" s="238" t="s">
        <v>33</v>
      </c>
      <c r="N342" s="239" t="s">
        <v>112</v>
      </c>
      <c r="O342" s="510"/>
    </row>
    <row r="343" spans="2:15" ht="18">
      <c r="B343" s="502"/>
      <c r="C343" s="84" t="s">
        <v>34</v>
      </c>
      <c r="D343" s="85">
        <f t="shared" ref="D343:E346" si="11">D69+D41+D17+D97+D125</f>
        <v>2000</v>
      </c>
      <c r="E343" s="85">
        <f t="shared" si="11"/>
        <v>10700</v>
      </c>
      <c r="F343" s="87">
        <f>E343/D343</f>
        <v>5.35</v>
      </c>
      <c r="G343" s="679">
        <f>F343+H346</f>
        <v>5.7595395863593559</v>
      </c>
      <c r="H343" s="926">
        <f>P384</f>
        <v>14484.97</v>
      </c>
      <c r="I343" s="680">
        <f>H346/G343</f>
        <v>7.1106306366795755E-2</v>
      </c>
      <c r="J343" s="107">
        <v>6541</v>
      </c>
      <c r="K343" s="700">
        <f>J343+D343</f>
        <v>8541</v>
      </c>
      <c r="L343" s="701">
        <f>K343-L328</f>
        <v>-13069.320999999953</v>
      </c>
      <c r="M343" s="701">
        <f>N343-L343</f>
        <v>17990.320999999953</v>
      </c>
      <c r="N343" s="119">
        <v>4921</v>
      </c>
      <c r="O343" s="510"/>
    </row>
    <row r="344" spans="2:15" ht="18.600000000000001" thickBot="1">
      <c r="B344" s="502"/>
      <c r="C344" s="88" t="s">
        <v>35</v>
      </c>
      <c r="D344" s="89">
        <f t="shared" si="11"/>
        <v>5000</v>
      </c>
      <c r="E344" s="89">
        <f t="shared" si="11"/>
        <v>20530</v>
      </c>
      <c r="F344" s="91">
        <f>E344/D344</f>
        <v>4.1059999999999999</v>
      </c>
      <c r="G344" s="262">
        <f>F344+H346</f>
        <v>4.5155395863593562</v>
      </c>
      <c r="H344" s="927"/>
      <c r="I344" s="538">
        <f>H346/G344</f>
        <v>9.0695603155933543E-2</v>
      </c>
      <c r="J344" s="109">
        <v>1768</v>
      </c>
      <c r="K344" s="370">
        <f t="shared" ref="K344" si="12">J344+D344</f>
        <v>6768</v>
      </c>
      <c r="L344" s="269">
        <f>K344-L329</f>
        <v>746.31000000005588</v>
      </c>
      <c r="M344" s="269">
        <f>N344-L344</f>
        <v>-636.31000000005588</v>
      </c>
      <c r="N344" s="120">
        <v>110</v>
      </c>
      <c r="O344" s="510"/>
    </row>
    <row r="345" spans="2:15" ht="18.600000000000001" thickBot="1">
      <c r="B345" s="502"/>
      <c r="C345" s="102" t="s">
        <v>36</v>
      </c>
      <c r="D345" s="103">
        <f t="shared" si="11"/>
        <v>3000</v>
      </c>
      <c r="E345" s="103">
        <f t="shared" si="11"/>
        <v>16140</v>
      </c>
      <c r="F345" s="105">
        <f>E345/D345</f>
        <v>5.38</v>
      </c>
      <c r="G345" s="263">
        <f>F345+H346</f>
        <v>5.7895395863593562</v>
      </c>
      <c r="H345" s="224" t="s">
        <v>48</v>
      </c>
      <c r="I345" s="539">
        <f>H346/G345</f>
        <v>7.0737850609790501E-2</v>
      </c>
      <c r="J345" s="111">
        <v>146</v>
      </c>
      <c r="K345" s="371">
        <f>J345+D345</f>
        <v>3146</v>
      </c>
      <c r="L345" s="270">
        <f>K345-L330</f>
        <v>-2210.7419999999693</v>
      </c>
      <c r="M345" s="270">
        <f>N345-L345</f>
        <v>4795.7419999999693</v>
      </c>
      <c r="N345" s="121">
        <v>2585</v>
      </c>
      <c r="O345" s="510"/>
    </row>
    <row r="346" spans="2:15" ht="18">
      <c r="B346" s="502"/>
      <c r="C346" s="92" t="s">
        <v>127</v>
      </c>
      <c r="D346" s="93">
        <f t="shared" si="11"/>
        <v>28000</v>
      </c>
      <c r="E346" s="93">
        <f t="shared" si="11"/>
        <v>144440</v>
      </c>
      <c r="F346" s="95">
        <f>E346/D346</f>
        <v>5.1585714285714284</v>
      </c>
      <c r="G346" s="264">
        <f>F346+H346</f>
        <v>5.5681110149307846</v>
      </c>
      <c r="H346" s="926">
        <f>H343/F334</f>
        <v>0.40953958635935644</v>
      </c>
      <c r="I346" s="540">
        <f>H346/G346</f>
        <v>7.3550901780008296E-2</v>
      </c>
      <c r="J346" s="112">
        <v>151</v>
      </c>
      <c r="K346" s="372">
        <f t="shared" ref="K346" si="13">J346+D346</f>
        <v>28151</v>
      </c>
      <c r="L346" s="271">
        <f>K346-L331</f>
        <v>25770.840000000026</v>
      </c>
      <c r="M346" s="271">
        <f>N346-L346</f>
        <v>-25620.840000000026</v>
      </c>
      <c r="N346" s="122">
        <v>150</v>
      </c>
      <c r="O346" s="510"/>
    </row>
    <row r="347" spans="2:15" ht="18.600000000000001" thickBot="1">
      <c r="B347" s="502"/>
      <c r="C347" s="242" t="s">
        <v>110</v>
      </c>
      <c r="D347" s="243">
        <f>SUM(D343:D346)</f>
        <v>38000</v>
      </c>
      <c r="E347" s="244">
        <f>SUM(E343:E346)</f>
        <v>191810</v>
      </c>
      <c r="F347" s="265">
        <f>E347/D347</f>
        <v>5.0476315789473682</v>
      </c>
      <c r="G347" s="266">
        <f>F347+H346</f>
        <v>5.4571711653067245</v>
      </c>
      <c r="H347" s="928"/>
      <c r="I347" s="541">
        <f>H346/G347</f>
        <v>7.5046131769322635E-2</v>
      </c>
      <c r="J347" s="374">
        <f>SUM(J343:J346)</f>
        <v>8606</v>
      </c>
      <c r="K347" s="373">
        <f>SUM(K343:K346)</f>
        <v>46606</v>
      </c>
      <c r="L347" s="272">
        <f>SUM(L343:L346)</f>
        <v>11237.08700000016</v>
      </c>
      <c r="M347" s="272">
        <f>SUM(M343:M346)</f>
        <v>-3471.0870000001596</v>
      </c>
      <c r="N347" s="240">
        <f>SUM(N343:N346)</f>
        <v>7766</v>
      </c>
      <c r="O347" s="510"/>
    </row>
    <row r="348" spans="2:15" ht="18">
      <c r="B348" s="502"/>
      <c r="C348" s="260"/>
      <c r="D348" s="252"/>
      <c r="E348" s="512"/>
      <c r="F348" s="513"/>
      <c r="G348" s="226"/>
      <c r="H348" s="254"/>
      <c r="I348" s="226"/>
      <c r="J348" s="253"/>
      <c r="K348" s="514"/>
      <c r="L348" s="515"/>
      <c r="M348" s="353" t="s">
        <v>152</v>
      </c>
      <c r="N348" s="354">
        <f>N350-N349</f>
        <v>6126.7466212296058</v>
      </c>
      <c r="O348" s="510"/>
    </row>
    <row r="349" spans="2:15" ht="18">
      <c r="B349" s="502"/>
      <c r="C349" s="245"/>
      <c r="D349" s="485"/>
      <c r="E349" s="485"/>
      <c r="F349" s="485"/>
      <c r="G349" s="485"/>
      <c r="H349" s="485"/>
      <c r="I349" s="485"/>
      <c r="J349" s="225"/>
      <c r="K349" s="486"/>
      <c r="L349" s="487"/>
      <c r="M349" s="355" t="s">
        <v>150</v>
      </c>
      <c r="N349" s="356">
        <f>N347*G347</f>
        <v>42380.391269772022</v>
      </c>
      <c r="O349" s="510"/>
    </row>
    <row r="350" spans="2:15" ht="18.600000000000001" thickBot="1">
      <c r="B350" s="502"/>
      <c r="C350" s="467"/>
      <c r="D350" s="468"/>
      <c r="E350" s="469"/>
      <c r="F350" s="470"/>
      <c r="G350" s="471"/>
      <c r="H350" s="472"/>
      <c r="I350" s="471"/>
      <c r="J350" s="473"/>
      <c r="K350" s="474"/>
      <c r="L350" s="516"/>
      <c r="M350" s="357" t="s">
        <v>151</v>
      </c>
      <c r="N350" s="358">
        <f>N347*G334</f>
        <v>48507.137891001628</v>
      </c>
      <c r="O350" s="511"/>
    </row>
    <row r="351" spans="2:15" ht="18.600000000000001" thickBot="1">
      <c r="B351" s="503"/>
      <c r="C351" s="504"/>
      <c r="D351" s="505"/>
      <c r="E351" s="505"/>
      <c r="F351" s="506"/>
      <c r="G351" s="504"/>
      <c r="H351" s="504"/>
      <c r="I351" s="507"/>
      <c r="J351" s="507"/>
      <c r="K351" s="507"/>
      <c r="L351" s="507"/>
      <c r="M351" s="507"/>
      <c r="N351" s="507"/>
      <c r="O351" s="508"/>
    </row>
    <row r="353" spans="2:18" ht="15" thickBot="1"/>
    <row r="354" spans="2:18" ht="46.8" thickBot="1">
      <c r="B354" s="978" t="s">
        <v>307</v>
      </c>
      <c r="C354" s="979"/>
      <c r="D354" s="979"/>
      <c r="E354" s="979"/>
      <c r="F354" s="979"/>
      <c r="G354" s="979"/>
      <c r="H354" s="979"/>
      <c r="I354" s="979"/>
      <c r="J354" s="979"/>
      <c r="K354" s="979"/>
      <c r="L354" s="979"/>
      <c r="M354" s="979"/>
      <c r="N354" s="979"/>
      <c r="O354" s="979"/>
      <c r="P354" s="979"/>
      <c r="Q354" s="979"/>
      <c r="R354" s="980"/>
    </row>
    <row r="355" spans="2:18" ht="18.600000000000001">
      <c r="B355" s="10"/>
      <c r="C355" s="73" t="s">
        <v>0</v>
      </c>
      <c r="D355" s="74" t="s">
        <v>9</v>
      </c>
      <c r="E355" s="74" t="s">
        <v>13</v>
      </c>
      <c r="F355" s="74" t="s">
        <v>10</v>
      </c>
      <c r="G355" s="74" t="s">
        <v>11</v>
      </c>
      <c r="H355" s="74" t="s">
        <v>12</v>
      </c>
      <c r="I355" s="74" t="s">
        <v>14</v>
      </c>
      <c r="J355" s="74" t="s">
        <v>15</v>
      </c>
      <c r="K355" s="74" t="s">
        <v>16</v>
      </c>
      <c r="L355" s="74" t="s">
        <v>17</v>
      </c>
      <c r="M355" s="72" t="s">
        <v>18</v>
      </c>
      <c r="N355" s="72" t="s">
        <v>19</v>
      </c>
      <c r="O355" s="72" t="s">
        <v>20</v>
      </c>
      <c r="P355" s="72" t="s">
        <v>6</v>
      </c>
      <c r="Q355" s="75" t="s">
        <v>65</v>
      </c>
      <c r="R355" s="281"/>
    </row>
    <row r="356" spans="2:18" ht="17.399999999999999">
      <c r="B356" s="10"/>
      <c r="C356" s="385" t="s">
        <v>5</v>
      </c>
      <c r="D356" s="55">
        <f>D20*0.12</f>
        <v>3360</v>
      </c>
      <c r="E356" s="55"/>
      <c r="F356" s="55"/>
      <c r="G356" s="55"/>
      <c r="H356" s="55"/>
      <c r="I356" s="55"/>
      <c r="J356" s="55"/>
      <c r="K356" s="55"/>
      <c r="L356" s="56"/>
      <c r="M356" s="57"/>
      <c r="N356" s="55"/>
      <c r="O356" s="55"/>
      <c r="P356" s="58">
        <f>D356+E356+F356+G356+H356+I356+J356+K356+L356+M356+N356+O356</f>
        <v>3360</v>
      </c>
      <c r="Q356" s="45" t="e">
        <f>P356/$P$369</f>
        <v>#DIV/0!</v>
      </c>
      <c r="R356" s="282"/>
    </row>
    <row r="357" spans="2:18" ht="17.399999999999999">
      <c r="B357" s="10"/>
      <c r="C357" s="384" t="s">
        <v>138</v>
      </c>
      <c r="D357" s="79"/>
      <c r="E357" s="79"/>
      <c r="F357" s="79"/>
      <c r="G357" s="79"/>
      <c r="H357" s="79"/>
      <c r="I357" s="79"/>
      <c r="J357" s="79"/>
      <c r="K357" s="79"/>
      <c r="L357" s="80"/>
      <c r="M357" s="81"/>
      <c r="N357" s="79"/>
      <c r="O357" s="79"/>
      <c r="P357" s="58">
        <f t="shared" ref="P357:P383" si="14">D357+E357+F357+G357+H357+I357+J357+K357+L357+M357+N357+O357</f>
        <v>0</v>
      </c>
      <c r="Q357" s="45" t="e">
        <f>P357/$P$369</f>
        <v>#DIV/0!</v>
      </c>
      <c r="R357" s="282"/>
    </row>
    <row r="358" spans="2:18" ht="17.399999999999999">
      <c r="B358" s="10"/>
      <c r="C358" s="385" t="s">
        <v>263</v>
      </c>
      <c r="D358" s="55">
        <v>990</v>
      </c>
      <c r="E358" s="55"/>
      <c r="F358" s="55"/>
      <c r="G358" s="55"/>
      <c r="H358" s="55"/>
      <c r="I358" s="55"/>
      <c r="J358" s="56"/>
      <c r="K358" s="55"/>
      <c r="L358" s="56"/>
      <c r="M358" s="55"/>
      <c r="N358" s="55"/>
      <c r="O358" s="55"/>
      <c r="P358" s="58">
        <f t="shared" si="14"/>
        <v>990</v>
      </c>
      <c r="Q358" s="45" t="e">
        <f t="shared" ref="Q358:Q383" si="15">P358/$P$369</f>
        <v>#DIV/0!</v>
      </c>
      <c r="R358" s="282"/>
    </row>
    <row r="359" spans="2:18" ht="17.399999999999999">
      <c r="B359" s="10"/>
      <c r="C359" s="385" t="s">
        <v>264</v>
      </c>
      <c r="D359" s="79">
        <v>200</v>
      </c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58">
        <f t="shared" si="14"/>
        <v>200</v>
      </c>
      <c r="Q359" s="45" t="e">
        <f t="shared" si="15"/>
        <v>#DIV/0!</v>
      </c>
      <c r="R359" s="282"/>
    </row>
    <row r="360" spans="2:18" ht="17.399999999999999">
      <c r="B360" s="10"/>
      <c r="C360" s="385"/>
      <c r="D360" s="55"/>
      <c r="E360" s="55"/>
      <c r="F360" s="55"/>
      <c r="G360" s="55"/>
      <c r="H360" s="55"/>
      <c r="I360" s="55"/>
      <c r="J360" s="55"/>
      <c r="K360" s="55"/>
      <c r="L360" s="56"/>
      <c r="M360" s="55"/>
      <c r="N360" s="55"/>
      <c r="O360" s="55"/>
      <c r="P360" s="58">
        <f t="shared" si="14"/>
        <v>0</v>
      </c>
      <c r="Q360" s="45" t="e">
        <f t="shared" si="15"/>
        <v>#DIV/0!</v>
      </c>
      <c r="R360" s="282"/>
    </row>
    <row r="361" spans="2:18" ht="17.399999999999999">
      <c r="B361" s="10"/>
      <c r="C361" s="386" t="s">
        <v>261</v>
      </c>
      <c r="D361" s="79">
        <v>1506</v>
      </c>
      <c r="E361" s="79"/>
      <c r="F361" s="79"/>
      <c r="G361" s="79"/>
      <c r="H361" s="81"/>
      <c r="I361" s="82"/>
      <c r="J361" s="82"/>
      <c r="K361" s="82"/>
      <c r="L361" s="82"/>
      <c r="M361" s="82"/>
      <c r="N361" s="79"/>
      <c r="O361" s="79"/>
      <c r="P361" s="58">
        <f t="shared" si="14"/>
        <v>1506</v>
      </c>
      <c r="Q361" s="45" t="e">
        <f t="shared" si="15"/>
        <v>#DIV/0!</v>
      </c>
      <c r="R361" s="283"/>
    </row>
    <row r="362" spans="2:18" ht="17.399999999999999">
      <c r="B362" s="10"/>
      <c r="C362" s="386" t="s">
        <v>189</v>
      </c>
      <c r="D362" s="59">
        <v>1490</v>
      </c>
      <c r="E362" s="59"/>
      <c r="F362" s="59"/>
      <c r="G362" s="59"/>
      <c r="H362" s="59"/>
      <c r="I362" s="59"/>
      <c r="J362" s="59"/>
      <c r="K362" s="59"/>
      <c r="L362" s="57"/>
      <c r="M362" s="55"/>
      <c r="N362" s="59"/>
      <c r="O362" s="59"/>
      <c r="P362" s="58">
        <f t="shared" si="14"/>
        <v>1490</v>
      </c>
      <c r="Q362" s="45" t="e">
        <f t="shared" si="15"/>
        <v>#DIV/0!</v>
      </c>
      <c r="R362" s="283"/>
    </row>
    <row r="363" spans="2:18" ht="17.399999999999999">
      <c r="B363" s="10"/>
      <c r="C363" s="385" t="s">
        <v>310</v>
      </c>
      <c r="D363" s="79">
        <v>1444</v>
      </c>
      <c r="E363" s="80"/>
      <c r="F363" s="80"/>
      <c r="G363" s="80"/>
      <c r="H363" s="81"/>
      <c r="I363" s="81"/>
      <c r="J363" s="80"/>
      <c r="K363" s="79"/>
      <c r="L363" s="81"/>
      <c r="M363" s="83"/>
      <c r="N363" s="82"/>
      <c r="O363" s="79"/>
      <c r="P363" s="58">
        <f t="shared" si="14"/>
        <v>1444</v>
      </c>
      <c r="Q363" s="45" t="e">
        <f t="shared" si="15"/>
        <v>#DIV/0!</v>
      </c>
      <c r="R363" s="283"/>
    </row>
    <row r="364" spans="2:18" ht="17.399999999999999">
      <c r="B364" s="10"/>
      <c r="C364" s="386" t="s">
        <v>209</v>
      </c>
      <c r="D364" s="55">
        <v>1200</v>
      </c>
      <c r="E364" s="55"/>
      <c r="F364" s="55"/>
      <c r="G364" s="55"/>
      <c r="H364" s="59"/>
      <c r="I364" s="59"/>
      <c r="J364" s="55"/>
      <c r="K364" s="55"/>
      <c r="L364" s="56"/>
      <c r="M364" s="61"/>
      <c r="N364" s="59"/>
      <c r="O364" s="55"/>
      <c r="P364" s="58">
        <f t="shared" si="14"/>
        <v>1200</v>
      </c>
      <c r="Q364" s="45" t="e">
        <f t="shared" si="15"/>
        <v>#DIV/0!</v>
      </c>
      <c r="R364" s="282"/>
    </row>
    <row r="365" spans="2:18" ht="17.399999999999999">
      <c r="B365" s="10"/>
      <c r="C365" s="386" t="s">
        <v>190</v>
      </c>
      <c r="D365" s="80">
        <v>1600</v>
      </c>
      <c r="E365" s="80"/>
      <c r="F365" s="80"/>
      <c r="G365" s="80"/>
      <c r="H365" s="81"/>
      <c r="I365" s="81"/>
      <c r="J365" s="80"/>
      <c r="K365" s="79"/>
      <c r="L365" s="80"/>
      <c r="M365" s="79"/>
      <c r="N365" s="79"/>
      <c r="O365" s="79"/>
      <c r="P365" s="58">
        <f t="shared" si="14"/>
        <v>1600</v>
      </c>
      <c r="Q365" s="45" t="e">
        <f t="shared" si="15"/>
        <v>#DIV/0!</v>
      </c>
      <c r="R365" s="282"/>
    </row>
    <row r="366" spans="2:18" ht="17.399999999999999">
      <c r="B366" s="10"/>
      <c r="C366" s="386" t="s">
        <v>309</v>
      </c>
      <c r="D366" s="55">
        <v>1500</v>
      </c>
      <c r="E366" s="55"/>
      <c r="F366" s="55"/>
      <c r="G366" s="55"/>
      <c r="H366" s="55"/>
      <c r="I366" s="55"/>
      <c r="J366" s="56"/>
      <c r="K366" s="56"/>
      <c r="L366" s="56"/>
      <c r="M366" s="55"/>
      <c r="N366" s="55"/>
      <c r="O366" s="55"/>
      <c r="P366" s="58">
        <f t="shared" si="14"/>
        <v>1500</v>
      </c>
      <c r="Q366" s="45" t="e">
        <f t="shared" si="15"/>
        <v>#DIV/0!</v>
      </c>
      <c r="R366" s="282"/>
    </row>
    <row r="367" spans="2:18" ht="17.399999999999999">
      <c r="B367" s="10"/>
      <c r="C367" s="386" t="s">
        <v>311</v>
      </c>
      <c r="D367" s="79">
        <v>600</v>
      </c>
      <c r="E367" s="79"/>
      <c r="F367" s="79"/>
      <c r="G367" s="79"/>
      <c r="H367" s="79"/>
      <c r="I367" s="79"/>
      <c r="J367" s="80"/>
      <c r="K367" s="80"/>
      <c r="L367" s="80"/>
      <c r="M367" s="79"/>
      <c r="N367" s="79"/>
      <c r="O367" s="79"/>
      <c r="P367" s="58">
        <f t="shared" si="14"/>
        <v>600</v>
      </c>
      <c r="Q367" s="45" t="e">
        <f t="shared" si="15"/>
        <v>#DIV/0!</v>
      </c>
      <c r="R367" s="282"/>
    </row>
    <row r="368" spans="2:18" ht="17.399999999999999">
      <c r="B368" s="10"/>
      <c r="C368" s="386"/>
      <c r="D368" s="55"/>
      <c r="E368" s="55"/>
      <c r="F368" s="55"/>
      <c r="G368" s="55"/>
      <c r="H368" s="55"/>
      <c r="I368" s="55"/>
      <c r="J368" s="56"/>
      <c r="K368" s="56"/>
      <c r="L368" s="56"/>
      <c r="M368" s="55"/>
      <c r="N368" s="55"/>
      <c r="O368" s="55"/>
      <c r="P368" s="58">
        <f>D368+E368+F368+G368+H368+I368+J368+K368+L368+M368+N368+O368</f>
        <v>0</v>
      </c>
      <c r="Q368" s="45" t="e">
        <f t="shared" si="15"/>
        <v>#DIV/0!</v>
      </c>
      <c r="R368" s="282"/>
    </row>
    <row r="369" spans="2:18" ht="17.399999999999999">
      <c r="B369" s="10"/>
      <c r="C369" s="386"/>
      <c r="D369" s="79"/>
      <c r="E369" s="79"/>
      <c r="F369" s="79"/>
      <c r="G369" s="79"/>
      <c r="H369" s="79"/>
      <c r="I369" s="79"/>
      <c r="J369" s="80"/>
      <c r="K369" s="80"/>
      <c r="L369" s="80"/>
      <c r="M369" s="79"/>
      <c r="N369" s="79"/>
      <c r="O369" s="79"/>
      <c r="P369" s="58">
        <f t="shared" si="14"/>
        <v>0</v>
      </c>
      <c r="Q369" s="45" t="e">
        <f t="shared" si="15"/>
        <v>#DIV/0!</v>
      </c>
      <c r="R369" s="282"/>
    </row>
    <row r="370" spans="2:18" ht="17.399999999999999">
      <c r="B370" s="10"/>
      <c r="C370" s="386"/>
      <c r="D370" s="55"/>
      <c r="E370" s="55"/>
      <c r="F370" s="55"/>
      <c r="G370" s="55"/>
      <c r="H370" s="55"/>
      <c r="I370" s="55"/>
      <c r="J370" s="56"/>
      <c r="K370" s="56"/>
      <c r="L370" s="56"/>
      <c r="M370" s="55"/>
      <c r="N370" s="55"/>
      <c r="O370" s="55"/>
      <c r="P370" s="58">
        <f t="shared" si="14"/>
        <v>0</v>
      </c>
      <c r="Q370" s="45" t="e">
        <f t="shared" si="15"/>
        <v>#DIV/0!</v>
      </c>
      <c r="R370" s="282"/>
    </row>
    <row r="371" spans="2:18" ht="17.399999999999999">
      <c r="B371" s="10"/>
      <c r="C371" s="387" t="s">
        <v>176</v>
      </c>
      <c r="D371" s="79"/>
      <c r="E371" s="79"/>
      <c r="F371" s="79"/>
      <c r="G371" s="80"/>
      <c r="H371" s="81"/>
      <c r="I371" s="79"/>
      <c r="J371" s="80"/>
      <c r="K371" s="80"/>
      <c r="L371" s="80"/>
      <c r="M371" s="79"/>
      <c r="N371" s="79"/>
      <c r="O371" s="79"/>
      <c r="P371" s="58">
        <f t="shared" si="14"/>
        <v>0</v>
      </c>
      <c r="Q371" s="45" t="e">
        <f t="shared" si="15"/>
        <v>#DIV/0!</v>
      </c>
      <c r="R371" s="282"/>
    </row>
    <row r="372" spans="2:18" ht="17.399999999999999">
      <c r="B372" s="10"/>
      <c r="C372" s="387" t="s">
        <v>175</v>
      </c>
      <c r="D372" s="55"/>
      <c r="E372" s="55"/>
      <c r="F372" s="55"/>
      <c r="G372" s="55"/>
      <c r="H372" s="55"/>
      <c r="I372" s="55"/>
      <c r="J372" s="56"/>
      <c r="K372" s="56"/>
      <c r="L372" s="56"/>
      <c r="M372" s="55"/>
      <c r="N372" s="55"/>
      <c r="O372" s="55"/>
      <c r="P372" s="58">
        <f t="shared" si="14"/>
        <v>0</v>
      </c>
      <c r="Q372" s="45" t="e">
        <f t="shared" si="15"/>
        <v>#DIV/0!</v>
      </c>
      <c r="R372" s="282"/>
    </row>
    <row r="373" spans="2:18" ht="17.399999999999999">
      <c r="B373" s="10"/>
      <c r="C373" s="387" t="s">
        <v>126</v>
      </c>
      <c r="D373" s="79"/>
      <c r="E373" s="79"/>
      <c r="F373" s="79"/>
      <c r="G373" s="79"/>
      <c r="H373" s="79"/>
      <c r="I373" s="79"/>
      <c r="J373" s="80"/>
      <c r="K373" s="80"/>
      <c r="L373" s="80"/>
      <c r="M373" s="79"/>
      <c r="N373" s="79"/>
      <c r="O373" s="79"/>
      <c r="P373" s="58">
        <f t="shared" si="14"/>
        <v>0</v>
      </c>
      <c r="Q373" s="45" t="e">
        <f t="shared" si="15"/>
        <v>#DIV/0!</v>
      </c>
      <c r="R373" s="282"/>
    </row>
    <row r="374" spans="2:18" ht="17.399999999999999">
      <c r="B374" s="10"/>
      <c r="C374" s="388" t="s">
        <v>168</v>
      </c>
      <c r="D374" s="55"/>
      <c r="E374" s="56"/>
      <c r="F374" s="55"/>
      <c r="G374" s="56"/>
      <c r="H374" s="55"/>
      <c r="I374" s="55"/>
      <c r="J374" s="55"/>
      <c r="K374" s="57"/>
      <c r="L374" s="56"/>
      <c r="M374" s="55"/>
      <c r="N374" s="55"/>
      <c r="O374" s="55"/>
      <c r="P374" s="58">
        <f t="shared" si="14"/>
        <v>0</v>
      </c>
      <c r="Q374" s="45" t="e">
        <f t="shared" si="15"/>
        <v>#DIV/0!</v>
      </c>
      <c r="R374" s="282"/>
    </row>
    <row r="375" spans="2:18" ht="17.399999999999999">
      <c r="B375" s="10"/>
      <c r="C375" s="388"/>
      <c r="D375" s="81"/>
      <c r="E375" s="81"/>
      <c r="F375" s="81"/>
      <c r="G375" s="81"/>
      <c r="H375" s="81"/>
      <c r="I375" s="79"/>
      <c r="J375" s="81"/>
      <c r="K375" s="81"/>
      <c r="L375" s="80"/>
      <c r="M375" s="79"/>
      <c r="N375" s="79"/>
      <c r="O375" s="79"/>
      <c r="P375" s="58">
        <f t="shared" si="14"/>
        <v>0</v>
      </c>
      <c r="Q375" s="45" t="e">
        <f t="shared" si="15"/>
        <v>#DIV/0!</v>
      </c>
      <c r="R375" s="282"/>
    </row>
    <row r="376" spans="2:18" ht="17.399999999999999">
      <c r="B376" s="10"/>
      <c r="C376" s="54" t="s">
        <v>192</v>
      </c>
      <c r="D376" s="55"/>
      <c r="E376" s="55"/>
      <c r="F376" s="59"/>
      <c r="G376" s="57"/>
      <c r="H376" s="55"/>
      <c r="I376" s="55"/>
      <c r="J376" s="57"/>
      <c r="K376" s="57"/>
      <c r="L376" s="56"/>
      <c r="M376" s="55"/>
      <c r="N376" s="55"/>
      <c r="O376" s="55"/>
      <c r="P376" s="58">
        <f t="shared" si="14"/>
        <v>0</v>
      </c>
      <c r="Q376" s="45" t="e">
        <f t="shared" si="15"/>
        <v>#DIV/0!</v>
      </c>
      <c r="R376" s="282"/>
    </row>
    <row r="377" spans="2:18" ht="17.399999999999999">
      <c r="B377" s="10"/>
      <c r="C377" s="53" t="s">
        <v>123</v>
      </c>
      <c r="D377" s="79">
        <v>594.97</v>
      </c>
      <c r="E377" s="79"/>
      <c r="F377" s="79"/>
      <c r="G377" s="81"/>
      <c r="H377" s="83"/>
      <c r="I377" s="79"/>
      <c r="J377" s="80"/>
      <c r="K377" s="80"/>
      <c r="L377" s="80"/>
      <c r="M377" s="79"/>
      <c r="N377" s="79"/>
      <c r="O377" s="79"/>
      <c r="P377" s="58">
        <f t="shared" si="14"/>
        <v>594.97</v>
      </c>
      <c r="Q377" s="45" t="e">
        <f t="shared" si="15"/>
        <v>#DIV/0!</v>
      </c>
      <c r="R377" s="282"/>
    </row>
    <row r="378" spans="2:18" ht="17.399999999999999">
      <c r="B378" s="10"/>
      <c r="C378" s="53" t="s">
        <v>124</v>
      </c>
      <c r="D378" s="55"/>
      <c r="E378" s="59"/>
      <c r="F378" s="55"/>
      <c r="G378" s="59"/>
      <c r="H378" s="55"/>
      <c r="I378" s="60"/>
      <c r="J378" s="57"/>
      <c r="K378" s="59"/>
      <c r="L378" s="57"/>
      <c r="M378" s="59"/>
      <c r="N378" s="55"/>
      <c r="O378" s="59"/>
      <c r="P378" s="58">
        <f t="shared" si="14"/>
        <v>0</v>
      </c>
      <c r="Q378" s="45" t="e">
        <f t="shared" si="15"/>
        <v>#DIV/0!</v>
      </c>
      <c r="R378" s="283"/>
    </row>
    <row r="379" spans="2:18" ht="17.399999999999999">
      <c r="B379" s="10"/>
      <c r="C379" s="54" t="s">
        <v>133</v>
      </c>
      <c r="D379" s="82"/>
      <c r="E379" s="82"/>
      <c r="F379" s="79"/>
      <c r="G379" s="82"/>
      <c r="H379" s="79"/>
      <c r="I379" s="83"/>
      <c r="J379" s="81"/>
      <c r="K379" s="82"/>
      <c r="L379" s="81"/>
      <c r="M379" s="82"/>
      <c r="N379" s="79"/>
      <c r="O379" s="82"/>
      <c r="P379" s="58">
        <f t="shared" si="14"/>
        <v>0</v>
      </c>
      <c r="Q379" s="45" t="e">
        <f t="shared" si="15"/>
        <v>#DIV/0!</v>
      </c>
      <c r="R379" s="283"/>
    </row>
    <row r="380" spans="2:18" ht="17.399999999999999">
      <c r="B380" s="10"/>
      <c r="C380" s="54"/>
      <c r="D380" s="59"/>
      <c r="E380" s="59"/>
      <c r="F380" s="55"/>
      <c r="G380" s="59"/>
      <c r="H380" s="55"/>
      <c r="I380" s="60"/>
      <c r="J380" s="57"/>
      <c r="K380" s="59"/>
      <c r="L380" s="57"/>
      <c r="M380" s="59"/>
      <c r="N380" s="55"/>
      <c r="O380" s="59"/>
      <c r="P380" s="58">
        <f t="shared" si="14"/>
        <v>0</v>
      </c>
      <c r="Q380" s="45" t="e">
        <f t="shared" si="15"/>
        <v>#DIV/0!</v>
      </c>
      <c r="R380" s="283"/>
    </row>
    <row r="381" spans="2:18" ht="17.399999999999999">
      <c r="B381" s="10"/>
      <c r="C381" s="54"/>
      <c r="D381" s="82"/>
      <c r="E381" s="167"/>
      <c r="F381" s="167"/>
      <c r="G381" s="167"/>
      <c r="H381" s="82"/>
      <c r="I381" s="168"/>
      <c r="J381" s="169"/>
      <c r="K381" s="167"/>
      <c r="L381" s="169"/>
      <c r="M381" s="167"/>
      <c r="N381" s="167"/>
      <c r="O381" s="167"/>
      <c r="P381" s="58">
        <f t="shared" si="14"/>
        <v>0</v>
      </c>
      <c r="Q381" s="45" t="e">
        <f t="shared" si="15"/>
        <v>#DIV/0!</v>
      </c>
      <c r="R381" s="284"/>
    </row>
    <row r="382" spans="2:18" ht="17.399999999999999">
      <c r="B382" s="10"/>
      <c r="C382" s="54"/>
      <c r="D382" s="59"/>
      <c r="E382" s="59"/>
      <c r="F382" s="55"/>
      <c r="G382" s="59"/>
      <c r="H382" s="55"/>
      <c r="I382" s="60"/>
      <c r="J382" s="57"/>
      <c r="K382" s="59"/>
      <c r="L382" s="57"/>
      <c r="M382" s="59"/>
      <c r="N382" s="55"/>
      <c r="O382" s="59"/>
      <c r="P382" s="58">
        <f t="shared" si="14"/>
        <v>0</v>
      </c>
      <c r="Q382" s="45" t="e">
        <f t="shared" si="15"/>
        <v>#DIV/0!</v>
      </c>
      <c r="R382" s="283"/>
    </row>
    <row r="383" spans="2:18" ht="17.399999999999999">
      <c r="B383" s="10"/>
      <c r="C383" s="54"/>
      <c r="D383" s="82"/>
      <c r="E383" s="82"/>
      <c r="F383" s="79"/>
      <c r="G383" s="82"/>
      <c r="H383" s="79"/>
      <c r="I383" s="83"/>
      <c r="J383" s="81"/>
      <c r="K383" s="82"/>
      <c r="L383" s="81"/>
      <c r="M383" s="82"/>
      <c r="N383" s="79"/>
      <c r="O383" s="82"/>
      <c r="P383" s="58">
        <f t="shared" si="14"/>
        <v>0</v>
      </c>
      <c r="Q383" s="45" t="e">
        <f t="shared" si="15"/>
        <v>#DIV/0!</v>
      </c>
      <c r="R383" s="283"/>
    </row>
    <row r="384" spans="2:18" ht="17.399999999999999">
      <c r="B384" s="10"/>
      <c r="C384" s="54" t="s">
        <v>66</v>
      </c>
      <c r="D384" s="62">
        <f t="shared" ref="D384:F384" si="16">SUM(D356:D382)</f>
        <v>14484.97</v>
      </c>
      <c r="E384" s="62">
        <f t="shared" si="16"/>
        <v>0</v>
      </c>
      <c r="F384" s="62">
        <f t="shared" si="16"/>
        <v>0</v>
      </c>
      <c r="G384" s="62">
        <f>SUM(G356:G382)</f>
        <v>0</v>
      </c>
      <c r="H384" s="62">
        <f>SUM(H356:H382)</f>
        <v>0</v>
      </c>
      <c r="I384" s="62">
        <f t="shared" ref="I384:Q384" si="17">SUM(I356:I382)</f>
        <v>0</v>
      </c>
      <c r="J384" s="58">
        <f t="shared" si="17"/>
        <v>0</v>
      </c>
      <c r="K384" s="62">
        <f t="shared" si="17"/>
        <v>0</v>
      </c>
      <c r="L384" s="58">
        <f t="shared" si="17"/>
        <v>0</v>
      </c>
      <c r="M384" s="62">
        <f t="shared" si="17"/>
        <v>0</v>
      </c>
      <c r="N384" s="62">
        <f t="shared" si="17"/>
        <v>0</v>
      </c>
      <c r="O384" s="62">
        <f t="shared" si="17"/>
        <v>0</v>
      </c>
      <c r="P384" s="58">
        <f>D384+E384+F384+G384+H384+I384+J384+K384+L384+M384+N384+O384</f>
        <v>14484.97</v>
      </c>
      <c r="Q384" s="45" t="e">
        <f t="shared" si="17"/>
        <v>#DIV/0!</v>
      </c>
      <c r="R384" s="282"/>
    </row>
    <row r="385" spans="2:18" ht="17.399999999999999">
      <c r="B385" s="10"/>
      <c r="C385" s="174" t="s">
        <v>107</v>
      </c>
      <c r="D385" s="63">
        <f>D384/P385</f>
        <v>1</v>
      </c>
      <c r="E385" s="63">
        <f>E384/P385</f>
        <v>0</v>
      </c>
      <c r="F385" s="63">
        <f>F384/P385</f>
        <v>0</v>
      </c>
      <c r="G385" s="63">
        <f>G384/P385</f>
        <v>0</v>
      </c>
      <c r="H385" s="63">
        <f>H384/P385</f>
        <v>0</v>
      </c>
      <c r="I385" s="63">
        <f>I384/P385</f>
        <v>0</v>
      </c>
      <c r="J385" s="63">
        <f>J384/P385</f>
        <v>0</v>
      </c>
      <c r="K385" s="63">
        <f>K384/P385</f>
        <v>0</v>
      </c>
      <c r="L385" s="63">
        <f>L384/P385</f>
        <v>0</v>
      </c>
      <c r="M385" s="63">
        <f>M384/P385</f>
        <v>0</v>
      </c>
      <c r="N385" s="63">
        <f>N384/P385</f>
        <v>0</v>
      </c>
      <c r="O385" s="63">
        <f>O384/P385</f>
        <v>0</v>
      </c>
      <c r="P385" s="76">
        <f>P384</f>
        <v>14484.97</v>
      </c>
      <c r="Q385" s="77">
        <f>D385+E385+F385+G385+H385+I385+J385+K385+L385+M385+N385+O385</f>
        <v>1</v>
      </c>
      <c r="R385" s="285"/>
    </row>
    <row r="386" spans="2:18" ht="18" thickBot="1">
      <c r="B386" s="11"/>
      <c r="C386" s="78"/>
      <c r="D386" s="64"/>
      <c r="E386" s="65"/>
      <c r="F386" s="66"/>
      <c r="G386" s="67"/>
      <c r="H386" s="67"/>
      <c r="I386" s="65"/>
      <c r="J386" s="65"/>
      <c r="K386" s="65"/>
      <c r="L386" s="65"/>
      <c r="M386" s="65"/>
      <c r="N386" s="68"/>
      <c r="O386" s="69"/>
      <c r="P386" s="70"/>
      <c r="Q386" s="71"/>
      <c r="R386" s="286"/>
    </row>
    <row r="387" spans="2:18" ht="15" thickBot="1">
      <c r="B387" s="51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280"/>
    </row>
    <row r="389" spans="2:18" ht="15" thickBot="1">
      <c r="I389" s="1"/>
    </row>
    <row r="390" spans="2:18" ht="55.8" thickBot="1">
      <c r="B390" s="981" t="s">
        <v>306</v>
      </c>
      <c r="C390" s="982"/>
      <c r="D390" s="982"/>
      <c r="E390" s="982"/>
      <c r="F390" s="982"/>
      <c r="G390" s="982"/>
      <c r="H390" s="982"/>
      <c r="I390" s="982"/>
      <c r="J390" s="982"/>
      <c r="K390" s="982"/>
      <c r="L390" s="982"/>
      <c r="M390" s="982"/>
      <c r="N390" s="982"/>
      <c r="O390" s="982"/>
      <c r="P390" s="982"/>
      <c r="Q390" s="982"/>
      <c r="R390" s="983"/>
    </row>
    <row r="391" spans="2:18" ht="18.600000000000001" thickBot="1">
      <c r="B391" s="46"/>
      <c r="C391" s="984" t="s">
        <v>53</v>
      </c>
      <c r="D391" s="985"/>
      <c r="E391" s="985"/>
      <c r="F391" s="986"/>
      <c r="G391" s="987" t="s">
        <v>106</v>
      </c>
      <c r="H391" s="988"/>
      <c r="I391" s="989" t="s">
        <v>54</v>
      </c>
      <c r="J391" s="990"/>
      <c r="K391" s="991"/>
      <c r="L391" s="992" t="s">
        <v>105</v>
      </c>
      <c r="M391" s="993"/>
      <c r="N391" s="993"/>
      <c r="O391" s="993"/>
      <c r="P391" s="347" t="s">
        <v>155</v>
      </c>
      <c r="Q391" s="380"/>
      <c r="R391" s="47"/>
    </row>
    <row r="392" spans="2:18" ht="15.6">
      <c r="B392" s="46"/>
      <c r="C392" s="127" t="s">
        <v>160</v>
      </c>
      <c r="D392" s="128" t="s">
        <v>102</v>
      </c>
      <c r="E392" s="128" t="s">
        <v>103</v>
      </c>
      <c r="F392" s="129" t="s">
        <v>101</v>
      </c>
      <c r="G392" s="314" t="s">
        <v>153</v>
      </c>
      <c r="H392" s="315" t="s">
        <v>154</v>
      </c>
      <c r="I392" s="328" t="s">
        <v>40</v>
      </c>
      <c r="J392" s="106" t="s">
        <v>78</v>
      </c>
      <c r="K392" s="329" t="s">
        <v>77</v>
      </c>
      <c r="L392" s="154" t="s">
        <v>41</v>
      </c>
      <c r="M392" s="126" t="s">
        <v>120</v>
      </c>
      <c r="N392" s="382" t="s">
        <v>83</v>
      </c>
      <c r="O392" s="341" t="s">
        <v>82</v>
      </c>
      <c r="P392" s="346" t="s">
        <v>327</v>
      </c>
      <c r="Q392" s="381" t="s">
        <v>188</v>
      </c>
      <c r="R392" s="375"/>
    </row>
    <row r="393" spans="2:18" ht="15.6">
      <c r="B393" s="46"/>
      <c r="C393" s="130" t="s">
        <v>316</v>
      </c>
      <c r="D393" s="131">
        <v>489000</v>
      </c>
      <c r="E393" s="123">
        <f>F393/D393</f>
        <v>3.0752052965235173</v>
      </c>
      <c r="F393" s="324">
        <v>1503775.39</v>
      </c>
      <c r="G393" s="316">
        <v>0.49</v>
      </c>
      <c r="H393" s="306">
        <f>E393+G393</f>
        <v>3.5652052965235175</v>
      </c>
      <c r="I393" s="330">
        <v>474357</v>
      </c>
      <c r="J393" s="123">
        <f>K393/I393</f>
        <v>3.7727714569406587</v>
      </c>
      <c r="K393" s="324">
        <v>1789640.55</v>
      </c>
      <c r="L393" s="155">
        <f>J393-H393</f>
        <v>0.20756616041714127</v>
      </c>
      <c r="M393" s="227">
        <f>I393*L393</f>
        <v>98460.461156993886</v>
      </c>
      <c r="N393" s="337">
        <f>L393/J393</f>
        <v>5.5016892166973905E-2</v>
      </c>
      <c r="O393" s="342">
        <f t="shared" ref="O393:O399" si="18">M393/12</f>
        <v>8205.0384297494911</v>
      </c>
      <c r="P393" s="377">
        <f>M393/M393-1</f>
        <v>0</v>
      </c>
      <c r="Q393" s="756">
        <f>M393/K406</f>
        <v>4.9230230578496945E-2</v>
      </c>
      <c r="R393" s="376"/>
    </row>
    <row r="394" spans="2:18" ht="15.6">
      <c r="B394" s="46"/>
      <c r="C394" s="170" t="s">
        <v>317</v>
      </c>
      <c r="D394" s="312">
        <v>481000</v>
      </c>
      <c r="E394" s="172">
        <f t="shared" ref="E394:E397" si="19">F394/D394</f>
        <v>3.6203502702702703</v>
      </c>
      <c r="F394" s="325">
        <v>1741388.48</v>
      </c>
      <c r="G394" s="317">
        <v>0.45</v>
      </c>
      <c r="H394" s="318">
        <f t="shared" ref="H394:H398" si="20">E394+G394</f>
        <v>4.0703502702702705</v>
      </c>
      <c r="I394" s="331">
        <v>483428</v>
      </c>
      <c r="J394" s="172">
        <f t="shared" ref="J394:J398" si="21">K394/I394</f>
        <v>4.3235900278841939</v>
      </c>
      <c r="K394" s="325">
        <v>2090144.48</v>
      </c>
      <c r="L394" s="173">
        <f>J394-H394</f>
        <v>0.25323975761392337</v>
      </c>
      <c r="M394" s="228">
        <f t="shared" ref="M394:M398" si="22">I394*L394</f>
        <v>122423.18954378375</v>
      </c>
      <c r="N394" s="338">
        <f t="shared" ref="N394:N399" si="23">L394/J394</f>
        <v>5.8571639767114922E-2</v>
      </c>
      <c r="O394" s="348">
        <f t="shared" si="18"/>
        <v>10201.93246198198</v>
      </c>
      <c r="P394" s="378">
        <f>K394/K393-1</f>
        <v>0.16791300912353591</v>
      </c>
      <c r="Q394" s="757">
        <f>M394/K406</f>
        <v>6.1211594771891878E-2</v>
      </c>
      <c r="R394" s="376"/>
    </row>
    <row r="395" spans="2:18" ht="15.6">
      <c r="B395" s="46"/>
      <c r="C395" s="130" t="s">
        <v>318</v>
      </c>
      <c r="D395" s="132">
        <v>443000</v>
      </c>
      <c r="E395" s="123">
        <f t="shared" si="19"/>
        <v>3.6328789164785555</v>
      </c>
      <c r="F395" s="324">
        <v>1609365.36</v>
      </c>
      <c r="G395" s="319">
        <v>0.44</v>
      </c>
      <c r="H395" s="306">
        <f t="shared" si="20"/>
        <v>4.0728789164785555</v>
      </c>
      <c r="I395" s="330">
        <v>441163.3</v>
      </c>
      <c r="J395" s="123">
        <f t="shared" si="21"/>
        <v>4.2412326115975647</v>
      </c>
      <c r="K395" s="324">
        <v>1871076.175</v>
      </c>
      <c r="L395" s="155">
        <f t="shared" ref="L395:L400" si="24">J395-H395</f>
        <v>0.16835369511900922</v>
      </c>
      <c r="M395" s="227">
        <f t="shared" si="22"/>
        <v>74271.471705895994</v>
      </c>
      <c r="N395" s="337">
        <f t="shared" si="23"/>
        <v>3.9694520564292901E-2</v>
      </c>
      <c r="O395" s="342">
        <f t="shared" si="18"/>
        <v>6189.2893088246665</v>
      </c>
      <c r="P395" s="377">
        <f>K395/K394-1</f>
        <v>-0.10481012537468215</v>
      </c>
      <c r="Q395" s="756">
        <f>M395/K406</f>
        <v>3.7135735852948E-2</v>
      </c>
      <c r="R395" s="376"/>
    </row>
    <row r="396" spans="2:18" ht="15.6">
      <c r="B396" s="46"/>
      <c r="C396" s="170" t="s">
        <v>319</v>
      </c>
      <c r="D396" s="313">
        <v>367000</v>
      </c>
      <c r="E396" s="172">
        <f t="shared" si="19"/>
        <v>3.5180451771117167</v>
      </c>
      <c r="F396" s="325">
        <v>1291122.58</v>
      </c>
      <c r="G396" s="317">
        <v>0.36</v>
      </c>
      <c r="H396" s="318">
        <f t="shared" si="20"/>
        <v>3.8780451771117166</v>
      </c>
      <c r="I396" s="331">
        <v>375803.77600000001</v>
      </c>
      <c r="J396" s="172">
        <f t="shared" si="21"/>
        <v>4.2000485859939838</v>
      </c>
      <c r="K396" s="325">
        <v>1578394.118</v>
      </c>
      <c r="L396" s="173">
        <f t="shared" si="24"/>
        <v>0.32200340888226719</v>
      </c>
      <c r="M396" s="228">
        <f t="shared" si="22"/>
        <v>121010.09694282795</v>
      </c>
      <c r="N396" s="338">
        <f t="shared" si="23"/>
        <v>7.6666591418980412E-2</v>
      </c>
      <c r="O396" s="348">
        <f t="shared" si="18"/>
        <v>10084.174745235663</v>
      </c>
      <c r="P396" s="378">
        <f t="shared" ref="P396:P398" si="25">K396/K395-1</f>
        <v>-0.15642444755088603</v>
      </c>
      <c r="Q396" s="757">
        <f>M396/K406</f>
        <v>6.0505048471413976E-2</v>
      </c>
      <c r="R396" s="376"/>
    </row>
    <row r="397" spans="2:18" ht="15.6">
      <c r="B397" s="46"/>
      <c r="C397" s="130" t="s">
        <v>320</v>
      </c>
      <c r="D397" s="132">
        <v>407000</v>
      </c>
      <c r="E397" s="123">
        <f t="shared" si="19"/>
        <v>4.9452214742014737</v>
      </c>
      <c r="F397" s="324">
        <v>2012705.14</v>
      </c>
      <c r="G397" s="320">
        <v>0.27</v>
      </c>
      <c r="H397" s="306">
        <f t="shared" si="20"/>
        <v>5.2152214742014742</v>
      </c>
      <c r="I397" s="330">
        <v>396525.103</v>
      </c>
      <c r="J397" s="123">
        <f t="shared" si="21"/>
        <v>5.5821558666867057</v>
      </c>
      <c r="K397" s="324">
        <v>2213464.9300000002</v>
      </c>
      <c r="L397" s="155">
        <f t="shared" si="24"/>
        <v>0.36693439248523152</v>
      </c>
      <c r="M397" s="227">
        <f t="shared" si="22"/>
        <v>145498.69777444887</v>
      </c>
      <c r="N397" s="337">
        <f t="shared" si="23"/>
        <v>6.573345518261671E-2</v>
      </c>
      <c r="O397" s="342">
        <f t="shared" si="18"/>
        <v>12124.891481204073</v>
      </c>
      <c r="P397" s="377">
        <f t="shared" si="25"/>
        <v>0.40235249533538875</v>
      </c>
      <c r="Q397" s="756">
        <f>M398/K406</f>
        <v>8.8729799258734046E-2</v>
      </c>
      <c r="R397" s="376"/>
    </row>
    <row r="398" spans="2:18" ht="15.6">
      <c r="B398" s="46"/>
      <c r="C398" s="170" t="s">
        <v>321</v>
      </c>
      <c r="D398" s="313">
        <v>378002</v>
      </c>
      <c r="E398" s="172">
        <f t="shared" ref="E398:E404" si="26">F398/D398</f>
        <v>5.3936381288987887</v>
      </c>
      <c r="F398" s="325">
        <v>2038806</v>
      </c>
      <c r="G398" s="321">
        <v>0.44</v>
      </c>
      <c r="H398" s="318">
        <f t="shared" si="20"/>
        <v>5.8336381288987891</v>
      </c>
      <c r="I398" s="331">
        <v>371117</v>
      </c>
      <c r="J398" s="172">
        <f t="shared" si="21"/>
        <v>6.311815087964173</v>
      </c>
      <c r="K398" s="325">
        <v>2342421.88</v>
      </c>
      <c r="L398" s="173">
        <f t="shared" si="24"/>
        <v>0.47817695906538393</v>
      </c>
      <c r="M398" s="228">
        <f t="shared" si="22"/>
        <v>177459.59851746808</v>
      </c>
      <c r="N398" s="338">
        <f t="shared" si="23"/>
        <v>7.5759025320181902E-2</v>
      </c>
      <c r="O398" s="348">
        <f t="shared" si="18"/>
        <v>14788.299876455674</v>
      </c>
      <c r="P398" s="378">
        <f t="shared" si="25"/>
        <v>5.8260218290424826E-2</v>
      </c>
      <c r="Q398" s="757">
        <f>M398/K406</f>
        <v>8.8729799258734046E-2</v>
      </c>
      <c r="R398" s="376"/>
    </row>
    <row r="399" spans="2:18" ht="15.6">
      <c r="B399" s="46"/>
      <c r="C399" s="130" t="s">
        <v>322</v>
      </c>
      <c r="D399" s="132">
        <v>343000</v>
      </c>
      <c r="E399" s="123">
        <f t="shared" si="26"/>
        <v>4.6427507288629739</v>
      </c>
      <c r="F399" s="324">
        <v>1592463.5</v>
      </c>
      <c r="G399" s="322">
        <v>0.37</v>
      </c>
      <c r="H399" s="306">
        <f>E399+G399</f>
        <v>5.012750728862974</v>
      </c>
      <c r="I399" s="330">
        <v>379604</v>
      </c>
      <c r="J399" s="123">
        <f>K399/I399</f>
        <v>5.7561482755713858</v>
      </c>
      <c r="K399" s="324">
        <v>2185056.91</v>
      </c>
      <c r="L399" s="155">
        <f t="shared" si="24"/>
        <v>0.74339754670841174</v>
      </c>
      <c r="M399" s="227">
        <f>I399*L399</f>
        <v>282196.68232069991</v>
      </c>
      <c r="N399" s="337">
        <f t="shared" si="23"/>
        <v>0.12914843591909003</v>
      </c>
      <c r="O399" s="343">
        <f t="shared" si="18"/>
        <v>23516.39019339166</v>
      </c>
      <c r="P399" s="377">
        <f>K399/K398-1</f>
        <v>-6.7180455981737941E-2</v>
      </c>
      <c r="Q399" s="756">
        <f>M399/K406</f>
        <v>0.14109834116034994</v>
      </c>
      <c r="R399" s="376"/>
    </row>
    <row r="400" spans="2:18" ht="15.6">
      <c r="B400" s="46"/>
      <c r="C400" s="170" t="s">
        <v>323</v>
      </c>
      <c r="D400" s="313">
        <v>506003</v>
      </c>
      <c r="E400" s="172">
        <f t="shared" si="26"/>
        <v>4.8434709675634329</v>
      </c>
      <c r="F400" s="325">
        <v>2450810.84</v>
      </c>
      <c r="G400" s="321">
        <v>0.37</v>
      </c>
      <c r="H400" s="318">
        <f>E400+G400</f>
        <v>5.213470967563433</v>
      </c>
      <c r="I400" s="332">
        <v>508052</v>
      </c>
      <c r="J400" s="172">
        <f>K400/I400</f>
        <v>6.0714263500586547</v>
      </c>
      <c r="K400" s="333">
        <v>3084600.3</v>
      </c>
      <c r="L400" s="173">
        <f t="shared" si="24"/>
        <v>0.85795538249522174</v>
      </c>
      <c r="M400" s="228">
        <f>I400*L400</f>
        <v>435885.94798746239</v>
      </c>
      <c r="N400" s="338">
        <f>L400/J400</f>
        <v>0.14131034999492884</v>
      </c>
      <c r="O400" s="349">
        <f>M400/12</f>
        <v>36323.828998955199</v>
      </c>
      <c r="P400" s="378">
        <f>K400/K399-1</f>
        <v>0.41167961616157611</v>
      </c>
      <c r="Q400" s="757">
        <f>M400/K406</f>
        <v>0.21794297399373119</v>
      </c>
      <c r="R400" s="376"/>
    </row>
    <row r="401" spans="2:18" ht="15.6">
      <c r="B401" s="46"/>
      <c r="C401" s="130" t="s">
        <v>324</v>
      </c>
      <c r="D401" s="171">
        <v>564000</v>
      </c>
      <c r="E401" s="165">
        <f t="shared" si="26"/>
        <v>5.0141773049645391</v>
      </c>
      <c r="F401" s="326">
        <v>2827996</v>
      </c>
      <c r="G401" s="322">
        <v>0.46</v>
      </c>
      <c r="H401" s="306">
        <f>E401+G401</f>
        <v>5.474177304964539</v>
      </c>
      <c r="I401" s="334">
        <v>525097</v>
      </c>
      <c r="J401" s="165">
        <f>K401/I401</f>
        <v>6.1421714083302703</v>
      </c>
      <c r="K401" s="326">
        <v>3225235.78</v>
      </c>
      <c r="L401" s="166">
        <f>J401-H401</f>
        <v>0.66799410336573128</v>
      </c>
      <c r="M401" s="229">
        <f>L401*I401</f>
        <v>350761.69969503541</v>
      </c>
      <c r="N401" s="339">
        <f>L401/J401</f>
        <v>0.10875536662161034</v>
      </c>
      <c r="O401" s="344">
        <f>M401/12</f>
        <v>29230.141641252951</v>
      </c>
      <c r="P401" s="377">
        <f>K401/K400-1</f>
        <v>4.5592772587099928E-2</v>
      </c>
      <c r="Q401" s="756">
        <f>M401/K406</f>
        <v>0.1753808498475177</v>
      </c>
      <c r="R401" s="47"/>
    </row>
    <row r="402" spans="2:18" ht="15.6">
      <c r="B402" s="46"/>
      <c r="C402" s="170" t="s">
        <v>325</v>
      </c>
      <c r="D402" s="749">
        <f>D347</f>
        <v>38000</v>
      </c>
      <c r="E402" s="750">
        <f t="shared" si="26"/>
        <v>5.0476315789473682</v>
      </c>
      <c r="F402" s="333">
        <f>E347</f>
        <v>191810</v>
      </c>
      <c r="G402" s="321">
        <f>H346</f>
        <v>0.40953958635935644</v>
      </c>
      <c r="H402" s="751">
        <f>E402+G402</f>
        <v>5.4571711653067245</v>
      </c>
      <c r="I402" s="332">
        <f>F334</f>
        <v>35368.91299999984</v>
      </c>
      <c r="J402" s="750">
        <f>K402/I402</f>
        <v>6.2460903799899086</v>
      </c>
      <c r="K402" s="333">
        <f>H334</f>
        <v>220917.42723999903</v>
      </c>
      <c r="L402" s="752">
        <f>J402-H402</f>
        <v>0.78891921468318404</v>
      </c>
      <c r="M402" s="753">
        <f>L402*I402</f>
        <v>27903.215068157733</v>
      </c>
      <c r="N402" s="754">
        <f>L402/J402</f>
        <v>0.12630608375610131</v>
      </c>
      <c r="O402" s="755">
        <f>M402/1</f>
        <v>27903.215068157733</v>
      </c>
      <c r="P402" s="378">
        <f>K402/K401-1</f>
        <v>-0.93150347995953364</v>
      </c>
      <c r="Q402" s="758">
        <f>M402/K406</f>
        <v>1.3951607534078866E-2</v>
      </c>
      <c r="R402" s="47"/>
    </row>
    <row r="403" spans="2:18" ht="15.6">
      <c r="B403" s="46"/>
      <c r="C403" s="130" t="s">
        <v>326</v>
      </c>
      <c r="D403" s="171"/>
      <c r="E403" s="165"/>
      <c r="F403" s="326"/>
      <c r="G403" s="322"/>
      <c r="H403" s="760"/>
      <c r="I403" s="334"/>
      <c r="J403" s="165"/>
      <c r="K403" s="326"/>
      <c r="L403" s="166"/>
      <c r="M403" s="229"/>
      <c r="N403" s="339"/>
      <c r="O403" s="344"/>
      <c r="P403" s="761"/>
      <c r="Q403" s="762"/>
      <c r="R403" s="47"/>
    </row>
    <row r="404" spans="2:18" ht="16.2" thickBot="1">
      <c r="B404" s="46"/>
      <c r="C404" s="303" t="s">
        <v>21</v>
      </c>
      <c r="D404" s="304">
        <f>SUM(D393:D401)</f>
        <v>3978005</v>
      </c>
      <c r="E404" s="305">
        <f t="shared" si="26"/>
        <v>4.2907018191279294</v>
      </c>
      <c r="F404" s="327">
        <f>SUM(F393:F401)</f>
        <v>17068433.289999999</v>
      </c>
      <c r="G404" s="323">
        <v>0.4</v>
      </c>
      <c r="H404" s="307">
        <f>E404+G404</f>
        <v>4.6907018191279297</v>
      </c>
      <c r="I404" s="335">
        <f>SUM(I393:I401)</f>
        <v>3955147.179</v>
      </c>
      <c r="J404" s="134">
        <f>K404/I404</f>
        <v>5.1527880507730668</v>
      </c>
      <c r="K404" s="336">
        <f>SUM(K393:K401)</f>
        <v>20380035.123000003</v>
      </c>
      <c r="L404" s="156">
        <f>J404-H404</f>
        <v>0.46208623164513707</v>
      </c>
      <c r="M404" s="230">
        <f>SUM(M393:M402)</f>
        <v>1835871.0607127738</v>
      </c>
      <c r="N404" s="340">
        <f>L404/J404</f>
        <v>8.9676933553634292E-2</v>
      </c>
      <c r="O404" s="345">
        <f>M404/9</f>
        <v>203985.67341253042</v>
      </c>
      <c r="P404" s="379"/>
      <c r="Q404" s="383"/>
      <c r="R404" s="47"/>
    </row>
    <row r="405" spans="2:18" ht="15" thickBot="1">
      <c r="B405" s="46"/>
      <c r="C405" s="24"/>
      <c r="O405" s="1"/>
      <c r="Q405" s="23"/>
      <c r="R405" s="47"/>
    </row>
    <row r="406" spans="2:18" ht="16.2" thickBot="1">
      <c r="B406" s="46"/>
      <c r="C406" s="24"/>
      <c r="F406" s="1"/>
      <c r="G406" s="1"/>
      <c r="H406" s="763"/>
      <c r="K406" s="135">
        <v>2000000</v>
      </c>
      <c r="L406" s="351" t="s">
        <v>149</v>
      </c>
      <c r="M406" s="350">
        <f>M404/K406-1</f>
        <v>-8.2064469643613136E-2</v>
      </c>
      <c r="N406" s="350">
        <f>M406/9</f>
        <v>-9.1182744048459042E-3</v>
      </c>
      <c r="O406" s="363" t="s">
        <v>156</v>
      </c>
      <c r="Q406" s="23"/>
      <c r="R406" s="47"/>
    </row>
    <row r="407" spans="2:18" ht="15" thickBot="1">
      <c r="B407" s="46"/>
      <c r="C407" s="26"/>
      <c r="D407" s="21"/>
      <c r="E407" s="21"/>
      <c r="F407" s="352"/>
      <c r="G407" s="21"/>
      <c r="H407" s="21"/>
      <c r="I407" s="21"/>
      <c r="J407" s="21"/>
      <c r="K407" s="21"/>
      <c r="L407" s="21"/>
      <c r="M407" s="21"/>
      <c r="N407" s="362"/>
      <c r="O407" s="21"/>
      <c r="P407" s="21"/>
      <c r="Q407" s="27"/>
      <c r="R407" s="47"/>
    </row>
    <row r="408" spans="2:18" ht="16.2" thickBot="1">
      <c r="B408" s="48"/>
      <c r="C408" s="618"/>
      <c r="D408" s="618"/>
      <c r="E408" s="618"/>
      <c r="F408" s="133"/>
      <c r="G408" s="153"/>
      <c r="H408" s="153"/>
      <c r="I408" s="150"/>
      <c r="J408" s="150"/>
      <c r="K408" s="150"/>
      <c r="L408" s="150"/>
      <c r="M408" s="150"/>
      <c r="N408" s="150"/>
      <c r="O408" s="151"/>
      <c r="P408" s="49"/>
      <c r="Q408" s="49"/>
      <c r="R408" s="50"/>
    </row>
    <row r="409" spans="2:18" ht="15" thickBot="1">
      <c r="C409" s="616"/>
      <c r="D409" s="619"/>
      <c r="E409" s="620"/>
      <c r="O409" s="1"/>
    </row>
    <row r="410" spans="2:18" ht="25.8" thickBot="1">
      <c r="C410" s="994" t="s">
        <v>273</v>
      </c>
      <c r="D410" s="995"/>
      <c r="E410" s="995"/>
      <c r="F410" s="996"/>
      <c r="M410" s="1"/>
      <c r="O410" s="1"/>
    </row>
    <row r="411" spans="2:18">
      <c r="C411" s="624" t="s">
        <v>157</v>
      </c>
      <c r="D411" s="625">
        <f t="shared" ref="D411:D420" si="27">K393</f>
        <v>1789640.55</v>
      </c>
      <c r="E411" s="626" t="s">
        <v>271</v>
      </c>
      <c r="F411" s="627" t="s">
        <v>272</v>
      </c>
      <c r="L411" s="1"/>
      <c r="M411" s="1"/>
      <c r="O411" s="1"/>
    </row>
    <row r="412" spans="2:18">
      <c r="C412" s="616" t="s">
        <v>158</v>
      </c>
      <c r="D412" s="621">
        <f t="shared" si="27"/>
        <v>2090144.48</v>
      </c>
      <c r="E412" s="361">
        <f t="shared" ref="E412:E420" si="28">D412-D411</f>
        <v>300503.92999999993</v>
      </c>
      <c r="F412" s="620">
        <f>E412/D412</f>
        <v>0.1437718458582346</v>
      </c>
      <c r="O412" s="1"/>
    </row>
    <row r="413" spans="2:18">
      <c r="C413" s="616" t="s">
        <v>159</v>
      </c>
      <c r="D413" s="621">
        <f t="shared" si="27"/>
        <v>1871076.175</v>
      </c>
      <c r="E413" s="361">
        <f t="shared" si="28"/>
        <v>-219068.30499999993</v>
      </c>
      <c r="F413" s="620">
        <f>E413/D413</f>
        <v>-0.11708144645687658</v>
      </c>
      <c r="O413" s="1"/>
    </row>
    <row r="414" spans="2:18">
      <c r="C414" s="616" t="s">
        <v>161</v>
      </c>
      <c r="D414" s="621">
        <f t="shared" si="27"/>
        <v>1578394.118</v>
      </c>
      <c r="E414" s="361">
        <f t="shared" si="28"/>
        <v>-292682.05700000003</v>
      </c>
      <c r="F414" s="620">
        <f t="shared" ref="F414:F417" si="29">E414/D414</f>
        <v>-0.18543027603958673</v>
      </c>
      <c r="O414" s="1"/>
    </row>
    <row r="415" spans="2:18">
      <c r="C415" s="622" t="s">
        <v>162</v>
      </c>
      <c r="D415" s="621">
        <f t="shared" si="27"/>
        <v>2213464.9300000002</v>
      </c>
      <c r="E415" s="361">
        <f t="shared" si="28"/>
        <v>635070.81200000015</v>
      </c>
      <c r="F415" s="620">
        <f t="shared" si="29"/>
        <v>0.28691252497052216</v>
      </c>
      <c r="O415" s="1"/>
    </row>
    <row r="416" spans="2:18">
      <c r="C416" s="622" t="s">
        <v>163</v>
      </c>
      <c r="D416" s="621">
        <f t="shared" si="27"/>
        <v>2342421.88</v>
      </c>
      <c r="E416" s="361">
        <f t="shared" si="28"/>
        <v>128956.94999999972</v>
      </c>
      <c r="F416" s="620">
        <f t="shared" si="29"/>
        <v>5.5052828485362221E-2</v>
      </c>
      <c r="O416" s="1"/>
    </row>
    <row r="417" spans="2:16">
      <c r="C417" s="616" t="s">
        <v>164</v>
      </c>
      <c r="D417" s="621">
        <f t="shared" si="27"/>
        <v>2185056.91</v>
      </c>
      <c r="E417" s="361">
        <f t="shared" si="28"/>
        <v>-157364.96999999974</v>
      </c>
      <c r="F417" s="620">
        <f t="shared" si="29"/>
        <v>-7.2018705453305437E-2</v>
      </c>
      <c r="O417" s="1"/>
    </row>
    <row r="418" spans="2:16">
      <c r="C418" s="616" t="s">
        <v>165</v>
      </c>
      <c r="D418" s="621">
        <f t="shared" si="27"/>
        <v>3084600.3</v>
      </c>
      <c r="E418" s="361">
        <f t="shared" si="28"/>
        <v>899543.38999999966</v>
      </c>
      <c r="F418" s="620">
        <f>E418/D418</f>
        <v>0.29162397150775082</v>
      </c>
      <c r="O418" s="1"/>
    </row>
    <row r="419" spans="2:16">
      <c r="C419" s="616" t="s">
        <v>187</v>
      </c>
      <c r="D419" s="621">
        <f t="shared" si="27"/>
        <v>3225235.78</v>
      </c>
      <c r="E419" s="361">
        <f t="shared" si="28"/>
        <v>140635.47999999998</v>
      </c>
      <c r="F419" s="717">
        <f>E419/D419</f>
        <v>4.3604712831258489E-2</v>
      </c>
      <c r="O419" s="1"/>
    </row>
    <row r="420" spans="2:16" ht="15" thickBot="1">
      <c r="C420" s="617" t="s">
        <v>305</v>
      </c>
      <c r="D420" s="759">
        <f t="shared" si="27"/>
        <v>220917.42723999903</v>
      </c>
      <c r="E420" s="623">
        <f t="shared" si="28"/>
        <v>-3004318.3527600006</v>
      </c>
      <c r="F420" s="628">
        <f>E420/D420</f>
        <v>-13.59928182350316</v>
      </c>
      <c r="O420" s="1"/>
    </row>
    <row r="421" spans="2:16">
      <c r="O421" s="1"/>
    </row>
    <row r="422" spans="2:16">
      <c r="O422" s="1"/>
    </row>
    <row r="423" spans="2:16" ht="15" thickBot="1"/>
    <row r="424" spans="2:16" ht="61.8" thickBot="1">
      <c r="B424" s="975" t="s">
        <v>26</v>
      </c>
      <c r="C424" s="976"/>
      <c r="D424" s="976"/>
      <c r="E424" s="976"/>
      <c r="F424" s="976"/>
      <c r="G424" s="976"/>
      <c r="H424" s="976"/>
      <c r="I424" s="976"/>
      <c r="J424" s="976"/>
      <c r="K424" s="976"/>
      <c r="L424" s="976"/>
      <c r="M424" s="976"/>
      <c r="N424" s="976"/>
      <c r="O424" s="976"/>
      <c r="P424" s="977"/>
    </row>
    <row r="425" spans="2:16" ht="16.2" thickBot="1">
      <c r="B425" s="136"/>
      <c r="C425" s="1002" t="s">
        <v>23</v>
      </c>
      <c r="D425" s="1003"/>
      <c r="E425" s="1003"/>
      <c r="F425" s="1004"/>
      <c r="G425" s="1005" t="s">
        <v>24</v>
      </c>
      <c r="H425" s="1006"/>
      <c r="I425" s="1006"/>
      <c r="J425" s="1007" t="s">
        <v>29</v>
      </c>
      <c r="K425" s="1008"/>
      <c r="L425" s="1009" t="s">
        <v>30</v>
      </c>
      <c r="M425" s="1010"/>
      <c r="N425" s="1011"/>
      <c r="O425" s="309"/>
      <c r="P425" s="137"/>
    </row>
    <row r="426" spans="2:16" ht="15.6">
      <c r="B426" s="136"/>
      <c r="C426" s="291" t="s">
        <v>71</v>
      </c>
      <c r="D426" s="292" t="s">
        <v>31</v>
      </c>
      <c r="E426" s="293" t="s">
        <v>135</v>
      </c>
      <c r="F426" s="292" t="s">
        <v>25</v>
      </c>
      <c r="G426" s="292" t="s">
        <v>37</v>
      </c>
      <c r="H426" s="293" t="s">
        <v>135</v>
      </c>
      <c r="I426" s="292" t="s">
        <v>117</v>
      </c>
      <c r="J426" s="292" t="s">
        <v>137</v>
      </c>
      <c r="K426" s="294" t="s">
        <v>136</v>
      </c>
      <c r="L426" s="293" t="s">
        <v>134</v>
      </c>
      <c r="M426" s="292" t="s">
        <v>22</v>
      </c>
      <c r="N426" s="292" t="s">
        <v>27</v>
      </c>
      <c r="O426" s="294" t="s">
        <v>172</v>
      </c>
      <c r="P426" s="137"/>
    </row>
    <row r="427" spans="2:16" ht="15.6">
      <c r="B427" s="136"/>
      <c r="C427" s="191" t="s">
        <v>178</v>
      </c>
      <c r="D427" s="190">
        <v>5</v>
      </c>
      <c r="E427" s="195">
        <v>1.5</v>
      </c>
      <c r="F427" s="193">
        <f>E427*D427</f>
        <v>7.5</v>
      </c>
      <c r="G427" s="138">
        <v>3</v>
      </c>
      <c r="H427" s="139">
        <v>3</v>
      </c>
      <c r="I427" s="139">
        <f>H427*G427</f>
        <v>9</v>
      </c>
      <c r="J427" s="308">
        <f>D427-G427</f>
        <v>2</v>
      </c>
      <c r="K427" s="105">
        <f>J427*L427</f>
        <v>3</v>
      </c>
      <c r="L427" s="196">
        <f>H427-E427</f>
        <v>1.5</v>
      </c>
      <c r="M427" s="198">
        <f t="shared" ref="M427:M446" si="30">L427*G427</f>
        <v>4.5</v>
      </c>
      <c r="N427" s="197">
        <f>O427/H427</f>
        <v>0.5</v>
      </c>
      <c r="O427" s="301">
        <f>H427-E427</f>
        <v>1.5</v>
      </c>
      <c r="P427" s="137"/>
    </row>
    <row r="428" spans="2:16" ht="15.6">
      <c r="B428" s="136"/>
      <c r="C428" s="206" t="s">
        <v>222</v>
      </c>
      <c r="D428" s="295">
        <v>13</v>
      </c>
      <c r="E428" s="296">
        <v>9.0500000000000007</v>
      </c>
      <c r="F428" s="297">
        <f>D428*E428</f>
        <v>117.65</v>
      </c>
      <c r="G428" s="295">
        <v>9</v>
      </c>
      <c r="H428" s="298">
        <v>15</v>
      </c>
      <c r="I428" s="300">
        <f t="shared" ref="I428" si="31">H428*G428</f>
        <v>135</v>
      </c>
      <c r="J428" s="311">
        <f t="shared" ref="J428" si="32">D428-G428</f>
        <v>4</v>
      </c>
      <c r="K428" s="97">
        <f t="shared" ref="K428" si="33">J428*L428</f>
        <v>23.799999999999997</v>
      </c>
      <c r="L428" s="300">
        <f>H428-E428</f>
        <v>5.9499999999999993</v>
      </c>
      <c r="M428" s="299">
        <f t="shared" si="30"/>
        <v>53.55</v>
      </c>
      <c r="N428" s="197">
        <f>O428/H428</f>
        <v>0.39666666666666661</v>
      </c>
      <c r="O428" s="301">
        <f t="shared" ref="O428" si="34">H428-E428</f>
        <v>5.9499999999999993</v>
      </c>
      <c r="P428" s="137"/>
    </row>
    <row r="429" spans="2:16" ht="15.6">
      <c r="B429" s="136"/>
      <c r="C429" s="191" t="s">
        <v>177</v>
      </c>
      <c r="D429" s="190">
        <v>36</v>
      </c>
      <c r="E429" s="195">
        <v>12</v>
      </c>
      <c r="F429" s="193">
        <f>E429*D429</f>
        <v>432</v>
      </c>
      <c r="G429" s="138">
        <v>24</v>
      </c>
      <c r="H429" s="139">
        <v>25</v>
      </c>
      <c r="I429" s="139">
        <f>H429*G429</f>
        <v>600</v>
      </c>
      <c r="J429" s="308">
        <f>D429-G429</f>
        <v>12</v>
      </c>
      <c r="K429" s="105">
        <f>J429*L429</f>
        <v>156</v>
      </c>
      <c r="L429" s="196">
        <f>H429-E429</f>
        <v>13</v>
      </c>
      <c r="M429" s="198">
        <f t="shared" si="30"/>
        <v>312</v>
      </c>
      <c r="N429" s="197">
        <f>O429/H429</f>
        <v>0.52</v>
      </c>
      <c r="O429" s="301">
        <f>H429-E429</f>
        <v>13</v>
      </c>
      <c r="P429" s="137"/>
    </row>
    <row r="430" spans="2:16" ht="15.6">
      <c r="B430" s="136"/>
      <c r="C430" s="206" t="s">
        <v>191</v>
      </c>
      <c r="D430" s="295"/>
      <c r="E430" s="296"/>
      <c r="F430" s="297"/>
      <c r="G430" s="295"/>
      <c r="H430" s="298">
        <v>35</v>
      </c>
      <c r="I430" s="300"/>
      <c r="J430" s="311"/>
      <c r="K430" s="97"/>
      <c r="L430" s="300"/>
      <c r="M430" s="299"/>
      <c r="N430" s="197"/>
      <c r="O430" s="301"/>
      <c r="P430" s="137"/>
    </row>
    <row r="431" spans="2:16" ht="15.6">
      <c r="B431" s="136"/>
      <c r="C431" s="191" t="s">
        <v>179</v>
      </c>
      <c r="D431" s="190">
        <v>28</v>
      </c>
      <c r="E431" s="195">
        <v>6</v>
      </c>
      <c r="F431" s="193">
        <f t="shared" ref="F431:F433" si="35">D431*E431</f>
        <v>168</v>
      </c>
      <c r="G431" s="138">
        <v>24</v>
      </c>
      <c r="H431" s="139">
        <v>10</v>
      </c>
      <c r="I431" s="139">
        <f t="shared" ref="I431:I446" si="36">H431*G431</f>
        <v>240</v>
      </c>
      <c r="J431" s="308">
        <f t="shared" ref="J431:J446" si="37">D431-G431</f>
        <v>4</v>
      </c>
      <c r="K431" s="105">
        <f t="shared" ref="K431:K446" si="38">J431*L431</f>
        <v>16</v>
      </c>
      <c r="L431" s="196">
        <f t="shared" ref="L431:L446" si="39">H431-E431</f>
        <v>4</v>
      </c>
      <c r="M431" s="198">
        <f t="shared" si="30"/>
        <v>96</v>
      </c>
      <c r="N431" s="197">
        <f>O431/H431</f>
        <v>0.4</v>
      </c>
      <c r="O431" s="301">
        <f t="shared" ref="O431:O446" si="40">H431-E431</f>
        <v>4</v>
      </c>
      <c r="P431" s="137"/>
    </row>
    <row r="432" spans="2:16" ht="15.6">
      <c r="B432" s="136"/>
      <c r="C432" s="206" t="s">
        <v>180</v>
      </c>
      <c r="D432" s="295">
        <v>82</v>
      </c>
      <c r="E432" s="296">
        <v>3</v>
      </c>
      <c r="F432" s="297">
        <f t="shared" si="35"/>
        <v>246</v>
      </c>
      <c r="G432" s="295">
        <v>65</v>
      </c>
      <c r="H432" s="300">
        <v>10</v>
      </c>
      <c r="I432" s="300">
        <f t="shared" si="36"/>
        <v>650</v>
      </c>
      <c r="J432" s="311">
        <f t="shared" si="37"/>
        <v>17</v>
      </c>
      <c r="K432" s="97">
        <f t="shared" si="38"/>
        <v>119</v>
      </c>
      <c r="L432" s="300">
        <f t="shared" si="39"/>
        <v>7</v>
      </c>
      <c r="M432" s="299">
        <f t="shared" si="30"/>
        <v>455</v>
      </c>
      <c r="N432" s="197">
        <f>O432/H432</f>
        <v>0.7</v>
      </c>
      <c r="O432" s="301">
        <f t="shared" si="40"/>
        <v>7</v>
      </c>
      <c r="P432" s="137"/>
    </row>
    <row r="433" spans="2:16" ht="15.6">
      <c r="B433" s="136"/>
      <c r="C433" s="191" t="s">
        <v>181</v>
      </c>
      <c r="D433" s="190">
        <v>68</v>
      </c>
      <c r="E433" s="195">
        <v>26</v>
      </c>
      <c r="F433" s="193">
        <f t="shared" si="35"/>
        <v>1768</v>
      </c>
      <c r="G433" s="138">
        <v>56</v>
      </c>
      <c r="H433" s="139">
        <v>33</v>
      </c>
      <c r="I433" s="139">
        <f t="shared" si="36"/>
        <v>1848</v>
      </c>
      <c r="J433" s="308">
        <f t="shared" si="37"/>
        <v>12</v>
      </c>
      <c r="K433" s="105">
        <f t="shared" si="38"/>
        <v>84</v>
      </c>
      <c r="L433" s="196">
        <f t="shared" si="39"/>
        <v>7</v>
      </c>
      <c r="M433" s="198">
        <f t="shared" si="30"/>
        <v>392</v>
      </c>
      <c r="N433" s="197">
        <f t="shared" ref="N433:N446" si="41">O433/H433</f>
        <v>0.21212121212121213</v>
      </c>
      <c r="O433" s="301">
        <f t="shared" si="40"/>
        <v>7</v>
      </c>
      <c r="P433" s="137"/>
    </row>
    <row r="434" spans="2:16" ht="15.6">
      <c r="B434" s="136"/>
      <c r="C434" s="206" t="s">
        <v>182</v>
      </c>
      <c r="D434" s="295">
        <v>10</v>
      </c>
      <c r="E434" s="296">
        <v>20</v>
      </c>
      <c r="F434" s="302">
        <f>D434*E434</f>
        <v>200</v>
      </c>
      <c r="G434" s="295">
        <v>10</v>
      </c>
      <c r="H434" s="124">
        <v>30</v>
      </c>
      <c r="I434" s="300">
        <f t="shared" si="36"/>
        <v>300</v>
      </c>
      <c r="J434" s="311">
        <f t="shared" si="37"/>
        <v>0</v>
      </c>
      <c r="K434" s="97">
        <f t="shared" si="38"/>
        <v>0</v>
      </c>
      <c r="L434" s="300">
        <f t="shared" si="39"/>
        <v>10</v>
      </c>
      <c r="M434" s="299">
        <f t="shared" si="30"/>
        <v>100</v>
      </c>
      <c r="N434" s="197">
        <f t="shared" si="41"/>
        <v>0.33333333333333331</v>
      </c>
      <c r="O434" s="301">
        <f t="shared" si="40"/>
        <v>10</v>
      </c>
      <c r="P434" s="137"/>
    </row>
    <row r="435" spans="2:16" ht="15.6">
      <c r="B435" s="136"/>
      <c r="C435" s="364" t="s">
        <v>183</v>
      </c>
      <c r="D435" s="190">
        <v>122</v>
      </c>
      <c r="E435" s="195">
        <v>21</v>
      </c>
      <c r="F435" s="192">
        <f>D435*E435</f>
        <v>2562</v>
      </c>
      <c r="G435" s="138">
        <v>108</v>
      </c>
      <c r="H435" s="140">
        <v>28</v>
      </c>
      <c r="I435" s="139">
        <f t="shared" si="36"/>
        <v>3024</v>
      </c>
      <c r="J435" s="308">
        <f t="shared" si="37"/>
        <v>14</v>
      </c>
      <c r="K435" s="105">
        <f t="shared" si="38"/>
        <v>98</v>
      </c>
      <c r="L435" s="196">
        <f t="shared" si="39"/>
        <v>7</v>
      </c>
      <c r="M435" s="198">
        <f t="shared" si="30"/>
        <v>756</v>
      </c>
      <c r="N435" s="197">
        <f t="shared" si="41"/>
        <v>0.25</v>
      </c>
      <c r="O435" s="301">
        <f t="shared" si="40"/>
        <v>7</v>
      </c>
      <c r="P435" s="137"/>
    </row>
    <row r="436" spans="2:16" ht="15.6">
      <c r="B436" s="136"/>
      <c r="C436" s="365" t="s">
        <v>184</v>
      </c>
      <c r="D436" s="295">
        <v>94</v>
      </c>
      <c r="E436" s="296">
        <v>23</v>
      </c>
      <c r="F436" s="302">
        <f t="shared" ref="F436:F446" si="42">D436*E436</f>
        <v>2162</v>
      </c>
      <c r="G436" s="295">
        <v>71</v>
      </c>
      <c r="H436" s="124">
        <v>30</v>
      </c>
      <c r="I436" s="300">
        <f t="shared" si="36"/>
        <v>2130</v>
      </c>
      <c r="J436" s="311">
        <f t="shared" si="37"/>
        <v>23</v>
      </c>
      <c r="K436" s="97">
        <f t="shared" si="38"/>
        <v>161</v>
      </c>
      <c r="L436" s="300">
        <f t="shared" si="39"/>
        <v>7</v>
      </c>
      <c r="M436" s="299">
        <f>L436*G436</f>
        <v>497</v>
      </c>
      <c r="N436" s="197">
        <f t="shared" si="41"/>
        <v>0.23333333333333334</v>
      </c>
      <c r="O436" s="301">
        <f t="shared" si="40"/>
        <v>7</v>
      </c>
      <c r="P436" s="137"/>
    </row>
    <row r="437" spans="2:16" ht="15.6">
      <c r="B437" s="136"/>
      <c r="C437" s="191" t="s">
        <v>248</v>
      </c>
      <c r="D437" s="190">
        <v>54</v>
      </c>
      <c r="E437" s="195">
        <v>12.5</v>
      </c>
      <c r="F437" s="192">
        <f t="shared" si="42"/>
        <v>675</v>
      </c>
      <c r="G437" s="138">
        <v>47</v>
      </c>
      <c r="H437" s="140">
        <v>25</v>
      </c>
      <c r="I437" s="139">
        <f t="shared" si="36"/>
        <v>1175</v>
      </c>
      <c r="J437" s="308">
        <f t="shared" si="37"/>
        <v>7</v>
      </c>
      <c r="K437" s="105">
        <f t="shared" si="38"/>
        <v>87.5</v>
      </c>
      <c r="L437" s="300">
        <f t="shared" si="39"/>
        <v>12.5</v>
      </c>
      <c r="M437" s="299">
        <f t="shared" si="30"/>
        <v>587.5</v>
      </c>
      <c r="N437" s="197">
        <f t="shared" si="41"/>
        <v>0.5</v>
      </c>
      <c r="O437" s="301">
        <f t="shared" si="40"/>
        <v>12.5</v>
      </c>
      <c r="P437" s="137"/>
    </row>
    <row r="438" spans="2:16" ht="15.6">
      <c r="B438" s="136"/>
      <c r="C438" s="206" t="s">
        <v>185</v>
      </c>
      <c r="D438" s="295">
        <v>83</v>
      </c>
      <c r="E438" s="296">
        <v>17</v>
      </c>
      <c r="F438" s="302">
        <f t="shared" si="42"/>
        <v>1411</v>
      </c>
      <c r="G438" s="295">
        <v>70</v>
      </c>
      <c r="H438" s="124">
        <v>25</v>
      </c>
      <c r="I438" s="300">
        <f t="shared" si="36"/>
        <v>1750</v>
      </c>
      <c r="J438" s="311">
        <f t="shared" si="37"/>
        <v>13</v>
      </c>
      <c r="K438" s="97">
        <f t="shared" si="38"/>
        <v>104</v>
      </c>
      <c r="L438" s="196">
        <f t="shared" si="39"/>
        <v>8</v>
      </c>
      <c r="M438" s="198">
        <f t="shared" si="30"/>
        <v>560</v>
      </c>
      <c r="N438" s="197">
        <f t="shared" si="41"/>
        <v>0.32</v>
      </c>
      <c r="O438" s="301">
        <f t="shared" si="40"/>
        <v>8</v>
      </c>
      <c r="P438" s="137"/>
    </row>
    <row r="439" spans="2:16" ht="15.6">
      <c r="B439" s="136"/>
      <c r="C439" s="191" t="s">
        <v>244</v>
      </c>
      <c r="D439" s="190">
        <v>96</v>
      </c>
      <c r="E439" s="195">
        <v>25</v>
      </c>
      <c r="F439" s="192">
        <f>D439*E439</f>
        <v>2400</v>
      </c>
      <c r="G439" s="138">
        <v>46</v>
      </c>
      <c r="H439" s="140">
        <v>33</v>
      </c>
      <c r="I439" s="139">
        <f t="shared" si="36"/>
        <v>1518</v>
      </c>
      <c r="J439" s="308">
        <f t="shared" si="37"/>
        <v>50</v>
      </c>
      <c r="K439" s="105">
        <f t="shared" si="38"/>
        <v>400</v>
      </c>
      <c r="L439" s="300">
        <f t="shared" si="39"/>
        <v>8</v>
      </c>
      <c r="M439" s="299">
        <f t="shared" si="30"/>
        <v>368</v>
      </c>
      <c r="N439" s="197">
        <f t="shared" si="41"/>
        <v>0.24242424242424243</v>
      </c>
      <c r="O439" s="301">
        <f t="shared" si="40"/>
        <v>8</v>
      </c>
      <c r="P439" s="137"/>
    </row>
    <row r="440" spans="2:16" ht="15.6">
      <c r="B440" s="136"/>
      <c r="C440" s="206" t="s">
        <v>245</v>
      </c>
      <c r="D440" s="295">
        <v>40</v>
      </c>
      <c r="E440" s="296">
        <v>16</v>
      </c>
      <c r="F440" s="302">
        <f t="shared" si="42"/>
        <v>640</v>
      </c>
      <c r="G440" s="295">
        <v>38</v>
      </c>
      <c r="H440" s="124">
        <v>25</v>
      </c>
      <c r="I440" s="300">
        <f t="shared" si="36"/>
        <v>950</v>
      </c>
      <c r="J440" s="311">
        <f t="shared" si="37"/>
        <v>2</v>
      </c>
      <c r="K440" s="97">
        <f t="shared" si="38"/>
        <v>18</v>
      </c>
      <c r="L440" s="196">
        <f t="shared" si="39"/>
        <v>9</v>
      </c>
      <c r="M440" s="198">
        <f t="shared" si="30"/>
        <v>342</v>
      </c>
      <c r="N440" s="197">
        <f t="shared" si="41"/>
        <v>0.36</v>
      </c>
      <c r="O440" s="301">
        <f t="shared" si="40"/>
        <v>9</v>
      </c>
      <c r="P440" s="137"/>
    </row>
    <row r="441" spans="2:16" ht="15.6">
      <c r="B441" s="136"/>
      <c r="C441" s="191" t="s">
        <v>246</v>
      </c>
      <c r="D441" s="190">
        <v>46</v>
      </c>
      <c r="E441" s="195">
        <v>15</v>
      </c>
      <c r="F441" s="192">
        <f t="shared" si="42"/>
        <v>690</v>
      </c>
      <c r="G441" s="138">
        <v>27</v>
      </c>
      <c r="H441" s="140">
        <v>28</v>
      </c>
      <c r="I441" s="139">
        <f t="shared" si="36"/>
        <v>756</v>
      </c>
      <c r="J441" s="308">
        <f t="shared" si="37"/>
        <v>19</v>
      </c>
      <c r="K441" s="105">
        <f t="shared" si="38"/>
        <v>247</v>
      </c>
      <c r="L441" s="300">
        <f t="shared" si="39"/>
        <v>13</v>
      </c>
      <c r="M441" s="299">
        <f t="shared" si="30"/>
        <v>351</v>
      </c>
      <c r="N441" s="197">
        <f t="shared" si="41"/>
        <v>0.4642857142857143</v>
      </c>
      <c r="O441" s="301">
        <f t="shared" si="40"/>
        <v>13</v>
      </c>
      <c r="P441" s="137"/>
    </row>
    <row r="442" spans="2:16" ht="15.6">
      <c r="B442" s="136"/>
      <c r="C442" s="206" t="s">
        <v>258</v>
      </c>
      <c r="D442" s="295">
        <v>48</v>
      </c>
      <c r="E442" s="296">
        <v>27</v>
      </c>
      <c r="F442" s="302">
        <f t="shared" si="42"/>
        <v>1296</v>
      </c>
      <c r="G442" s="295">
        <v>24</v>
      </c>
      <c r="H442" s="124">
        <v>33</v>
      </c>
      <c r="I442" s="300">
        <f t="shared" si="36"/>
        <v>792</v>
      </c>
      <c r="J442" s="311">
        <f t="shared" si="37"/>
        <v>24</v>
      </c>
      <c r="K442" s="97">
        <f t="shared" si="38"/>
        <v>144</v>
      </c>
      <c r="L442" s="196">
        <f t="shared" si="39"/>
        <v>6</v>
      </c>
      <c r="M442" s="198">
        <f t="shared" si="30"/>
        <v>144</v>
      </c>
      <c r="N442" s="197">
        <f t="shared" si="41"/>
        <v>0.18181818181818182</v>
      </c>
      <c r="O442" s="301">
        <f t="shared" si="40"/>
        <v>6</v>
      </c>
      <c r="P442" s="137"/>
    </row>
    <row r="443" spans="2:16" ht="15.6">
      <c r="B443" s="136"/>
      <c r="C443" s="191" t="s">
        <v>247</v>
      </c>
      <c r="D443" s="190">
        <v>36</v>
      </c>
      <c r="E443" s="195">
        <v>14.5</v>
      </c>
      <c r="F443" s="192">
        <f t="shared" si="42"/>
        <v>522</v>
      </c>
      <c r="G443" s="138">
        <v>0</v>
      </c>
      <c r="H443" s="140">
        <v>35</v>
      </c>
      <c r="I443" s="139">
        <f t="shared" si="36"/>
        <v>0</v>
      </c>
      <c r="J443" s="308">
        <f t="shared" si="37"/>
        <v>36</v>
      </c>
      <c r="K443" s="105">
        <f t="shared" si="38"/>
        <v>738</v>
      </c>
      <c r="L443" s="300">
        <f t="shared" si="39"/>
        <v>20.5</v>
      </c>
      <c r="M443" s="299">
        <f t="shared" si="30"/>
        <v>0</v>
      </c>
      <c r="N443" s="197">
        <f t="shared" si="41"/>
        <v>0.58571428571428574</v>
      </c>
      <c r="O443" s="301">
        <f t="shared" si="40"/>
        <v>20.5</v>
      </c>
      <c r="P443" s="137"/>
    </row>
    <row r="444" spans="2:16" ht="15.6">
      <c r="B444" s="136"/>
      <c r="C444" s="206" t="s">
        <v>170</v>
      </c>
      <c r="D444" s="295">
        <v>55</v>
      </c>
      <c r="E444" s="296">
        <v>22</v>
      </c>
      <c r="F444" s="302">
        <f t="shared" si="42"/>
        <v>1210</v>
      </c>
      <c r="G444" s="295">
        <v>53</v>
      </c>
      <c r="H444" s="124">
        <v>28</v>
      </c>
      <c r="I444" s="300">
        <f t="shared" si="36"/>
        <v>1484</v>
      </c>
      <c r="J444" s="311">
        <f t="shared" si="37"/>
        <v>2</v>
      </c>
      <c r="K444" s="97">
        <f t="shared" si="38"/>
        <v>12</v>
      </c>
      <c r="L444" s="300">
        <f t="shared" si="39"/>
        <v>6</v>
      </c>
      <c r="M444" s="299">
        <f t="shared" si="30"/>
        <v>318</v>
      </c>
      <c r="N444" s="197">
        <f t="shared" si="41"/>
        <v>0.21428571428571427</v>
      </c>
      <c r="O444" s="301">
        <f t="shared" si="40"/>
        <v>6</v>
      </c>
      <c r="P444" s="137"/>
    </row>
    <row r="445" spans="2:16" ht="15.6">
      <c r="B445" s="136"/>
      <c r="C445" s="191" t="s">
        <v>171</v>
      </c>
      <c r="D445" s="190">
        <v>30</v>
      </c>
      <c r="E445" s="195">
        <v>24</v>
      </c>
      <c r="F445" s="192">
        <f t="shared" si="42"/>
        <v>720</v>
      </c>
      <c r="G445" s="138">
        <v>30</v>
      </c>
      <c r="H445" s="140">
        <v>32</v>
      </c>
      <c r="I445" s="139">
        <f t="shared" si="36"/>
        <v>960</v>
      </c>
      <c r="J445" s="308">
        <f t="shared" si="37"/>
        <v>0</v>
      </c>
      <c r="K445" s="105">
        <f t="shared" si="38"/>
        <v>0</v>
      </c>
      <c r="L445" s="300">
        <f t="shared" si="39"/>
        <v>8</v>
      </c>
      <c r="M445" s="299">
        <f t="shared" si="30"/>
        <v>240</v>
      </c>
      <c r="N445" s="197">
        <f t="shared" si="41"/>
        <v>0.25</v>
      </c>
      <c r="O445" s="301">
        <f t="shared" si="40"/>
        <v>8</v>
      </c>
      <c r="P445" s="137"/>
    </row>
    <row r="446" spans="2:16" ht="15.6">
      <c r="B446" s="136"/>
      <c r="C446" s="206" t="s">
        <v>186</v>
      </c>
      <c r="D446" s="295">
        <v>40</v>
      </c>
      <c r="E446" s="296">
        <v>19</v>
      </c>
      <c r="F446" s="302">
        <f t="shared" si="42"/>
        <v>760</v>
      </c>
      <c r="G446" s="295">
        <v>32</v>
      </c>
      <c r="H446" s="124">
        <v>28</v>
      </c>
      <c r="I446" s="300">
        <f t="shared" si="36"/>
        <v>896</v>
      </c>
      <c r="J446" s="311">
        <f t="shared" si="37"/>
        <v>8</v>
      </c>
      <c r="K446" s="97">
        <f t="shared" si="38"/>
        <v>72</v>
      </c>
      <c r="L446" s="196">
        <f t="shared" si="39"/>
        <v>9</v>
      </c>
      <c r="M446" s="198">
        <f t="shared" si="30"/>
        <v>288</v>
      </c>
      <c r="N446" s="197">
        <f t="shared" si="41"/>
        <v>0.32142857142857145</v>
      </c>
      <c r="O446" s="301">
        <f t="shared" si="40"/>
        <v>9</v>
      </c>
      <c r="P446" s="137"/>
    </row>
    <row r="447" spans="2:16" ht="15.6">
      <c r="B447" s="136"/>
      <c r="C447" s="194" t="s">
        <v>21</v>
      </c>
      <c r="D447" s="190">
        <f>SUM(D427:D446)</f>
        <v>986</v>
      </c>
      <c r="E447" s="195">
        <f>F447/D447</f>
        <v>15.514350912778903</v>
      </c>
      <c r="F447" s="193">
        <f>SUM(F427:F443)</f>
        <v>15297.15</v>
      </c>
      <c r="G447" s="138">
        <f>SUM(G427:G446)</f>
        <v>737</v>
      </c>
      <c r="H447" s="389">
        <f>I447/G447</f>
        <v>26.074626865671643</v>
      </c>
      <c r="I447" s="139">
        <f>SUM(I427:I446)</f>
        <v>19217</v>
      </c>
      <c r="J447" s="308">
        <f>SUM(J427:J446)</f>
        <v>249</v>
      </c>
      <c r="K447" s="105">
        <f>SUM(K427:K446)</f>
        <v>2483.3000000000002</v>
      </c>
      <c r="L447" s="196">
        <f>H447-E447</f>
        <v>10.56027595289274</v>
      </c>
      <c r="M447" s="199">
        <f>SUM(M427:M446)</f>
        <v>5864.55</v>
      </c>
      <c r="N447" s="197">
        <f>O447/H447</f>
        <v>0.40500199704854811</v>
      </c>
      <c r="O447" s="301">
        <f>H447-E447</f>
        <v>10.56027595289274</v>
      </c>
      <c r="P447" s="137"/>
    </row>
    <row r="448" spans="2:16" ht="16.2" thickBot="1">
      <c r="B448" s="136"/>
      <c r="C448" s="141"/>
      <c r="D448" s="142"/>
      <c r="E448" s="143"/>
      <c r="F448" s="144"/>
      <c r="G448" s="145"/>
      <c r="H448" s="146"/>
      <c r="I448" s="146"/>
      <c r="J448" s="147"/>
      <c r="K448" s="147"/>
      <c r="L448" s="147"/>
      <c r="M448" s="147"/>
      <c r="N448" s="147"/>
      <c r="O448" s="310"/>
      <c r="P448" s="137"/>
    </row>
    <row r="449" spans="2:16" ht="15" thickBot="1">
      <c r="B449" s="8"/>
      <c r="C449" s="12"/>
      <c r="D449" s="13"/>
      <c r="E449" s="14"/>
      <c r="F449" s="15"/>
      <c r="G449" s="16"/>
      <c r="H449" s="17"/>
      <c r="I449" s="17"/>
      <c r="J449" s="17"/>
      <c r="K449" s="18"/>
      <c r="L449" s="19"/>
      <c r="M449" s="19"/>
      <c r="N449" s="19"/>
      <c r="O449" s="17"/>
      <c r="P449" s="9"/>
    </row>
    <row r="451" spans="2:16" ht="15" thickBot="1"/>
    <row r="452" spans="2:16" ht="21">
      <c r="C452" s="966" t="s">
        <v>72</v>
      </c>
      <c r="D452" s="967"/>
      <c r="E452" s="967"/>
      <c r="F452" s="967"/>
      <c r="G452" s="968"/>
      <c r="J452" s="966" t="s">
        <v>72</v>
      </c>
      <c r="K452" s="967"/>
      <c r="L452" s="967"/>
      <c r="M452" s="967"/>
      <c r="N452" s="968"/>
    </row>
    <row r="453" spans="2:16" ht="15.6">
      <c r="C453" s="203" t="s">
        <v>97</v>
      </c>
      <c r="D453" s="204" t="s">
        <v>87</v>
      </c>
      <c r="E453" s="204" t="s">
        <v>96</v>
      </c>
      <c r="F453" s="204" t="s">
        <v>88</v>
      </c>
      <c r="G453" s="212" t="s">
        <v>67</v>
      </c>
      <c r="J453" s="203" t="s">
        <v>98</v>
      </c>
      <c r="K453" s="204" t="s">
        <v>93</v>
      </c>
      <c r="L453" s="204" t="s">
        <v>95</v>
      </c>
      <c r="M453" s="204" t="s">
        <v>94</v>
      </c>
      <c r="N453" s="212" t="s">
        <v>67</v>
      </c>
    </row>
    <row r="454" spans="2:16" ht="15.6">
      <c r="C454" s="205" t="s">
        <v>2</v>
      </c>
      <c r="D454" s="22">
        <f>D356</f>
        <v>3360</v>
      </c>
      <c r="E454" s="22">
        <v>159</v>
      </c>
      <c r="F454" s="22">
        <v>198</v>
      </c>
      <c r="G454" s="213">
        <f>D454+E454+F454</f>
        <v>3717</v>
      </c>
      <c r="J454" s="205" t="s">
        <v>2</v>
      </c>
      <c r="K454" s="22">
        <v>450</v>
      </c>
      <c r="L454" s="22">
        <v>430</v>
      </c>
      <c r="M454" s="22">
        <v>510</v>
      </c>
      <c r="N454" s="213">
        <f>K454+L454+M454</f>
        <v>1390</v>
      </c>
    </row>
    <row r="455" spans="2:16" ht="15.6">
      <c r="C455" s="206" t="s">
        <v>138</v>
      </c>
      <c r="D455" s="22">
        <f>D357</f>
        <v>0</v>
      </c>
      <c r="E455" s="22">
        <f>E357</f>
        <v>0</v>
      </c>
      <c r="F455" s="22">
        <f>F357</f>
        <v>0</v>
      </c>
      <c r="G455" s="213">
        <f t="shared" ref="G455:G477" si="43">D455+E455+F455</f>
        <v>0</v>
      </c>
      <c r="J455" s="206" t="s">
        <v>138</v>
      </c>
      <c r="K455" s="22">
        <f>G357</f>
        <v>0</v>
      </c>
      <c r="L455" s="22">
        <f>H357</f>
        <v>0</v>
      </c>
      <c r="M455" s="22">
        <f>I357</f>
        <v>0</v>
      </c>
      <c r="N455" s="213">
        <f t="shared" ref="N455:N479" si="44">K455+L455+M455</f>
        <v>0</v>
      </c>
    </row>
    <row r="456" spans="2:16" ht="15.6">
      <c r="C456" s="205" t="s">
        <v>4</v>
      </c>
      <c r="D456" s="22">
        <v>150</v>
      </c>
      <c r="E456" s="22">
        <v>150</v>
      </c>
      <c r="F456" s="22">
        <v>150</v>
      </c>
      <c r="G456" s="213">
        <f t="shared" si="43"/>
        <v>450</v>
      </c>
      <c r="J456" s="205" t="s">
        <v>4</v>
      </c>
      <c r="K456" s="22">
        <v>250</v>
      </c>
      <c r="L456" s="22">
        <v>250</v>
      </c>
      <c r="M456" s="22">
        <v>250</v>
      </c>
      <c r="N456" s="213">
        <f t="shared" si="44"/>
        <v>750</v>
      </c>
    </row>
    <row r="457" spans="2:16" ht="15.6">
      <c r="C457" s="205" t="s">
        <v>3</v>
      </c>
      <c r="D457" s="22">
        <v>999.9</v>
      </c>
      <c r="E457" s="22">
        <f>E359</f>
        <v>0</v>
      </c>
      <c r="F457" s="22">
        <f>F359</f>
        <v>0</v>
      </c>
      <c r="G457" s="213">
        <f t="shared" si="43"/>
        <v>999.9</v>
      </c>
      <c r="J457" s="205" t="s">
        <v>3</v>
      </c>
      <c r="K457" s="22">
        <f>G359</f>
        <v>0</v>
      </c>
      <c r="L457" s="22">
        <f>H359</f>
        <v>0</v>
      </c>
      <c r="M457" s="22">
        <f>I359</f>
        <v>0</v>
      </c>
      <c r="N457" s="213">
        <f t="shared" si="44"/>
        <v>0</v>
      </c>
    </row>
    <row r="458" spans="2:16" ht="15.6">
      <c r="C458" s="205" t="s">
        <v>52</v>
      </c>
      <c r="D458" s="22">
        <v>250</v>
      </c>
      <c r="E458" s="22">
        <v>250</v>
      </c>
      <c r="F458" s="22">
        <v>250</v>
      </c>
      <c r="G458" s="213">
        <f t="shared" si="43"/>
        <v>750</v>
      </c>
      <c r="J458" s="205" t="s">
        <v>52</v>
      </c>
      <c r="K458" s="22">
        <v>210</v>
      </c>
      <c r="L458" s="22">
        <v>190</v>
      </c>
      <c r="M458" s="22">
        <v>200</v>
      </c>
      <c r="N458" s="213">
        <f t="shared" si="44"/>
        <v>600</v>
      </c>
    </row>
    <row r="459" spans="2:16" ht="15.6">
      <c r="C459" s="205" t="s">
        <v>5</v>
      </c>
      <c r="D459" s="22">
        <f t="shared" ref="D459:F463" si="45">D361</f>
        <v>1506</v>
      </c>
      <c r="E459" s="22">
        <f t="shared" si="45"/>
        <v>0</v>
      </c>
      <c r="F459" s="22">
        <f t="shared" si="45"/>
        <v>0</v>
      </c>
      <c r="G459" s="213">
        <f t="shared" si="43"/>
        <v>1506</v>
      </c>
      <c r="J459" s="205" t="s">
        <v>5</v>
      </c>
      <c r="K459" s="22">
        <f t="shared" ref="K459:M464" si="46">G361</f>
        <v>0</v>
      </c>
      <c r="L459" s="22">
        <f t="shared" si="46"/>
        <v>0</v>
      </c>
      <c r="M459" s="22">
        <f t="shared" si="46"/>
        <v>0</v>
      </c>
      <c r="N459" s="213">
        <f t="shared" si="44"/>
        <v>0</v>
      </c>
    </row>
    <row r="460" spans="2:16" ht="15.6">
      <c r="C460" s="205" t="s">
        <v>84</v>
      </c>
      <c r="D460" s="22">
        <f t="shared" si="45"/>
        <v>1490</v>
      </c>
      <c r="E460" s="22">
        <f t="shared" si="45"/>
        <v>0</v>
      </c>
      <c r="F460" s="22">
        <f t="shared" si="45"/>
        <v>0</v>
      </c>
      <c r="G460" s="213">
        <f t="shared" si="43"/>
        <v>1490</v>
      </c>
      <c r="J460" s="205" t="s">
        <v>84</v>
      </c>
      <c r="K460" s="22">
        <f t="shared" si="46"/>
        <v>0</v>
      </c>
      <c r="L460" s="22">
        <f t="shared" si="46"/>
        <v>0</v>
      </c>
      <c r="M460" s="22">
        <f t="shared" si="46"/>
        <v>0</v>
      </c>
      <c r="N460" s="213">
        <f t="shared" si="44"/>
        <v>0</v>
      </c>
    </row>
    <row r="461" spans="2:16" ht="15.6">
      <c r="C461" s="205" t="s">
        <v>140</v>
      </c>
      <c r="D461" s="22">
        <f t="shared" si="45"/>
        <v>1444</v>
      </c>
      <c r="E461" s="22">
        <f t="shared" si="45"/>
        <v>0</v>
      </c>
      <c r="F461" s="22">
        <f t="shared" si="45"/>
        <v>0</v>
      </c>
      <c r="G461" s="213">
        <f t="shared" si="43"/>
        <v>1444</v>
      </c>
      <c r="J461" s="205" t="s">
        <v>140</v>
      </c>
      <c r="K461" s="22">
        <f t="shared" si="46"/>
        <v>0</v>
      </c>
      <c r="L461" s="22">
        <f t="shared" si="46"/>
        <v>0</v>
      </c>
      <c r="M461" s="22">
        <f t="shared" si="46"/>
        <v>0</v>
      </c>
      <c r="N461" s="213">
        <f t="shared" si="44"/>
        <v>0</v>
      </c>
    </row>
    <row r="462" spans="2:16" ht="15.6">
      <c r="C462" s="207" t="s">
        <v>141</v>
      </c>
      <c r="D462" s="22">
        <f t="shared" si="45"/>
        <v>1200</v>
      </c>
      <c r="E462" s="22">
        <f t="shared" si="45"/>
        <v>0</v>
      </c>
      <c r="F462" s="22">
        <f t="shared" si="45"/>
        <v>0</v>
      </c>
      <c r="G462" s="213">
        <f t="shared" si="43"/>
        <v>1200</v>
      </c>
      <c r="J462" s="207" t="s">
        <v>141</v>
      </c>
      <c r="K462" s="22">
        <f t="shared" si="46"/>
        <v>0</v>
      </c>
      <c r="L462" s="22">
        <f t="shared" si="46"/>
        <v>0</v>
      </c>
      <c r="M462" s="22">
        <f t="shared" si="46"/>
        <v>0</v>
      </c>
      <c r="N462" s="213">
        <f t="shared" si="44"/>
        <v>0</v>
      </c>
    </row>
    <row r="463" spans="2:16" ht="15.6">
      <c r="C463" s="207" t="s">
        <v>142</v>
      </c>
      <c r="D463" s="22">
        <f t="shared" si="45"/>
        <v>1600</v>
      </c>
      <c r="E463" s="22">
        <f t="shared" si="45"/>
        <v>0</v>
      </c>
      <c r="F463" s="22">
        <f t="shared" si="45"/>
        <v>0</v>
      </c>
      <c r="G463" s="213">
        <f t="shared" si="43"/>
        <v>1600</v>
      </c>
      <c r="J463" s="207" t="s">
        <v>142</v>
      </c>
      <c r="K463" s="22">
        <f t="shared" si="46"/>
        <v>0</v>
      </c>
      <c r="L463" s="22">
        <f t="shared" si="46"/>
        <v>0</v>
      </c>
      <c r="M463" s="22">
        <f t="shared" si="46"/>
        <v>0</v>
      </c>
      <c r="N463" s="213">
        <f t="shared" si="44"/>
        <v>0</v>
      </c>
    </row>
    <row r="464" spans="2:16" ht="15.6">
      <c r="C464" s="207" t="s">
        <v>118</v>
      </c>
      <c r="D464" s="22">
        <f>D366</f>
        <v>1500</v>
      </c>
      <c r="E464" s="22">
        <f>E366</f>
        <v>0</v>
      </c>
      <c r="F464" s="22">
        <v>3150</v>
      </c>
      <c r="G464" s="213">
        <f t="shared" si="43"/>
        <v>4650</v>
      </c>
      <c r="J464" s="207" t="s">
        <v>265</v>
      </c>
      <c r="K464" s="22">
        <f t="shared" si="46"/>
        <v>0</v>
      </c>
      <c r="L464" s="22">
        <f t="shared" si="46"/>
        <v>0</v>
      </c>
      <c r="M464" s="22">
        <f t="shared" si="46"/>
        <v>0</v>
      </c>
      <c r="N464" s="213">
        <f t="shared" si="44"/>
        <v>0</v>
      </c>
    </row>
    <row r="465" spans="3:14" ht="15.6">
      <c r="C465" s="205" t="s">
        <v>256</v>
      </c>
      <c r="D465" s="22">
        <v>1500</v>
      </c>
      <c r="E465" s="22">
        <v>1500</v>
      </c>
      <c r="F465" s="22">
        <v>1500</v>
      </c>
      <c r="G465" s="213">
        <f t="shared" si="43"/>
        <v>4500</v>
      </c>
      <c r="J465" s="205" t="s">
        <v>123</v>
      </c>
      <c r="K465" s="22">
        <f t="shared" ref="K465:M468" si="47">G371</f>
        <v>0</v>
      </c>
      <c r="L465" s="22">
        <f t="shared" si="47"/>
        <v>0</v>
      </c>
      <c r="M465" s="22">
        <f t="shared" si="47"/>
        <v>0</v>
      </c>
      <c r="N465" s="213">
        <f t="shared" si="44"/>
        <v>0</v>
      </c>
    </row>
    <row r="466" spans="3:14" ht="15.6">
      <c r="C466" s="207" t="s">
        <v>75</v>
      </c>
      <c r="D466" s="22">
        <v>1217</v>
      </c>
      <c r="E466" s="22">
        <f>E372</f>
        <v>0</v>
      </c>
      <c r="F466" s="22">
        <f>F372</f>
        <v>0</v>
      </c>
      <c r="G466" s="213">
        <f t="shared" si="43"/>
        <v>1217</v>
      </c>
      <c r="J466" s="207" t="s">
        <v>75</v>
      </c>
      <c r="K466" s="22">
        <f t="shared" si="47"/>
        <v>0</v>
      </c>
      <c r="L466" s="22">
        <f t="shared" si="47"/>
        <v>0</v>
      </c>
      <c r="M466" s="22">
        <f t="shared" si="47"/>
        <v>0</v>
      </c>
      <c r="N466" s="213">
        <f t="shared" si="44"/>
        <v>0</v>
      </c>
    </row>
    <row r="467" spans="3:14" ht="15.6">
      <c r="C467" s="207" t="s">
        <v>126</v>
      </c>
      <c r="D467" s="22">
        <v>1095</v>
      </c>
      <c r="E467" s="22">
        <v>0</v>
      </c>
      <c r="F467" s="22">
        <f>F373</f>
        <v>0</v>
      </c>
      <c r="G467" s="213">
        <f t="shared" si="43"/>
        <v>1095</v>
      </c>
      <c r="J467" s="207" t="s">
        <v>126</v>
      </c>
      <c r="K467" s="22">
        <f t="shared" si="47"/>
        <v>0</v>
      </c>
      <c r="L467" s="22">
        <f t="shared" si="47"/>
        <v>0</v>
      </c>
      <c r="M467" s="22">
        <f t="shared" si="47"/>
        <v>0</v>
      </c>
      <c r="N467" s="213">
        <f t="shared" si="44"/>
        <v>0</v>
      </c>
    </row>
    <row r="468" spans="3:14" ht="15.6">
      <c r="C468" s="205" t="s">
        <v>124</v>
      </c>
      <c r="D468" s="22">
        <f>D374</f>
        <v>0</v>
      </c>
      <c r="E468" s="22">
        <v>0</v>
      </c>
      <c r="F468" s="22">
        <v>2350</v>
      </c>
      <c r="G468" s="213">
        <f t="shared" si="43"/>
        <v>2350</v>
      </c>
      <c r="J468" s="205" t="s">
        <v>124</v>
      </c>
      <c r="K468" s="22">
        <f t="shared" si="47"/>
        <v>0</v>
      </c>
      <c r="L468" s="22">
        <f t="shared" si="47"/>
        <v>0</v>
      </c>
      <c r="M468" s="22">
        <f t="shared" si="47"/>
        <v>0</v>
      </c>
      <c r="N468" s="213">
        <f t="shared" si="44"/>
        <v>0</v>
      </c>
    </row>
    <row r="469" spans="3:14" ht="15.6">
      <c r="C469" s="207" t="s">
        <v>121</v>
      </c>
      <c r="D469" s="22">
        <v>3418</v>
      </c>
      <c r="E469" s="22">
        <v>0</v>
      </c>
      <c r="F469" s="22">
        <f t="shared" ref="F469:F477" si="48">F375</f>
        <v>0</v>
      </c>
      <c r="G469" s="213">
        <f t="shared" si="43"/>
        <v>3418</v>
      </c>
      <c r="J469" s="207" t="s">
        <v>121</v>
      </c>
      <c r="K469" s="22">
        <f>G375</f>
        <v>0</v>
      </c>
      <c r="L469" s="22">
        <v>2900</v>
      </c>
      <c r="M469" s="22">
        <f>I375</f>
        <v>0</v>
      </c>
      <c r="N469" s="213">
        <f t="shared" si="44"/>
        <v>2900</v>
      </c>
    </row>
    <row r="470" spans="3:14" ht="15.6">
      <c r="C470" s="207" t="s">
        <v>86</v>
      </c>
      <c r="D470" s="22">
        <v>800</v>
      </c>
      <c r="E470" s="22">
        <v>0</v>
      </c>
      <c r="F470" s="22">
        <f t="shared" si="48"/>
        <v>0</v>
      </c>
      <c r="G470" s="213">
        <f t="shared" si="43"/>
        <v>800</v>
      </c>
      <c r="J470" s="207" t="s">
        <v>86</v>
      </c>
      <c r="K470" s="22">
        <f>G376</f>
        <v>0</v>
      </c>
      <c r="L470" s="22">
        <f>H376</f>
        <v>0</v>
      </c>
      <c r="M470" s="22">
        <f>I376</f>
        <v>0</v>
      </c>
      <c r="N470" s="213">
        <f t="shared" si="44"/>
        <v>0</v>
      </c>
    </row>
    <row r="471" spans="3:14" ht="15.6">
      <c r="C471" s="207" t="s">
        <v>119</v>
      </c>
      <c r="D471" s="22">
        <f>D377</f>
        <v>594.97</v>
      </c>
      <c r="E471" s="22">
        <v>0</v>
      </c>
      <c r="F471" s="22">
        <f t="shared" si="48"/>
        <v>0</v>
      </c>
      <c r="G471" s="213">
        <f t="shared" si="43"/>
        <v>594.97</v>
      </c>
      <c r="J471" s="207" t="s">
        <v>119</v>
      </c>
      <c r="K471" s="22">
        <f>G377</f>
        <v>0</v>
      </c>
      <c r="L471" s="22">
        <f>H377</f>
        <v>0</v>
      </c>
      <c r="M471" s="22">
        <f>I377</f>
        <v>0</v>
      </c>
      <c r="N471" s="213">
        <f t="shared" si="44"/>
        <v>0</v>
      </c>
    </row>
    <row r="472" spans="3:14" ht="15.6">
      <c r="C472" s="207" t="s">
        <v>49</v>
      </c>
      <c r="D472" s="22">
        <v>3300</v>
      </c>
      <c r="E472" s="22">
        <v>0</v>
      </c>
      <c r="F472" s="22">
        <f t="shared" si="48"/>
        <v>0</v>
      </c>
      <c r="G472" s="213">
        <f t="shared" si="43"/>
        <v>3300</v>
      </c>
      <c r="J472" s="207" t="s">
        <v>49</v>
      </c>
      <c r="K472" s="22">
        <v>2300</v>
      </c>
      <c r="L472" s="22">
        <f>H378</f>
        <v>0</v>
      </c>
      <c r="M472" s="22">
        <v>2800</v>
      </c>
      <c r="N472" s="213">
        <f t="shared" si="44"/>
        <v>5100</v>
      </c>
    </row>
    <row r="473" spans="3:14" ht="15.6">
      <c r="C473" s="207" t="s">
        <v>133</v>
      </c>
      <c r="D473" s="22">
        <f>D379</f>
        <v>0</v>
      </c>
      <c r="E473" s="22">
        <v>4500</v>
      </c>
      <c r="F473" s="22">
        <f t="shared" si="48"/>
        <v>0</v>
      </c>
      <c r="G473" s="213">
        <f t="shared" si="43"/>
        <v>4500</v>
      </c>
      <c r="J473" s="207" t="s">
        <v>133</v>
      </c>
      <c r="K473" s="22"/>
      <c r="L473" s="22">
        <v>3300</v>
      </c>
      <c r="M473" s="22">
        <v>3700</v>
      </c>
      <c r="N473" s="213">
        <f t="shared" si="44"/>
        <v>7000</v>
      </c>
    </row>
    <row r="474" spans="3:14" ht="15.6">
      <c r="C474" s="207" t="s">
        <v>85</v>
      </c>
      <c r="D474" s="22">
        <f>D380</f>
        <v>0</v>
      </c>
      <c r="E474" s="22">
        <f>E380</f>
        <v>0</v>
      </c>
      <c r="F474" s="22">
        <f t="shared" si="48"/>
        <v>0</v>
      </c>
      <c r="G474" s="213">
        <f t="shared" si="43"/>
        <v>0</v>
      </c>
      <c r="J474" s="207" t="s">
        <v>85</v>
      </c>
      <c r="K474" s="22">
        <v>3250</v>
      </c>
      <c r="L474" s="22">
        <f t="shared" ref="L474:M477" si="49">H380</f>
        <v>0</v>
      </c>
      <c r="M474" s="22">
        <f t="shared" si="49"/>
        <v>0</v>
      </c>
      <c r="N474" s="213">
        <f t="shared" si="44"/>
        <v>3250</v>
      </c>
    </row>
    <row r="475" spans="3:14" ht="15.6">
      <c r="C475" s="207" t="s">
        <v>129</v>
      </c>
      <c r="D475" s="22">
        <f>D381</f>
        <v>0</v>
      </c>
      <c r="E475" s="22">
        <f>E381</f>
        <v>0</v>
      </c>
      <c r="F475" s="22">
        <f t="shared" si="48"/>
        <v>0</v>
      </c>
      <c r="G475" s="213">
        <f t="shared" si="43"/>
        <v>0</v>
      </c>
      <c r="J475" s="207" t="s">
        <v>129</v>
      </c>
      <c r="K475" s="22">
        <f>G381</f>
        <v>0</v>
      </c>
      <c r="L475" s="22">
        <f t="shared" si="49"/>
        <v>0</v>
      </c>
      <c r="M475" s="22">
        <f t="shared" si="49"/>
        <v>0</v>
      </c>
      <c r="N475" s="213">
        <f t="shared" si="44"/>
        <v>0</v>
      </c>
    </row>
    <row r="476" spans="3:14" ht="15.6">
      <c r="C476" s="207"/>
      <c r="D476" s="22">
        <f>D382</f>
        <v>0</v>
      </c>
      <c r="E476" s="22">
        <v>1376</v>
      </c>
      <c r="F476" s="22">
        <f t="shared" si="48"/>
        <v>0</v>
      </c>
      <c r="G476" s="213">
        <f t="shared" si="43"/>
        <v>1376</v>
      </c>
      <c r="J476" s="207"/>
      <c r="K476" s="22">
        <f>G382</f>
        <v>0</v>
      </c>
      <c r="L476" s="22">
        <f t="shared" si="49"/>
        <v>0</v>
      </c>
      <c r="M476" s="22">
        <f t="shared" si="49"/>
        <v>0</v>
      </c>
      <c r="N476" s="213">
        <f t="shared" si="44"/>
        <v>0</v>
      </c>
    </row>
    <row r="477" spans="3:14" ht="15.6">
      <c r="C477" s="207"/>
      <c r="D477" s="22">
        <f>D383</f>
        <v>0</v>
      </c>
      <c r="E477" s="22">
        <v>1517</v>
      </c>
      <c r="F477" s="22">
        <f t="shared" si="48"/>
        <v>0</v>
      </c>
      <c r="G477" s="213">
        <f t="shared" si="43"/>
        <v>1517</v>
      </c>
      <c r="J477" s="207"/>
      <c r="K477" s="22">
        <f>G383</f>
        <v>0</v>
      </c>
      <c r="L477" s="22">
        <f t="shared" si="49"/>
        <v>0</v>
      </c>
      <c r="M477" s="22">
        <f t="shared" si="49"/>
        <v>0</v>
      </c>
      <c r="N477" s="213">
        <f t="shared" si="44"/>
        <v>0</v>
      </c>
    </row>
    <row r="478" spans="3:14" ht="15.6">
      <c r="C478" s="207" t="s">
        <v>66</v>
      </c>
      <c r="D478" s="22">
        <f>SUM(D454:D477)</f>
        <v>25424.870000000003</v>
      </c>
      <c r="E478" s="22">
        <v>1418</v>
      </c>
      <c r="F478" s="22">
        <f>SUM(F454:F477)</f>
        <v>7598</v>
      </c>
      <c r="G478" s="213">
        <f>D478+E478+F478</f>
        <v>34440.870000000003</v>
      </c>
      <c r="J478" s="207" t="s">
        <v>66</v>
      </c>
      <c r="K478" s="22">
        <f>SUM(K454:K477)</f>
        <v>6460</v>
      </c>
      <c r="L478" s="22">
        <f>SUM(L454:L477)</f>
        <v>7070</v>
      </c>
      <c r="M478" s="22">
        <f t="shared" ref="M478" si="50">SUM(M454:M477)</f>
        <v>7460</v>
      </c>
      <c r="N478" s="213">
        <f>SUM(N454:N477)</f>
        <v>20990</v>
      </c>
    </row>
    <row r="479" spans="3:14" ht="15.6">
      <c r="C479" s="208" t="s">
        <v>143</v>
      </c>
      <c r="D479" s="214">
        <f>D385</f>
        <v>1</v>
      </c>
      <c r="E479" s="214">
        <f>E385</f>
        <v>0</v>
      </c>
      <c r="F479" s="214">
        <f>F385</f>
        <v>0</v>
      </c>
      <c r="G479" s="215">
        <f>D479+E479+F479</f>
        <v>1</v>
      </c>
      <c r="J479" s="208" t="s">
        <v>143</v>
      </c>
      <c r="K479" s="214">
        <f>G385</f>
        <v>0</v>
      </c>
      <c r="L479" s="214">
        <f>H385</f>
        <v>0</v>
      </c>
      <c r="M479" s="214">
        <f>I385</f>
        <v>0</v>
      </c>
      <c r="N479" s="215">
        <f t="shared" si="44"/>
        <v>0</v>
      </c>
    </row>
    <row r="480" spans="3:14" ht="16.2" thickBot="1">
      <c r="C480" s="209"/>
      <c r="D480" s="179"/>
      <c r="E480" s="179"/>
      <c r="F480" s="179"/>
      <c r="G480" s="216"/>
      <c r="J480" s="209"/>
      <c r="K480" s="210"/>
      <c r="L480" s="210"/>
      <c r="M480" s="210"/>
      <c r="N480" s="211"/>
    </row>
    <row r="482" spans="3:14" ht="15" thickBot="1"/>
    <row r="483" spans="3:14" ht="21">
      <c r="C483" s="969" t="s">
        <v>72</v>
      </c>
      <c r="D483" s="970"/>
      <c r="E483" s="970"/>
      <c r="F483" s="970"/>
      <c r="G483" s="971"/>
      <c r="J483" s="972" t="s">
        <v>72</v>
      </c>
      <c r="K483" s="973"/>
      <c r="L483" s="973"/>
      <c r="M483" s="973"/>
      <c r="N483" s="974"/>
    </row>
    <row r="484" spans="3:14" ht="15.6">
      <c r="C484" s="203" t="s">
        <v>99</v>
      </c>
      <c r="D484" s="204" t="s">
        <v>291</v>
      </c>
      <c r="E484" s="204" t="s">
        <v>292</v>
      </c>
      <c r="F484" s="204" t="s">
        <v>76</v>
      </c>
      <c r="G484" s="212" t="s">
        <v>67</v>
      </c>
      <c r="J484" s="203" t="s">
        <v>100</v>
      </c>
      <c r="K484" s="204" t="s">
        <v>90</v>
      </c>
      <c r="L484" s="204" t="s">
        <v>91</v>
      </c>
      <c r="M484" s="204" t="s">
        <v>92</v>
      </c>
      <c r="N484" s="212" t="s">
        <v>67</v>
      </c>
    </row>
    <row r="485" spans="3:14" ht="15.6">
      <c r="C485" s="205" t="s">
        <v>2</v>
      </c>
      <c r="D485" s="22">
        <v>280</v>
      </c>
      <c r="E485" s="22">
        <v>280</v>
      </c>
      <c r="F485" s="22">
        <v>280</v>
      </c>
      <c r="G485" s="213">
        <f>D485+E485+F485</f>
        <v>840</v>
      </c>
      <c r="J485" s="205" t="s">
        <v>2</v>
      </c>
      <c r="K485" s="217">
        <f t="shared" ref="K485:K495" si="51">M356</f>
        <v>0</v>
      </c>
      <c r="L485" s="217">
        <f t="shared" ref="L485:L495" si="52">N356</f>
        <v>0</v>
      </c>
      <c r="M485" s="217">
        <f t="shared" ref="M485:M495" si="53">O356</f>
        <v>0</v>
      </c>
      <c r="N485" s="213">
        <f>K485+L485+M485</f>
        <v>0</v>
      </c>
    </row>
    <row r="486" spans="3:14" ht="15.6">
      <c r="C486" s="206" t="s">
        <v>138</v>
      </c>
      <c r="D486" s="22">
        <f>J357</f>
        <v>0</v>
      </c>
      <c r="E486" s="22">
        <f>K357</f>
        <v>0</v>
      </c>
      <c r="F486" s="22">
        <f>L357</f>
        <v>0</v>
      </c>
      <c r="G486" s="213">
        <f t="shared" ref="G486:G508" si="54">D486+E486+F486</f>
        <v>0</v>
      </c>
      <c r="J486" s="206" t="s">
        <v>138</v>
      </c>
      <c r="K486" s="217">
        <f t="shared" si="51"/>
        <v>0</v>
      </c>
      <c r="L486" s="217">
        <f t="shared" si="52"/>
        <v>0</v>
      </c>
      <c r="M486" s="217">
        <f t="shared" si="53"/>
        <v>0</v>
      </c>
      <c r="N486" s="213">
        <f t="shared" ref="N486:N509" si="55">K486+L486+M486</f>
        <v>0</v>
      </c>
    </row>
    <row r="487" spans="3:14" ht="15.6">
      <c r="C487" s="205" t="s">
        <v>4</v>
      </c>
      <c r="D487" s="22">
        <v>100</v>
      </c>
      <c r="E487" s="22">
        <v>100</v>
      </c>
      <c r="F487" s="22">
        <v>100</v>
      </c>
      <c r="G487" s="213">
        <f t="shared" si="54"/>
        <v>300</v>
      </c>
      <c r="J487" s="205" t="s">
        <v>4</v>
      </c>
      <c r="K487" s="217">
        <f t="shared" si="51"/>
        <v>0</v>
      </c>
      <c r="L487" s="217">
        <f t="shared" si="52"/>
        <v>0</v>
      </c>
      <c r="M487" s="217">
        <f t="shared" si="53"/>
        <v>0</v>
      </c>
      <c r="N487" s="213">
        <f t="shared" si="55"/>
        <v>0</v>
      </c>
    </row>
    <row r="488" spans="3:14" ht="15.6">
      <c r="C488" s="205" t="s">
        <v>3</v>
      </c>
      <c r="D488" s="22">
        <v>4315.76</v>
      </c>
      <c r="E488" s="22">
        <v>2137.79</v>
      </c>
      <c r="F488" s="22">
        <f>L359</f>
        <v>0</v>
      </c>
      <c r="G488" s="213">
        <f t="shared" si="54"/>
        <v>6453.55</v>
      </c>
      <c r="J488" s="205" t="s">
        <v>3</v>
      </c>
      <c r="K488" s="217">
        <f t="shared" si="51"/>
        <v>0</v>
      </c>
      <c r="L488" s="217">
        <f t="shared" si="52"/>
        <v>0</v>
      </c>
      <c r="M488" s="217">
        <f t="shared" si="53"/>
        <v>0</v>
      </c>
      <c r="N488" s="213">
        <f t="shared" si="55"/>
        <v>0</v>
      </c>
    </row>
    <row r="489" spans="3:14" ht="15.6">
      <c r="C489" s="205" t="s">
        <v>52</v>
      </c>
      <c r="D489" s="22">
        <f t="shared" ref="D489:E495" si="56">J360</f>
        <v>0</v>
      </c>
      <c r="E489" s="22">
        <f t="shared" si="56"/>
        <v>0</v>
      </c>
      <c r="F489" s="22">
        <v>58</v>
      </c>
      <c r="G489" s="213">
        <f t="shared" si="54"/>
        <v>58</v>
      </c>
      <c r="J489" s="205" t="s">
        <v>52</v>
      </c>
      <c r="K489" s="217">
        <f t="shared" si="51"/>
        <v>0</v>
      </c>
      <c r="L489" s="217">
        <f t="shared" si="52"/>
        <v>0</v>
      </c>
      <c r="M489" s="217">
        <f t="shared" si="53"/>
        <v>0</v>
      </c>
      <c r="N489" s="213">
        <f t="shared" si="55"/>
        <v>0</v>
      </c>
    </row>
    <row r="490" spans="3:14" ht="15.6">
      <c r="C490" s="205" t="s">
        <v>5</v>
      </c>
      <c r="D490" s="22">
        <f t="shared" si="56"/>
        <v>0</v>
      </c>
      <c r="E490" s="22">
        <f t="shared" si="56"/>
        <v>0</v>
      </c>
      <c r="F490" s="22">
        <f t="shared" ref="F490:F495" si="57">L361</f>
        <v>0</v>
      </c>
      <c r="G490" s="213">
        <f t="shared" si="54"/>
        <v>0</v>
      </c>
      <c r="J490" s="205" t="s">
        <v>5</v>
      </c>
      <c r="K490" s="217">
        <f t="shared" si="51"/>
        <v>0</v>
      </c>
      <c r="L490" s="217">
        <f t="shared" si="52"/>
        <v>0</v>
      </c>
      <c r="M490" s="217">
        <f t="shared" si="53"/>
        <v>0</v>
      </c>
      <c r="N490" s="213">
        <f t="shared" si="55"/>
        <v>0</v>
      </c>
    </row>
    <row r="491" spans="3:14" ht="15.6">
      <c r="C491" s="205" t="s">
        <v>84</v>
      </c>
      <c r="D491" s="22">
        <f t="shared" si="56"/>
        <v>0</v>
      </c>
      <c r="E491" s="22">
        <f t="shared" si="56"/>
        <v>0</v>
      </c>
      <c r="F491" s="22">
        <f t="shared" si="57"/>
        <v>0</v>
      </c>
      <c r="G491" s="213">
        <f t="shared" si="54"/>
        <v>0</v>
      </c>
      <c r="J491" s="205" t="s">
        <v>84</v>
      </c>
      <c r="K491" s="217">
        <f t="shared" si="51"/>
        <v>0</v>
      </c>
      <c r="L491" s="217">
        <f t="shared" si="52"/>
        <v>0</v>
      </c>
      <c r="M491" s="217">
        <f t="shared" si="53"/>
        <v>0</v>
      </c>
      <c r="N491" s="213">
        <f t="shared" si="55"/>
        <v>0</v>
      </c>
    </row>
    <row r="492" spans="3:14" ht="15.6">
      <c r="C492" s="205" t="s">
        <v>140</v>
      </c>
      <c r="D492" s="22">
        <f t="shared" si="56"/>
        <v>0</v>
      </c>
      <c r="E492" s="22">
        <f t="shared" si="56"/>
        <v>0</v>
      </c>
      <c r="F492" s="22">
        <f t="shared" si="57"/>
        <v>0</v>
      </c>
      <c r="G492" s="213">
        <f t="shared" si="54"/>
        <v>0</v>
      </c>
      <c r="J492" s="205" t="s">
        <v>140</v>
      </c>
      <c r="K492" s="217">
        <f t="shared" si="51"/>
        <v>0</v>
      </c>
      <c r="L492" s="217">
        <f t="shared" si="52"/>
        <v>0</v>
      </c>
      <c r="M492" s="217">
        <f t="shared" si="53"/>
        <v>0</v>
      </c>
      <c r="N492" s="213">
        <f t="shared" si="55"/>
        <v>0</v>
      </c>
    </row>
    <row r="493" spans="3:14" ht="15.6">
      <c r="C493" s="207" t="s">
        <v>141</v>
      </c>
      <c r="D493" s="22">
        <f t="shared" si="56"/>
        <v>0</v>
      </c>
      <c r="E493" s="22">
        <f t="shared" si="56"/>
        <v>0</v>
      </c>
      <c r="F493" s="22">
        <f t="shared" si="57"/>
        <v>0</v>
      </c>
      <c r="G493" s="213">
        <f t="shared" si="54"/>
        <v>0</v>
      </c>
      <c r="J493" s="207" t="s">
        <v>141</v>
      </c>
      <c r="K493" s="217">
        <f t="shared" si="51"/>
        <v>0</v>
      </c>
      <c r="L493" s="217">
        <f t="shared" si="52"/>
        <v>0</v>
      </c>
      <c r="M493" s="217">
        <f t="shared" si="53"/>
        <v>0</v>
      </c>
      <c r="N493" s="213">
        <f t="shared" si="55"/>
        <v>0</v>
      </c>
    </row>
    <row r="494" spans="3:14" ht="15.6">
      <c r="C494" s="207" t="s">
        <v>142</v>
      </c>
      <c r="D494" s="22">
        <f t="shared" si="56"/>
        <v>0</v>
      </c>
      <c r="E494" s="22">
        <f t="shared" si="56"/>
        <v>0</v>
      </c>
      <c r="F494" s="22">
        <f t="shared" si="57"/>
        <v>0</v>
      </c>
      <c r="G494" s="213">
        <f t="shared" si="54"/>
        <v>0</v>
      </c>
      <c r="J494" s="207" t="s">
        <v>142</v>
      </c>
      <c r="K494" s="217">
        <f t="shared" si="51"/>
        <v>0</v>
      </c>
      <c r="L494" s="217">
        <f t="shared" si="52"/>
        <v>0</v>
      </c>
      <c r="M494" s="217">
        <f t="shared" si="53"/>
        <v>0</v>
      </c>
      <c r="N494" s="213">
        <f t="shared" si="55"/>
        <v>0</v>
      </c>
    </row>
    <row r="495" spans="3:14" ht="15.6">
      <c r="C495" s="207" t="s">
        <v>118</v>
      </c>
      <c r="D495" s="22">
        <f t="shared" si="56"/>
        <v>0</v>
      </c>
      <c r="E495" s="22">
        <f t="shared" si="56"/>
        <v>0</v>
      </c>
      <c r="F495" s="22">
        <f t="shared" si="57"/>
        <v>0</v>
      </c>
      <c r="G495" s="213">
        <f t="shared" si="54"/>
        <v>0</v>
      </c>
      <c r="J495" s="207" t="s">
        <v>118</v>
      </c>
      <c r="K495" s="217">
        <f t="shared" si="51"/>
        <v>0</v>
      </c>
      <c r="L495" s="217">
        <f t="shared" si="52"/>
        <v>0</v>
      </c>
      <c r="M495" s="217">
        <f t="shared" si="53"/>
        <v>0</v>
      </c>
      <c r="N495" s="213">
        <f t="shared" si="55"/>
        <v>0</v>
      </c>
    </row>
    <row r="496" spans="3:14" ht="15.6">
      <c r="C496" s="205" t="s">
        <v>256</v>
      </c>
      <c r="D496" s="22">
        <v>1500</v>
      </c>
      <c r="E496" s="22">
        <v>1500</v>
      </c>
      <c r="F496" s="22">
        <v>1500</v>
      </c>
      <c r="G496" s="213">
        <f t="shared" si="54"/>
        <v>4500</v>
      </c>
      <c r="J496" s="205" t="s">
        <v>123</v>
      </c>
      <c r="K496" s="22">
        <f t="shared" ref="K496:L499" si="58">G404</f>
        <v>0.4</v>
      </c>
      <c r="L496" s="22">
        <f t="shared" si="58"/>
        <v>4.6907018191279297</v>
      </c>
      <c r="M496" s="217">
        <f t="shared" ref="M496:M510" si="59">O371</f>
        <v>0</v>
      </c>
      <c r="N496" s="213">
        <f t="shared" si="55"/>
        <v>5.0907018191279301</v>
      </c>
    </row>
    <row r="497" spans="3:14" ht="15.6">
      <c r="C497" s="207" t="s">
        <v>75</v>
      </c>
      <c r="D497" s="22">
        <v>1217</v>
      </c>
      <c r="E497" s="22">
        <f>E405</f>
        <v>0</v>
      </c>
      <c r="F497" s="22">
        <f>F405</f>
        <v>0</v>
      </c>
      <c r="G497" s="213">
        <f t="shared" si="54"/>
        <v>1217</v>
      </c>
      <c r="J497" s="207" t="s">
        <v>75</v>
      </c>
      <c r="K497" s="22">
        <f t="shared" si="58"/>
        <v>0</v>
      </c>
      <c r="L497" s="22">
        <f t="shared" si="58"/>
        <v>0</v>
      </c>
      <c r="M497" s="217">
        <f t="shared" si="59"/>
        <v>0</v>
      </c>
      <c r="N497" s="213">
        <f t="shared" si="55"/>
        <v>0</v>
      </c>
    </row>
    <row r="498" spans="3:14" ht="15.6">
      <c r="C498" s="207" t="s">
        <v>126</v>
      </c>
      <c r="D498" s="22">
        <v>1095</v>
      </c>
      <c r="E498" s="22">
        <v>0</v>
      </c>
      <c r="F498" s="22">
        <f>F406</f>
        <v>0</v>
      </c>
      <c r="G498" s="213">
        <f t="shared" si="54"/>
        <v>1095</v>
      </c>
      <c r="J498" s="207" t="s">
        <v>126</v>
      </c>
      <c r="K498" s="22">
        <f t="shared" si="58"/>
        <v>0</v>
      </c>
      <c r="L498" s="22">
        <f t="shared" si="58"/>
        <v>0</v>
      </c>
      <c r="M498" s="217">
        <f t="shared" si="59"/>
        <v>0</v>
      </c>
      <c r="N498" s="213">
        <f t="shared" si="55"/>
        <v>0</v>
      </c>
    </row>
    <row r="499" spans="3:14" ht="15.6">
      <c r="C499" s="205" t="s">
        <v>124</v>
      </c>
      <c r="D499" s="22">
        <v>0</v>
      </c>
      <c r="E499" s="22">
        <v>0</v>
      </c>
      <c r="F499" s="22">
        <v>2350</v>
      </c>
      <c r="G499" s="213">
        <f t="shared" si="54"/>
        <v>2350</v>
      </c>
      <c r="J499" s="205" t="s">
        <v>124</v>
      </c>
      <c r="K499" s="22">
        <f t="shared" si="58"/>
        <v>0</v>
      </c>
      <c r="L499" s="22">
        <f t="shared" si="58"/>
        <v>0</v>
      </c>
      <c r="M499" s="217">
        <f t="shared" si="59"/>
        <v>0</v>
      </c>
      <c r="N499" s="213">
        <f t="shared" si="55"/>
        <v>0</v>
      </c>
    </row>
    <row r="500" spans="3:14" ht="15.6">
      <c r="C500" s="207" t="s">
        <v>121</v>
      </c>
      <c r="D500" s="22">
        <v>0</v>
      </c>
      <c r="E500" s="22">
        <v>0</v>
      </c>
      <c r="F500" s="22">
        <f>F408</f>
        <v>0</v>
      </c>
      <c r="G500" s="213">
        <f t="shared" si="54"/>
        <v>0</v>
      </c>
      <c r="J500" s="207" t="s">
        <v>121</v>
      </c>
      <c r="K500" s="22">
        <f>G408</f>
        <v>0</v>
      </c>
      <c r="L500" s="22">
        <v>2900</v>
      </c>
      <c r="M500" s="217">
        <f t="shared" si="59"/>
        <v>0</v>
      </c>
      <c r="N500" s="213">
        <f t="shared" si="55"/>
        <v>2900</v>
      </c>
    </row>
    <row r="501" spans="3:14" ht="15.6">
      <c r="C501" s="207" t="s">
        <v>86</v>
      </c>
      <c r="D501" s="22">
        <v>0</v>
      </c>
      <c r="E501" s="22">
        <v>0</v>
      </c>
      <c r="F501" s="22">
        <v>950</v>
      </c>
      <c r="G501" s="213">
        <f t="shared" si="54"/>
        <v>950</v>
      </c>
      <c r="J501" s="207" t="s">
        <v>86</v>
      </c>
      <c r="K501" s="22">
        <f>G409</f>
        <v>0</v>
      </c>
      <c r="L501" s="22">
        <f>H409</f>
        <v>0</v>
      </c>
      <c r="M501" s="217">
        <f t="shared" si="59"/>
        <v>0</v>
      </c>
      <c r="N501" s="213">
        <f t="shared" si="55"/>
        <v>0</v>
      </c>
    </row>
    <row r="502" spans="3:14" ht="15.6">
      <c r="C502" s="207" t="s">
        <v>119</v>
      </c>
      <c r="D502" s="22">
        <v>0</v>
      </c>
      <c r="E502" s="22">
        <v>0</v>
      </c>
      <c r="F502" s="22">
        <f>F410</f>
        <v>0</v>
      </c>
      <c r="G502" s="213">
        <f t="shared" si="54"/>
        <v>0</v>
      </c>
      <c r="J502" s="207" t="s">
        <v>119</v>
      </c>
      <c r="K502" s="22">
        <f>G410</f>
        <v>0</v>
      </c>
      <c r="L502" s="22">
        <f>H410</f>
        <v>0</v>
      </c>
      <c r="M502" s="217">
        <f t="shared" si="59"/>
        <v>0</v>
      </c>
      <c r="N502" s="213">
        <f t="shared" si="55"/>
        <v>0</v>
      </c>
    </row>
    <row r="503" spans="3:14" ht="15.6">
      <c r="C503" s="207" t="s">
        <v>49</v>
      </c>
      <c r="D503" s="22">
        <v>0</v>
      </c>
      <c r="E503" s="22">
        <v>0</v>
      </c>
      <c r="F503" s="22">
        <v>3300</v>
      </c>
      <c r="G503" s="213">
        <f t="shared" si="54"/>
        <v>3300</v>
      </c>
      <c r="J503" s="207" t="s">
        <v>49</v>
      </c>
      <c r="K503" s="22">
        <v>2300</v>
      </c>
      <c r="L503" s="22">
        <f>H411</f>
        <v>0</v>
      </c>
      <c r="M503" s="217">
        <f t="shared" si="59"/>
        <v>0</v>
      </c>
      <c r="N503" s="213">
        <f t="shared" si="55"/>
        <v>2300</v>
      </c>
    </row>
    <row r="504" spans="3:14" ht="15.6">
      <c r="C504" s="207" t="s">
        <v>133</v>
      </c>
      <c r="D504" s="22">
        <v>3500</v>
      </c>
      <c r="E504" s="22">
        <v>4500</v>
      </c>
      <c r="F504" s="22">
        <v>2900</v>
      </c>
      <c r="G504" s="213">
        <f t="shared" si="54"/>
        <v>10900</v>
      </c>
      <c r="J504" s="207" t="s">
        <v>133</v>
      </c>
      <c r="K504" s="22"/>
      <c r="L504" s="22">
        <v>3300</v>
      </c>
      <c r="M504" s="217">
        <f t="shared" si="59"/>
        <v>0</v>
      </c>
      <c r="N504" s="213">
        <f t="shared" si="55"/>
        <v>3300</v>
      </c>
    </row>
    <row r="505" spans="3:14" ht="15.6">
      <c r="C505" s="207" t="s">
        <v>85</v>
      </c>
      <c r="D505" s="22">
        <v>0</v>
      </c>
      <c r="E505" s="22">
        <v>0</v>
      </c>
      <c r="F505" s="22">
        <v>0</v>
      </c>
      <c r="G505" s="213">
        <f t="shared" si="54"/>
        <v>0</v>
      </c>
      <c r="J505" s="207" t="s">
        <v>85</v>
      </c>
      <c r="K505" s="22">
        <v>3250</v>
      </c>
      <c r="L505" s="22">
        <f>H413</f>
        <v>0</v>
      </c>
      <c r="M505" s="217">
        <f t="shared" si="59"/>
        <v>0</v>
      </c>
      <c r="N505" s="213">
        <f t="shared" si="55"/>
        <v>3250</v>
      </c>
    </row>
    <row r="506" spans="3:14" ht="15.6">
      <c r="C506" s="207" t="s">
        <v>129</v>
      </c>
      <c r="D506" s="22">
        <v>0</v>
      </c>
      <c r="E506" s="22">
        <v>0</v>
      </c>
      <c r="F506" s="22">
        <v>0</v>
      </c>
      <c r="G506" s="213">
        <f t="shared" si="54"/>
        <v>0</v>
      </c>
      <c r="J506" s="207" t="s">
        <v>129</v>
      </c>
      <c r="K506" s="22">
        <f>G414</f>
        <v>0</v>
      </c>
      <c r="L506" s="22">
        <f>H414</f>
        <v>0</v>
      </c>
      <c r="M506" s="217">
        <f t="shared" si="59"/>
        <v>0</v>
      </c>
      <c r="N506" s="213">
        <f t="shared" si="55"/>
        <v>0</v>
      </c>
    </row>
    <row r="507" spans="3:14" ht="15.6">
      <c r="C507" s="207"/>
      <c r="D507" s="22">
        <v>0</v>
      </c>
      <c r="E507" s="22">
        <v>0</v>
      </c>
      <c r="F507" s="22">
        <v>0</v>
      </c>
      <c r="G507" s="213">
        <f t="shared" si="54"/>
        <v>0</v>
      </c>
      <c r="J507" s="207"/>
      <c r="K507" s="22">
        <f>G415</f>
        <v>0</v>
      </c>
      <c r="L507" s="22">
        <f>H415</f>
        <v>0</v>
      </c>
      <c r="M507" s="217">
        <f t="shared" si="59"/>
        <v>0</v>
      </c>
      <c r="N507" s="213">
        <f t="shared" si="55"/>
        <v>0</v>
      </c>
    </row>
    <row r="508" spans="3:14" ht="15.6">
      <c r="C508" s="207"/>
      <c r="D508" s="22">
        <v>0</v>
      </c>
      <c r="E508" s="22">
        <v>0</v>
      </c>
      <c r="F508" s="22">
        <v>0</v>
      </c>
      <c r="G508" s="213">
        <f t="shared" si="54"/>
        <v>0</v>
      </c>
      <c r="J508" s="207"/>
      <c r="K508" s="22">
        <f>G416</f>
        <v>0</v>
      </c>
      <c r="L508" s="22">
        <f>H416</f>
        <v>0</v>
      </c>
      <c r="M508" s="217">
        <f t="shared" si="59"/>
        <v>0</v>
      </c>
      <c r="N508" s="213">
        <f t="shared" si="55"/>
        <v>0</v>
      </c>
    </row>
    <row r="509" spans="3:14" ht="15.6">
      <c r="C509" s="207" t="s">
        <v>66</v>
      </c>
      <c r="D509" s="22">
        <f>SUM(D485:D508)</f>
        <v>12007.76</v>
      </c>
      <c r="E509" s="22">
        <f t="shared" ref="E509:F509" si="60">SUM(E485:E508)</f>
        <v>8517.7900000000009</v>
      </c>
      <c r="F509" s="22">
        <f t="shared" si="60"/>
        <v>11438</v>
      </c>
      <c r="G509" s="213">
        <f>D509+E509+F509</f>
        <v>31963.550000000003</v>
      </c>
      <c r="J509" s="207" t="s">
        <v>66</v>
      </c>
      <c r="K509" s="22">
        <f>SUM(K485:K508)</f>
        <v>5550.4</v>
      </c>
      <c r="L509" s="22">
        <f>SUM(L485:L508)</f>
        <v>6204.6907018191278</v>
      </c>
      <c r="M509" s="217">
        <f t="shared" si="59"/>
        <v>0</v>
      </c>
      <c r="N509" s="213">
        <f t="shared" si="55"/>
        <v>11755.090701819128</v>
      </c>
    </row>
    <row r="510" spans="3:14" ht="15.6">
      <c r="C510" s="208" t="s">
        <v>143</v>
      </c>
      <c r="D510" s="214"/>
      <c r="E510" s="214"/>
      <c r="F510" s="214"/>
      <c r="G510" s="215"/>
      <c r="J510" s="208" t="s">
        <v>143</v>
      </c>
      <c r="K510" s="214">
        <f>G418</f>
        <v>0</v>
      </c>
      <c r="L510" s="214">
        <f>H418</f>
        <v>0</v>
      </c>
      <c r="M510" s="214">
        <f t="shared" si="59"/>
        <v>0</v>
      </c>
      <c r="N510" s="215">
        <f>K510+L510+M510</f>
        <v>0</v>
      </c>
    </row>
    <row r="511" spans="3:14" ht="16.2" thickBot="1">
      <c r="C511" s="209"/>
      <c r="D511" s="179"/>
      <c r="E511" s="179"/>
      <c r="F511" s="179"/>
      <c r="G511" s="216"/>
      <c r="J511" s="209"/>
      <c r="K511" s="210"/>
      <c r="L511" s="210"/>
      <c r="M511" s="210"/>
      <c r="N511" s="211"/>
    </row>
    <row r="512" spans="3:14" ht="15.6">
      <c r="M512" s="30"/>
      <c r="N512" s="30"/>
    </row>
  </sheetData>
  <mergeCells count="159">
    <mergeCell ref="B325:O325"/>
    <mergeCell ref="B244:O244"/>
    <mergeCell ref="B108:O108"/>
    <mergeCell ref="H16:H17"/>
    <mergeCell ref="H19:H20"/>
    <mergeCell ref="C425:F425"/>
    <mergeCell ref="G425:I425"/>
    <mergeCell ref="J425:K425"/>
    <mergeCell ref="L425:N425"/>
    <mergeCell ref="C326:N326"/>
    <mergeCell ref="G332:G333"/>
    <mergeCell ref="I332:I333"/>
    <mergeCell ref="K332:K333"/>
    <mergeCell ref="H335:I335"/>
    <mergeCell ref="C340:N340"/>
    <mergeCell ref="C341:G341"/>
    <mergeCell ref="J341:N341"/>
    <mergeCell ref="H343:H344"/>
    <mergeCell ref="G305:G306"/>
    <mergeCell ref="I305:I306"/>
    <mergeCell ref="K305:K306"/>
    <mergeCell ref="H314:H315"/>
    <mergeCell ref="H317:H318"/>
    <mergeCell ref="B271:O271"/>
    <mergeCell ref="C452:G452"/>
    <mergeCell ref="J452:N452"/>
    <mergeCell ref="C483:G483"/>
    <mergeCell ref="J483:N483"/>
    <mergeCell ref="B424:P424"/>
    <mergeCell ref="H346:H347"/>
    <mergeCell ref="B354:R354"/>
    <mergeCell ref="B390:R390"/>
    <mergeCell ref="C391:F391"/>
    <mergeCell ref="G391:H391"/>
    <mergeCell ref="I391:K391"/>
    <mergeCell ref="L391:O391"/>
    <mergeCell ref="C410:F410"/>
    <mergeCell ref="H254:I254"/>
    <mergeCell ref="C258:G258"/>
    <mergeCell ref="J258:N258"/>
    <mergeCell ref="H260:H261"/>
    <mergeCell ref="H263:H264"/>
    <mergeCell ref="C257:N257"/>
    <mergeCell ref="H308:I308"/>
    <mergeCell ref="C312:G312"/>
    <mergeCell ref="J312:N312"/>
    <mergeCell ref="C272:N272"/>
    <mergeCell ref="G278:G279"/>
    <mergeCell ref="I278:I279"/>
    <mergeCell ref="K278:K279"/>
    <mergeCell ref="H281:I281"/>
    <mergeCell ref="C285:G285"/>
    <mergeCell ref="J285:N285"/>
    <mergeCell ref="H287:H288"/>
    <mergeCell ref="C311:N311"/>
    <mergeCell ref="H290:H291"/>
    <mergeCell ref="B298:O298"/>
    <mergeCell ref="C299:N299"/>
    <mergeCell ref="H206:H207"/>
    <mergeCell ref="H209:H210"/>
    <mergeCell ref="B217:O217"/>
    <mergeCell ref="C218:N218"/>
    <mergeCell ref="C230:N230"/>
    <mergeCell ref="C245:N245"/>
    <mergeCell ref="G251:G252"/>
    <mergeCell ref="I251:I252"/>
    <mergeCell ref="K251:K252"/>
    <mergeCell ref="H152:H153"/>
    <mergeCell ref="H155:H156"/>
    <mergeCell ref="B163:O163"/>
    <mergeCell ref="C164:N164"/>
    <mergeCell ref="C122:N122"/>
    <mergeCell ref="G170:G171"/>
    <mergeCell ref="I170:I171"/>
    <mergeCell ref="K170:K171"/>
    <mergeCell ref="G87:G88"/>
    <mergeCell ref="I87:I88"/>
    <mergeCell ref="K87:K88"/>
    <mergeCell ref="H90:I90"/>
    <mergeCell ref="C95:G95"/>
    <mergeCell ref="J95:N95"/>
    <mergeCell ref="H97:H98"/>
    <mergeCell ref="H100:H101"/>
    <mergeCell ref="H118:I118"/>
    <mergeCell ref="C123:G123"/>
    <mergeCell ref="J123:N123"/>
    <mergeCell ref="H125:H126"/>
    <mergeCell ref="H128:H129"/>
    <mergeCell ref="C149:N149"/>
    <mergeCell ref="B136:O136"/>
    <mergeCell ref="C137:N137"/>
    <mergeCell ref="G143:G144"/>
    <mergeCell ref="I143:I144"/>
    <mergeCell ref="K143:K144"/>
    <mergeCell ref="H146:I146"/>
    <mergeCell ref="C150:G150"/>
    <mergeCell ref="J150:N150"/>
    <mergeCell ref="C66:N66"/>
    <mergeCell ref="C38:N38"/>
    <mergeCell ref="G9:G10"/>
    <mergeCell ref="I9:I10"/>
    <mergeCell ref="K9:K10"/>
    <mergeCell ref="H12:I12"/>
    <mergeCell ref="H41:H42"/>
    <mergeCell ref="H44:H45"/>
    <mergeCell ref="B52:O52"/>
    <mergeCell ref="C53:N53"/>
    <mergeCell ref="G59:G60"/>
    <mergeCell ref="I59:I60"/>
    <mergeCell ref="K59:K60"/>
    <mergeCell ref="C109:N109"/>
    <mergeCell ref="G115:G116"/>
    <mergeCell ref="I115:I116"/>
    <mergeCell ref="K115:K116"/>
    <mergeCell ref="B2:O2"/>
    <mergeCell ref="C94:N94"/>
    <mergeCell ref="H62:I62"/>
    <mergeCell ref="C67:G67"/>
    <mergeCell ref="J67:N67"/>
    <mergeCell ref="H69:H70"/>
    <mergeCell ref="H72:H73"/>
    <mergeCell ref="B80:O80"/>
    <mergeCell ref="C81:N81"/>
    <mergeCell ref="B24:O24"/>
    <mergeCell ref="C25:N25"/>
    <mergeCell ref="G31:G32"/>
    <mergeCell ref="I31:I32"/>
    <mergeCell ref="K31:K32"/>
    <mergeCell ref="H34:I34"/>
    <mergeCell ref="C39:G39"/>
    <mergeCell ref="J39:N39"/>
    <mergeCell ref="F13:J13"/>
    <mergeCell ref="F14:G14"/>
    <mergeCell ref="C12:E14"/>
    <mergeCell ref="F3:J3"/>
    <mergeCell ref="H173:I173"/>
    <mergeCell ref="C177:G177"/>
    <mergeCell ref="J177:N177"/>
    <mergeCell ref="H179:H180"/>
    <mergeCell ref="H182:H183"/>
    <mergeCell ref="B190:O190"/>
    <mergeCell ref="C191:N191"/>
    <mergeCell ref="G197:G198"/>
    <mergeCell ref="C284:N284"/>
    <mergeCell ref="C176:N176"/>
    <mergeCell ref="C203:N203"/>
    <mergeCell ref="G224:G225"/>
    <mergeCell ref="I224:I225"/>
    <mergeCell ref="K224:K225"/>
    <mergeCell ref="H227:I227"/>
    <mergeCell ref="C231:G231"/>
    <mergeCell ref="J231:N231"/>
    <mergeCell ref="H233:H234"/>
    <mergeCell ref="H236:H237"/>
    <mergeCell ref="I197:I198"/>
    <mergeCell ref="K197:K198"/>
    <mergeCell ref="H200:I200"/>
    <mergeCell ref="C204:G204"/>
    <mergeCell ref="J204:N204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4"/>
  <sheetViews>
    <sheetView zoomScale="120" zoomScaleNormal="120" workbookViewId="0">
      <selection activeCell="E42" sqref="E42"/>
    </sheetView>
  </sheetViews>
  <sheetFormatPr defaultRowHeight="14.4"/>
  <cols>
    <col min="2" max="2" width="14.21875" customWidth="1"/>
    <col min="3" max="3" width="11.5546875" bestFit="1" customWidth="1"/>
    <col min="4" max="4" width="14.21875" customWidth="1"/>
    <col min="5" max="5" width="11.5546875" bestFit="1" customWidth="1"/>
    <col min="10" max="10" width="15.44140625" customWidth="1"/>
  </cols>
  <sheetData>
    <row r="2" spans="2:10">
      <c r="B2" s="1"/>
      <c r="D2" s="600">
        <v>28500</v>
      </c>
    </row>
    <row r="3" spans="2:10">
      <c r="B3" s="1"/>
      <c r="D3" s="600">
        <v>3500</v>
      </c>
      <c r="J3" s="602"/>
    </row>
    <row r="4" spans="2:10">
      <c r="B4" s="1"/>
      <c r="D4" s="600">
        <v>2500</v>
      </c>
      <c r="J4" s="602"/>
    </row>
    <row r="5" spans="2:10">
      <c r="B5" s="1"/>
      <c r="D5" s="600">
        <v>3000</v>
      </c>
      <c r="J5" s="602"/>
    </row>
    <row r="6" spans="2:10">
      <c r="B6" s="1"/>
      <c r="D6" s="600">
        <v>3000</v>
      </c>
      <c r="J6" s="602"/>
    </row>
    <row r="7" spans="2:10">
      <c r="B7" s="1"/>
      <c r="D7" s="600">
        <v>2500</v>
      </c>
      <c r="J7" s="602"/>
    </row>
    <row r="8" spans="2:10">
      <c r="B8" s="1"/>
      <c r="D8" s="600">
        <v>1000</v>
      </c>
      <c r="J8" s="602"/>
    </row>
    <row r="9" spans="2:10">
      <c r="B9" s="1"/>
      <c r="D9" s="600">
        <v>2500</v>
      </c>
      <c r="J9" s="602"/>
    </row>
    <row r="10" spans="2:10">
      <c r="B10" s="1"/>
      <c r="D10" s="600">
        <v>2500</v>
      </c>
      <c r="J10" s="602"/>
    </row>
    <row r="11" spans="2:10">
      <c r="B11" s="1"/>
      <c r="D11" s="600">
        <v>3000</v>
      </c>
      <c r="J11" s="602"/>
    </row>
    <row r="12" spans="2:10">
      <c r="B12" s="1"/>
      <c r="D12" s="600"/>
      <c r="J12" s="602"/>
    </row>
    <row r="13" spans="2:10">
      <c r="B13" s="1"/>
      <c r="D13" s="600"/>
      <c r="J13" s="602"/>
    </row>
    <row r="14" spans="2:10">
      <c r="B14" s="1"/>
      <c r="D14" s="600"/>
      <c r="J14" s="602"/>
    </row>
    <row r="15" spans="2:10">
      <c r="B15" s="1"/>
      <c r="D15" s="600"/>
      <c r="J15" s="602"/>
    </row>
    <row r="16" spans="2:10">
      <c r="B16" s="1"/>
      <c r="D16" s="600"/>
      <c r="J16" s="602"/>
    </row>
    <row r="17" spans="2:10">
      <c r="B17" s="1"/>
      <c r="D17" s="600"/>
      <c r="J17" s="602"/>
    </row>
    <row r="18" spans="2:10">
      <c r="B18" s="1"/>
      <c r="D18" s="600"/>
      <c r="J18" s="602"/>
    </row>
    <row r="19" spans="2:10">
      <c r="B19" s="1"/>
      <c r="D19" s="600"/>
      <c r="J19" s="602"/>
    </row>
    <row r="20" spans="2:10">
      <c r="B20" s="1"/>
      <c r="D20" s="600"/>
      <c r="J20" s="602"/>
    </row>
    <row r="21" spans="2:10">
      <c r="B21" s="1"/>
      <c r="D21" s="600"/>
      <c r="J21" s="602"/>
    </row>
    <row r="22" spans="2:10">
      <c r="B22" s="1"/>
      <c r="D22" s="600"/>
      <c r="J22" s="602"/>
    </row>
    <row r="23" spans="2:10">
      <c r="B23" s="1"/>
      <c r="D23" s="600"/>
      <c r="J23" s="602"/>
    </row>
    <row r="24" spans="2:10">
      <c r="B24" s="1"/>
      <c r="D24" s="600"/>
      <c r="J24" s="602"/>
    </row>
    <row r="25" spans="2:10">
      <c r="D25" s="702"/>
      <c r="J25" s="1"/>
    </row>
    <row r="26" spans="2:10">
      <c r="D26" s="702"/>
      <c r="J26" s="1"/>
    </row>
    <row r="27" spans="2:10">
      <c r="D27" s="677"/>
      <c r="J27" s="1"/>
    </row>
    <row r="28" spans="2:10">
      <c r="D28" s="677"/>
      <c r="J28" s="1"/>
    </row>
    <row r="29" spans="2:10">
      <c r="D29" s="677"/>
      <c r="J29" s="1"/>
    </row>
    <row r="30" spans="2:10">
      <c r="D30" s="677"/>
      <c r="J30" s="1"/>
    </row>
    <row r="31" spans="2:10">
      <c r="D31" s="677"/>
      <c r="J31" s="1"/>
    </row>
    <row r="32" spans="2:10">
      <c r="D32" s="677"/>
      <c r="J32" s="1"/>
    </row>
    <row r="33" spans="2:10">
      <c r="D33" s="677"/>
      <c r="J33" s="1"/>
    </row>
    <row r="34" spans="2:10">
      <c r="D34" s="677"/>
      <c r="J34" s="1"/>
    </row>
    <row r="35" spans="2:10">
      <c r="B35" s="645"/>
      <c r="D35" s="677"/>
      <c r="J35" s="1"/>
    </row>
    <row r="36" spans="2:10">
      <c r="B36" s="1"/>
      <c r="D36" s="677"/>
      <c r="J36" s="1"/>
    </row>
    <row r="37" spans="2:10">
      <c r="C37" s="1"/>
      <c r="D37" s="677"/>
      <c r="J37" s="1"/>
    </row>
    <row r="38" spans="2:10">
      <c r="D38" s="677"/>
      <c r="J38" s="1"/>
    </row>
    <row r="39" spans="2:10">
      <c r="D39" s="677"/>
      <c r="J39" s="1"/>
    </row>
    <row r="40" spans="2:10">
      <c r="D40" s="678"/>
      <c r="J40" s="1"/>
    </row>
    <row r="41" spans="2:10">
      <c r="D41" s="678"/>
      <c r="J41" s="1"/>
    </row>
    <row r="42" spans="2:10">
      <c r="D42" s="600">
        <f>SUM(D2:D41)</f>
        <v>52000</v>
      </c>
      <c r="E42" s="1"/>
      <c r="J42" s="1"/>
    </row>
    <row r="43" spans="2:10">
      <c r="D43" s="1"/>
      <c r="J43" s="1"/>
    </row>
    <row r="44" spans="2:10">
      <c r="D44" s="1"/>
    </row>
  </sheetData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topLeftCell="A4" workbookViewId="0">
      <selection activeCell="D5" sqref="D5:E10"/>
    </sheetView>
  </sheetViews>
  <sheetFormatPr defaultRowHeight="14.4"/>
  <cols>
    <col min="2" max="2" width="14.77734375" customWidth="1"/>
    <col min="3" max="3" width="27.33203125" customWidth="1"/>
  </cols>
  <sheetData>
    <row r="1" spans="2:5" ht="15" thickBot="1"/>
    <row r="2" spans="2:5" ht="26.4" thickBot="1">
      <c r="B2" s="1018" t="s">
        <v>333</v>
      </c>
      <c r="C2" s="1019"/>
      <c r="D2" s="1019"/>
      <c r="E2" s="1020"/>
    </row>
    <row r="3" spans="2:5" ht="18.600000000000001" thickBot="1">
      <c r="B3" s="1023"/>
      <c r="C3" s="1021" t="s">
        <v>283</v>
      </c>
      <c r="D3" s="1016" t="s">
        <v>296</v>
      </c>
      <c r="E3" s="1017"/>
    </row>
    <row r="4" spans="2:5" ht="18.600000000000001" thickBot="1">
      <c r="B4" s="1024"/>
      <c r="C4" s="1022"/>
      <c r="D4" s="630" t="s">
        <v>281</v>
      </c>
      <c r="E4" s="629" t="s">
        <v>282</v>
      </c>
    </row>
    <row r="5" spans="2:5" ht="21.6" thickBot="1">
      <c r="B5" s="1025" t="s">
        <v>278</v>
      </c>
      <c r="C5" s="631" t="s">
        <v>285</v>
      </c>
      <c r="D5" s="632"/>
      <c r="E5" s="632"/>
    </row>
    <row r="6" spans="2:5" ht="21.6" thickBot="1">
      <c r="B6" s="1026"/>
      <c r="C6" s="633" t="s">
        <v>286</v>
      </c>
      <c r="D6" s="634"/>
      <c r="E6" s="635"/>
    </row>
    <row r="7" spans="2:5" ht="21.6" thickBot="1">
      <c r="B7" s="1025" t="s">
        <v>279</v>
      </c>
      <c r="C7" s="649" t="s">
        <v>284</v>
      </c>
      <c r="D7" s="636"/>
      <c r="E7" s="637"/>
    </row>
    <row r="8" spans="2:5" ht="21.6" thickBot="1">
      <c r="B8" s="1026"/>
      <c r="C8" s="638" t="s">
        <v>287</v>
      </c>
      <c r="D8" s="639"/>
      <c r="E8" s="640"/>
    </row>
    <row r="9" spans="2:5" ht="21.6" thickBot="1">
      <c r="B9" s="1025" t="s">
        <v>280</v>
      </c>
      <c r="C9" s="650" t="s">
        <v>289</v>
      </c>
      <c r="D9" s="641"/>
      <c r="E9" s="642"/>
    </row>
    <row r="10" spans="2:5" ht="21.6" thickBot="1">
      <c r="B10" s="1026"/>
      <c r="C10" s="643" t="s">
        <v>288</v>
      </c>
      <c r="D10" s="644"/>
      <c r="E10" s="632"/>
    </row>
    <row r="11" spans="2:5" ht="15" thickBot="1">
      <c r="B11" s="1013"/>
      <c r="C11" s="1014"/>
      <c r="D11" s="1014"/>
      <c r="E11" s="1015"/>
    </row>
    <row r="12" spans="2:5" ht="15" thickBot="1"/>
    <row r="13" spans="2:5" ht="26.4" thickBot="1">
      <c r="B13" s="1018" t="s">
        <v>334</v>
      </c>
      <c r="C13" s="1019"/>
      <c r="D13" s="1019"/>
      <c r="E13" s="1020"/>
    </row>
    <row r="14" spans="2:5" ht="18.600000000000001" thickBot="1">
      <c r="B14" s="1023"/>
      <c r="C14" s="1021" t="s">
        <v>283</v>
      </c>
      <c r="D14" s="1016" t="s">
        <v>296</v>
      </c>
      <c r="E14" s="1017"/>
    </row>
    <row r="15" spans="2:5" ht="18.600000000000001" thickBot="1">
      <c r="B15" s="1024"/>
      <c r="C15" s="1022"/>
      <c r="D15" s="630" t="s">
        <v>281</v>
      </c>
      <c r="E15" s="629" t="s">
        <v>282</v>
      </c>
    </row>
    <row r="16" spans="2:5" ht="21.6" thickBot="1">
      <c r="B16" s="1025" t="s">
        <v>278</v>
      </c>
      <c r="C16" s="631" t="s">
        <v>285</v>
      </c>
      <c r="D16" s="632"/>
      <c r="E16" s="632"/>
    </row>
    <row r="17" spans="2:5" ht="21.6" thickBot="1">
      <c r="B17" s="1026"/>
      <c r="C17" s="633" t="s">
        <v>286</v>
      </c>
      <c r="D17" s="634"/>
      <c r="E17" s="635"/>
    </row>
    <row r="18" spans="2:5" ht="21.6" thickBot="1">
      <c r="B18" s="1025" t="s">
        <v>279</v>
      </c>
      <c r="C18" s="649" t="s">
        <v>284</v>
      </c>
      <c r="D18" s="636"/>
      <c r="E18" s="637"/>
    </row>
    <row r="19" spans="2:5" ht="21.6" thickBot="1">
      <c r="B19" s="1026"/>
      <c r="C19" s="638" t="s">
        <v>287</v>
      </c>
      <c r="D19" s="639"/>
      <c r="E19" s="640"/>
    </row>
    <row r="20" spans="2:5" ht="21.6" thickBot="1">
      <c r="B20" s="1025" t="s">
        <v>280</v>
      </c>
      <c r="C20" s="650" t="s">
        <v>289</v>
      </c>
      <c r="D20" s="641"/>
      <c r="E20" s="642"/>
    </row>
    <row r="21" spans="2:5" ht="21.6" thickBot="1">
      <c r="B21" s="1026"/>
      <c r="C21" s="643" t="s">
        <v>288</v>
      </c>
      <c r="D21" s="644"/>
      <c r="E21" s="632"/>
    </row>
    <row r="22" spans="2:5" ht="15" thickBot="1">
      <c r="B22" s="1013"/>
      <c r="C22" s="1014"/>
      <c r="D22" s="1014"/>
      <c r="E22" s="1015"/>
    </row>
    <row r="23" spans="2:5" ht="15" thickBot="1"/>
    <row r="24" spans="2:5" ht="26.4" thickBot="1">
      <c r="B24" s="1018" t="s">
        <v>335</v>
      </c>
      <c r="C24" s="1019"/>
      <c r="D24" s="1019"/>
      <c r="E24" s="1020"/>
    </row>
    <row r="25" spans="2:5" ht="18.600000000000001" thickBot="1">
      <c r="B25" s="1023"/>
      <c r="C25" s="1021" t="s">
        <v>283</v>
      </c>
      <c r="D25" s="1016" t="s">
        <v>296</v>
      </c>
      <c r="E25" s="1017"/>
    </row>
    <row r="26" spans="2:5" ht="18.600000000000001" thickBot="1">
      <c r="B26" s="1024"/>
      <c r="C26" s="1022"/>
      <c r="D26" s="630" t="s">
        <v>281</v>
      </c>
      <c r="E26" s="629" t="s">
        <v>282</v>
      </c>
    </row>
    <row r="27" spans="2:5" ht="21.6" thickBot="1">
      <c r="B27" s="1025" t="s">
        <v>278</v>
      </c>
      <c r="C27" s="631" t="s">
        <v>285</v>
      </c>
      <c r="D27" s="632"/>
      <c r="E27" s="632"/>
    </row>
    <row r="28" spans="2:5" ht="21.6" thickBot="1">
      <c r="B28" s="1026"/>
      <c r="C28" s="633" t="s">
        <v>286</v>
      </c>
      <c r="D28" s="634"/>
      <c r="E28" s="635"/>
    </row>
    <row r="29" spans="2:5" ht="21.6" thickBot="1">
      <c r="B29" s="1025" t="s">
        <v>279</v>
      </c>
      <c r="C29" s="649" t="s">
        <v>284</v>
      </c>
      <c r="D29" s="636"/>
      <c r="E29" s="637"/>
    </row>
    <row r="30" spans="2:5" ht="21.6" thickBot="1">
      <c r="B30" s="1026"/>
      <c r="C30" s="638" t="s">
        <v>287</v>
      </c>
      <c r="D30" s="639"/>
      <c r="E30" s="640"/>
    </row>
    <row r="31" spans="2:5" ht="21.6" thickBot="1">
      <c r="B31" s="1025" t="s">
        <v>280</v>
      </c>
      <c r="C31" s="650" t="s">
        <v>289</v>
      </c>
      <c r="D31" s="641"/>
      <c r="E31" s="642"/>
    </row>
    <row r="32" spans="2:5" ht="21.6" thickBot="1">
      <c r="B32" s="1026"/>
      <c r="C32" s="643" t="s">
        <v>288</v>
      </c>
      <c r="D32" s="644"/>
      <c r="E32" s="632"/>
    </row>
    <row r="33" spans="2:5" ht="15" thickBot="1">
      <c r="B33" s="1013"/>
      <c r="C33" s="1014"/>
      <c r="D33" s="1014"/>
      <c r="E33" s="1015"/>
    </row>
  </sheetData>
  <mergeCells count="24">
    <mergeCell ref="B29:B30"/>
    <mergeCell ref="B31:B32"/>
    <mergeCell ref="B33:E33"/>
    <mergeCell ref="B24:E24"/>
    <mergeCell ref="B25:B26"/>
    <mergeCell ref="C25:C26"/>
    <mergeCell ref="D25:E25"/>
    <mergeCell ref="B27:B28"/>
    <mergeCell ref="B22:E22"/>
    <mergeCell ref="B13:E13"/>
    <mergeCell ref="B14:B15"/>
    <mergeCell ref="C14:C15"/>
    <mergeCell ref="D14:E14"/>
    <mergeCell ref="B16:B17"/>
    <mergeCell ref="B18:B19"/>
    <mergeCell ref="B20:B21"/>
    <mergeCell ref="B11:E11"/>
    <mergeCell ref="D3:E3"/>
    <mergeCell ref="B2:E2"/>
    <mergeCell ref="C3:C4"/>
    <mergeCell ref="B3:B4"/>
    <mergeCell ref="B5:B6"/>
    <mergeCell ref="B7:B8"/>
    <mergeCell ref="B9:B10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Mes, 01.</vt:lpstr>
      <vt:lpstr>Mes, 02.</vt:lpstr>
      <vt:lpstr>Mes, 03.</vt:lpstr>
      <vt:lpstr>Mes, 04.</vt:lpstr>
      <vt:lpstr>MES, 05</vt:lpstr>
      <vt:lpstr>Mes, 06.</vt:lpstr>
      <vt:lpstr>Mes, 07.</vt:lpstr>
      <vt:lpstr>Mes, 08.</vt:lpstr>
      <vt:lpstr>MES, 09.</vt:lpstr>
      <vt:lpstr>Mes, 10.</vt:lpstr>
      <vt:lpstr>Mes, 11.</vt:lpstr>
      <vt:lpstr>Mes, 12.</vt:lpstr>
      <vt:lpstr>-26</vt:lpstr>
      <vt:lpstr>POSTO JORRO 2026</vt:lpstr>
      <vt:lpstr>Planilha1</vt:lpstr>
      <vt:lpstr>AFERICAO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Posto</cp:lastModifiedBy>
  <cp:lastPrinted>2022-07-09T17:50:26Z</cp:lastPrinted>
  <dcterms:created xsi:type="dcterms:W3CDTF">2016-02-16T17:24:43Z</dcterms:created>
  <dcterms:modified xsi:type="dcterms:W3CDTF">2026-01-25T22:23:29Z</dcterms:modified>
</cp:coreProperties>
</file>