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280" windowHeight="78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Sheet1!$B$3:$I$4</definedName>
  </definedNames>
  <calcPr calcId="125725"/>
</workbook>
</file>

<file path=xl/calcChain.xml><?xml version="1.0" encoding="utf-8"?>
<calcChain xmlns="http://schemas.openxmlformats.org/spreadsheetml/2006/main">
  <c r="D10" i="2"/>
  <c r="D11" s="1"/>
  <c r="C15" i="3"/>
  <c r="F12"/>
  <c r="C12"/>
  <c r="C14" s="1"/>
  <c r="F4"/>
  <c r="C6" s="1"/>
  <c r="C4"/>
  <c r="C20" i="1"/>
  <c r="F11"/>
  <c r="E11"/>
  <c r="D11"/>
  <c r="C11"/>
  <c r="B11"/>
  <c r="F3"/>
  <c r="E3"/>
  <c r="D3"/>
  <c r="C3"/>
  <c r="B3"/>
  <c r="E25" i="2"/>
  <c r="E26" s="1"/>
  <c r="D25"/>
  <c r="G20"/>
  <c r="G21" s="1"/>
  <c r="D20"/>
  <c r="D21" s="1"/>
  <c r="H19"/>
  <c r="G19"/>
  <c r="D19"/>
  <c r="H9"/>
  <c r="J9" s="1"/>
  <c r="G10"/>
  <c r="G11" s="1"/>
  <c r="C12" i="1"/>
  <c r="D12"/>
  <c r="E12"/>
  <c r="F12"/>
  <c r="G12"/>
  <c r="H12"/>
  <c r="I12"/>
  <c r="B12"/>
  <c r="G9" i="2"/>
  <c r="D9"/>
  <c r="C4" i="1"/>
  <c r="D4"/>
  <c r="E4"/>
  <c r="F4"/>
  <c r="G4"/>
  <c r="H4"/>
  <c r="I4"/>
  <c r="B4"/>
  <c r="D15" i="3" l="1"/>
  <c r="C15" i="1"/>
  <c r="C16" s="1"/>
  <c r="J19" i="2"/>
  <c r="K19" s="1"/>
  <c r="C7" i="1"/>
  <c r="C8" s="1"/>
  <c r="C18" s="1"/>
  <c r="K9" i="2"/>
  <c r="E23" s="1"/>
  <c r="C14" i="1"/>
  <c r="C6"/>
  <c r="I19" i="2"/>
  <c r="I9"/>
  <c r="D23" s="1"/>
</calcChain>
</file>

<file path=xl/sharedStrings.xml><?xml version="1.0" encoding="utf-8"?>
<sst xmlns="http://schemas.openxmlformats.org/spreadsheetml/2006/main" count="26" uniqueCount="19">
  <si>
    <t>测量环对中心轴的转动惯量</t>
    <phoneticPr fontId="1" type="noConversion"/>
  </si>
  <si>
    <t>（1）有铝环时转动惯量的测量数据</t>
    <phoneticPr fontId="1" type="noConversion"/>
  </si>
  <si>
    <t>（1）无铝环时转动惯量的测量数据</t>
    <phoneticPr fontId="1" type="noConversion"/>
  </si>
  <si>
    <t>k=</t>
    <phoneticPr fontId="1" type="noConversion"/>
  </si>
  <si>
    <t>m</t>
    <phoneticPr fontId="1" type="noConversion"/>
  </si>
  <si>
    <t>铝盘对中心的转动惯量</t>
    <phoneticPr fontId="1" type="noConversion"/>
  </si>
  <si>
    <t>（1）有铝盘转动惯量的测量数据</t>
    <phoneticPr fontId="1" type="noConversion"/>
  </si>
  <si>
    <t>（1）无铝盘转动惯量的测量数据</t>
    <phoneticPr fontId="1" type="noConversion"/>
  </si>
  <si>
    <t>b=</t>
    <phoneticPr fontId="1" type="noConversion"/>
  </si>
  <si>
    <t>ua</t>
    <phoneticPr fontId="1" type="noConversion"/>
  </si>
  <si>
    <t>i</t>
    <phoneticPr fontId="1" type="noConversion"/>
  </si>
  <si>
    <t>u</t>
    <phoneticPr fontId="1" type="noConversion"/>
  </si>
  <si>
    <t>i=</t>
    <phoneticPr fontId="1" type="noConversion"/>
  </si>
  <si>
    <t>ix=</t>
    <phoneticPr fontId="1" type="noConversion"/>
  </si>
  <si>
    <t>i理</t>
    <phoneticPr fontId="1" type="noConversion"/>
  </si>
  <si>
    <t>i理=</t>
    <phoneticPr fontId="1" type="noConversion"/>
  </si>
  <si>
    <t>i0（u）</t>
    <phoneticPr fontId="1" type="noConversion"/>
  </si>
  <si>
    <t>u理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</si>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</sst>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00_ "/>
    <numFmt numFmtId="177" formatCode="0.00000_ "/>
    <numFmt numFmtId="178" formatCode="0.000000_ "/>
    <numFmt numFmtId="179" formatCode="0.00000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C14" sqref="C14"/>
    </sheetView>
  </sheetViews>
  <sheetFormatPr defaultRowHeight="13.5"/>
  <cols>
    <col min="1" max="1" width="6.5" bestFit="1" customWidth="1"/>
    <col min="2" max="2" width="12.75" bestFit="1" customWidth="1"/>
    <col min="3" max="3" width="17.25" bestFit="1" customWidth="1"/>
    <col min="4" max="6" width="11.625" bestFit="1" customWidth="1"/>
    <col min="7" max="7" width="12.75" bestFit="1" customWidth="1"/>
    <col min="8" max="8" width="11.625" bestFit="1" customWidth="1"/>
    <col min="9" max="9" width="12.75" bestFit="1" customWidth="1"/>
  </cols>
  <sheetData>
    <row r="1" spans="1:9" ht="18.75">
      <c r="B1" s="6" t="s">
        <v>5</v>
      </c>
    </row>
    <row r="2" spans="1:9">
      <c r="B2" t="s">
        <v>6</v>
      </c>
    </row>
    <row r="3" spans="1:9">
      <c r="A3" s="4" t="s">
        <v>4</v>
      </c>
      <c r="B3" s="1">
        <f>15/1000</f>
        <v>1.4999999999999999E-2</v>
      </c>
      <c r="C3" s="1">
        <f>20/1000</f>
        <v>0.02</v>
      </c>
      <c r="D3" s="1">
        <f>25/1000</f>
        <v>2.5000000000000001E-2</v>
      </c>
      <c r="E3" s="1">
        <f>30/1000</f>
        <v>0.03</v>
      </c>
      <c r="F3" s="1">
        <f>35/1000</f>
        <v>3.5000000000000003E-2</v>
      </c>
      <c r="G3" s="1">
        <v>0.04</v>
      </c>
      <c r="H3" s="1">
        <v>4.4999999999999998E-2</v>
      </c>
      <c r="I3" s="1">
        <v>0.05</v>
      </c>
    </row>
    <row r="4" spans="1:9">
      <c r="A4" s="4"/>
      <c r="B4" s="1">
        <f t="shared" ref="B4:I4" si="0">1/(B5*B5)</f>
        <v>1.3713404478062532E-2</v>
      </c>
      <c r="C4" s="1">
        <f t="shared" si="0"/>
        <v>1.8450509938883794E-2</v>
      </c>
      <c r="D4" s="1">
        <f t="shared" si="0"/>
        <v>2.3551099589959244E-2</v>
      </c>
      <c r="E4" s="1">
        <f t="shared" si="0"/>
        <v>2.7687258868686129E-2</v>
      </c>
      <c r="F4" s="1">
        <f t="shared" si="0"/>
        <v>3.262341280062301E-2</v>
      </c>
      <c r="G4" s="1">
        <f t="shared" si="0"/>
        <v>3.8324916604856908E-2</v>
      </c>
      <c r="H4" s="1">
        <f t="shared" si="0"/>
        <v>4.0112235639809604E-2</v>
      </c>
      <c r="I4" s="1">
        <f t="shared" si="0"/>
        <v>4.6443677480159859E-2</v>
      </c>
    </row>
    <row r="5" spans="1:9">
      <c r="A5" s="4"/>
      <c r="B5" s="1">
        <v>8.5394000000000005</v>
      </c>
      <c r="C5" s="1">
        <v>7.3620000000000001</v>
      </c>
      <c r="D5" s="1">
        <v>6.5162000000000004</v>
      </c>
      <c r="E5" s="1">
        <v>6.0098000000000003</v>
      </c>
      <c r="F5" s="1">
        <v>5.5365000000000002</v>
      </c>
      <c r="G5" s="1">
        <v>5.1081000000000003</v>
      </c>
      <c r="H5" s="1">
        <v>4.9930000000000003</v>
      </c>
      <c r="I5" s="1">
        <v>4.6402000000000001</v>
      </c>
    </row>
    <row r="6" spans="1:9">
      <c r="B6" s="8" t="s">
        <v>8</v>
      </c>
      <c r="C6" s="7">
        <f>INTERCEPT(B3:I3,B4:I4)</f>
        <v>-5.0440979078053561E-5</v>
      </c>
    </row>
    <row r="7" spans="1:9">
      <c r="B7" s="9" t="s">
        <v>3</v>
      </c>
      <c r="C7" s="12">
        <f>SLOPE(B3:I3,B4:I4)</f>
        <v>1.080931860224396</v>
      </c>
    </row>
    <row r="8" spans="1:9">
      <c r="B8" s="9" t="s">
        <v>12</v>
      </c>
      <c r="C8" s="12">
        <f>C7*9.8*0.025/(16*3.141592653)</f>
        <v>5.2685917424336636E-3</v>
      </c>
    </row>
    <row r="10" spans="1:9">
      <c r="B10" t="s">
        <v>7</v>
      </c>
    </row>
    <row r="11" spans="1:9">
      <c r="A11" s="4" t="s">
        <v>4</v>
      </c>
      <c r="B11" s="1">
        <f>15/1000</f>
        <v>1.4999999999999999E-2</v>
      </c>
      <c r="C11" s="1">
        <f>20/1000</f>
        <v>0.02</v>
      </c>
      <c r="D11" s="1">
        <f>25/1000</f>
        <v>2.5000000000000001E-2</v>
      </c>
      <c r="E11" s="1">
        <f>30/1000</f>
        <v>0.03</v>
      </c>
      <c r="F11" s="1">
        <f>35/1000</f>
        <v>3.5000000000000003E-2</v>
      </c>
      <c r="G11" s="1">
        <v>0.04</v>
      </c>
      <c r="H11" s="1">
        <v>4.4999999999999998E-2</v>
      </c>
      <c r="I11" s="1">
        <v>0.05</v>
      </c>
    </row>
    <row r="12" spans="1:9">
      <c r="A12" s="4"/>
      <c r="B12" s="4">
        <f t="shared" ref="B12:I12" si="1">1/(B13*B13)</f>
        <v>3.5699477112186302E-2</v>
      </c>
      <c r="C12" s="4">
        <f t="shared" si="1"/>
        <v>4.8407551283488684E-2</v>
      </c>
      <c r="D12" s="4">
        <f t="shared" si="1"/>
        <v>5.9923147329133564E-2</v>
      </c>
      <c r="E12" s="4">
        <f t="shared" si="1"/>
        <v>7.2286005514051677E-2</v>
      </c>
      <c r="F12" s="4">
        <f t="shared" si="1"/>
        <v>8.1154299213640244E-2</v>
      </c>
      <c r="G12" s="4">
        <f t="shared" si="1"/>
        <v>9.0266992577208008E-2</v>
      </c>
      <c r="H12" s="4">
        <f t="shared" si="1"/>
        <v>0.10949198727837563</v>
      </c>
      <c r="I12" s="4">
        <f t="shared" si="1"/>
        <v>0.12133724358940881</v>
      </c>
    </row>
    <row r="13" spans="1:9">
      <c r="A13" s="4"/>
      <c r="B13" s="4">
        <v>5.2926000000000002</v>
      </c>
      <c r="C13" s="4">
        <v>4.5450999999999997</v>
      </c>
      <c r="D13" s="4">
        <v>4.0850999999999997</v>
      </c>
      <c r="E13" s="4">
        <v>3.7193999999999998</v>
      </c>
      <c r="F13" s="4">
        <v>3.5103</v>
      </c>
      <c r="G13" s="4">
        <v>3.3283999999999998</v>
      </c>
      <c r="H13" s="4">
        <v>3.0221</v>
      </c>
      <c r="I13" s="4">
        <v>2.8708</v>
      </c>
    </row>
    <row r="14" spans="1:9">
      <c r="B14" s="8" t="s">
        <v>8</v>
      </c>
      <c r="C14" s="7">
        <f>INTERCEPT(B11:I11,B12:I12)</f>
        <v>4.0198987866642277E-4</v>
      </c>
    </row>
    <row r="15" spans="1:9">
      <c r="B15" s="9" t="s">
        <v>3</v>
      </c>
      <c r="C15" s="12">
        <f>SLOPE(B11:I11,B12:I12)</f>
        <v>0.41512755108335442</v>
      </c>
    </row>
    <row r="16" spans="1:9">
      <c r="B16" s="9" t="s">
        <v>12</v>
      </c>
      <c r="C16" s="12">
        <f>C15*9.8*0.025/(16*3.141592653)</f>
        <v>2.0233815545416815E-3</v>
      </c>
    </row>
    <row r="18" spans="2:4">
      <c r="B18" s="9" t="s">
        <v>13</v>
      </c>
      <c r="C18" s="12">
        <f>C8-C16</f>
        <v>3.245210187891982E-3</v>
      </c>
    </row>
    <row r="19" spans="2:4">
      <c r="B19" s="9"/>
    </row>
    <row r="20" spans="2:4">
      <c r="B20" s="9" t="s">
        <v>15</v>
      </c>
      <c r="C20" s="10">
        <f>0.466*0.12^2/2</f>
        <v>3.3552E-3</v>
      </c>
    </row>
    <row r="22" spans="2:4">
      <c r="D22" t="s">
        <v>18</v>
      </c>
    </row>
  </sheetData>
  <dataConsolidate function="count"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I5" sqref="I5"/>
    </sheetView>
  </sheetViews>
  <sheetFormatPr defaultRowHeight="13.5"/>
  <cols>
    <col min="1" max="1" width="2.5" bestFit="1" customWidth="1"/>
    <col min="2" max="3" width="9.5" bestFit="1" customWidth="1"/>
    <col min="4" max="5" width="12.75" bestFit="1" customWidth="1"/>
    <col min="7" max="8" width="12.75" bestFit="1" customWidth="1"/>
    <col min="10" max="11" width="12.75" bestFit="1" customWidth="1"/>
  </cols>
  <sheetData>
    <row r="1" spans="1:11" ht="18.75">
      <c r="B1" s="6" t="s">
        <v>0</v>
      </c>
    </row>
    <row r="2" spans="1:11">
      <c r="B2" t="s">
        <v>1</v>
      </c>
    </row>
    <row r="3" spans="1:11">
      <c r="A3">
        <v>1</v>
      </c>
      <c r="B3" s="2">
        <v>3.0265</v>
      </c>
      <c r="C3" s="2">
        <v>7.3098999999999998</v>
      </c>
      <c r="D3" s="3">
        <v>0.63600000000000001</v>
      </c>
      <c r="E3" s="2">
        <v>1.0572999999999999</v>
      </c>
      <c r="F3" s="2">
        <v>4.3209999999999997</v>
      </c>
      <c r="G3" s="3">
        <v>-7.7369999999999994E-2</v>
      </c>
    </row>
    <row r="4" spans="1:11">
      <c r="A4">
        <v>2</v>
      </c>
      <c r="B4" s="2">
        <v>2.3460000000000001</v>
      </c>
      <c r="C4" s="2">
        <v>6.3453999999999997</v>
      </c>
      <c r="D4" s="3">
        <v>0.64136000000000004</v>
      </c>
      <c r="E4" s="2">
        <v>1.0759000000000001</v>
      </c>
      <c r="F4" s="2">
        <v>4.3752000000000004</v>
      </c>
      <c r="G4" s="3">
        <v>-5.7930000000000002E-2</v>
      </c>
    </row>
    <row r="5" spans="1:11">
      <c r="A5">
        <v>3</v>
      </c>
      <c r="B5" s="2">
        <v>3.1577000000000002</v>
      </c>
      <c r="C5" s="2">
        <v>7.4509999999999996</v>
      </c>
      <c r="D5" s="3">
        <v>0.64439000000000002</v>
      </c>
      <c r="E5" s="2">
        <v>1.1413</v>
      </c>
      <c r="F5" s="2">
        <v>4.6942000000000004</v>
      </c>
      <c r="G5" s="3">
        <v>-8.516E-2</v>
      </c>
    </row>
    <row r="6" spans="1:11">
      <c r="A6">
        <v>4</v>
      </c>
      <c r="B6" s="2">
        <v>3.4144999999999999</v>
      </c>
      <c r="C6" s="2">
        <v>7.7637</v>
      </c>
      <c r="D6" s="3">
        <v>0.64244999999999997</v>
      </c>
      <c r="E6" s="2">
        <v>1.0891</v>
      </c>
      <c r="F6" s="2">
        <v>4.4726999999999997</v>
      </c>
      <c r="G6" s="3">
        <v>-8.8669999999999999E-2</v>
      </c>
    </row>
    <row r="7" spans="1:11">
      <c r="A7">
        <v>5</v>
      </c>
      <c r="B7" s="2">
        <v>3.3748</v>
      </c>
      <c r="C7" s="2">
        <v>7.7122999999999999</v>
      </c>
      <c r="D7" s="3">
        <v>0.64415</v>
      </c>
      <c r="E7" s="2">
        <v>1.1315999999999999</v>
      </c>
      <c r="F7" s="2">
        <v>4.5925000000000002</v>
      </c>
      <c r="G7" s="3">
        <v>-4.6179999999999999E-2</v>
      </c>
    </row>
    <row r="8" spans="1:11">
      <c r="A8">
        <v>6</v>
      </c>
      <c r="B8" s="2">
        <v>3.3147000000000002</v>
      </c>
      <c r="C8" s="2">
        <v>7.6547999999999998</v>
      </c>
      <c r="D8" s="3">
        <v>0.63948000000000005</v>
      </c>
      <c r="E8" s="2">
        <v>1.0584</v>
      </c>
      <c r="F8" s="2">
        <v>4.2919999999999998</v>
      </c>
      <c r="G8" s="3">
        <v>-5.006E-2</v>
      </c>
      <c r="I8" t="s">
        <v>10</v>
      </c>
      <c r="K8" t="s">
        <v>11</v>
      </c>
    </row>
    <row r="9" spans="1:11">
      <c r="D9" s="11">
        <f>AVERAGE(D3:D8)</f>
        <v>0.64130500000000001</v>
      </c>
      <c r="E9" s="3"/>
      <c r="F9" s="3"/>
      <c r="G9" s="11">
        <f t="shared" ref="G9" si="0">AVERAGE(G3:G8)</f>
        <v>-6.7561666666666673E-2</v>
      </c>
      <c r="H9">
        <f>25/1000*25/1000</f>
        <v>6.2500000000000001E-4</v>
      </c>
      <c r="I9" s="10">
        <f>H9*9.8/(D9-G9)</f>
        <v>8.6405529953917058E-3</v>
      </c>
      <c r="J9">
        <f>(H9*9.8)^2/(D9-G9)^4*(D11^2+G11^2)</f>
        <v>8.7072465012826931E-9</v>
      </c>
      <c r="K9" s="10">
        <f>SQRT(J9)</f>
        <v>9.3312627769679126E-5</v>
      </c>
    </row>
    <row r="10" spans="1:11">
      <c r="D10">
        <f>VARP(D3:D8)</f>
        <v>8.3998249999999598E-6</v>
      </c>
      <c r="G10">
        <f t="shared" ref="G10" si="1">VARP(G3:G8)</f>
        <v>2.8461991388888878E-4</v>
      </c>
    </row>
    <row r="11" spans="1:11">
      <c r="C11" t="s">
        <v>9</v>
      </c>
      <c r="D11" s="10">
        <f>SQRT(D10/5)</f>
        <v>1.2961346380681261E-3</v>
      </c>
      <c r="G11" s="10">
        <f t="shared" ref="G11" si="2">SQRT(G10/5)</f>
        <v>7.5447983921227311E-3</v>
      </c>
    </row>
    <row r="12" spans="1:11">
      <c r="B12" t="s">
        <v>2</v>
      </c>
    </row>
    <row r="13" spans="1:11">
      <c r="A13" s="4">
        <v>1</v>
      </c>
      <c r="B13" s="4">
        <v>1.8048</v>
      </c>
      <c r="C13" s="4">
        <v>4.0465</v>
      </c>
      <c r="D13" s="5">
        <v>2.4352999999999998</v>
      </c>
      <c r="E13" s="4">
        <v>0.5544</v>
      </c>
      <c r="F13" s="4">
        <v>2.2568000000000001</v>
      </c>
      <c r="G13" s="5">
        <v>-0.23127</v>
      </c>
    </row>
    <row r="14" spans="1:11">
      <c r="A14" s="4">
        <v>2</v>
      </c>
      <c r="B14" s="4">
        <v>1.6584000000000001</v>
      </c>
      <c r="C14" s="4">
        <v>3.8580999999999999</v>
      </c>
      <c r="D14" s="5">
        <v>2.4781399999999998</v>
      </c>
      <c r="E14" s="4">
        <v>0.54759999999999998</v>
      </c>
      <c r="F14" s="4">
        <v>2.2275999999999998</v>
      </c>
      <c r="G14" s="5">
        <v>-0.22811000000000001</v>
      </c>
    </row>
    <row r="15" spans="1:11">
      <c r="A15" s="4">
        <v>3</v>
      </c>
      <c r="B15" s="4">
        <v>1.8055000000000001</v>
      </c>
      <c r="C15" s="4">
        <v>4.0186000000000002</v>
      </c>
      <c r="D15" s="5">
        <v>2.5069599999999999</v>
      </c>
      <c r="E15" s="4">
        <v>0.57809999999999995</v>
      </c>
      <c r="F15" s="4">
        <v>2.3549000000000002</v>
      </c>
      <c r="G15" s="5">
        <v>-0.22078999999999999</v>
      </c>
    </row>
    <row r="16" spans="1:11">
      <c r="A16" s="4">
        <v>4</v>
      </c>
      <c r="B16" s="4">
        <v>1.7690999999999999</v>
      </c>
      <c r="C16" s="4">
        <v>3.9775</v>
      </c>
      <c r="D16" s="5">
        <v>2.5059800000000001</v>
      </c>
      <c r="E16" s="4">
        <v>0.54849999999999999</v>
      </c>
      <c r="F16" s="4">
        <v>2.2313999999999998</v>
      </c>
      <c r="G16" s="5">
        <v>-0.22817999999999999</v>
      </c>
    </row>
    <row r="17" spans="1:11">
      <c r="A17" s="4">
        <v>5</v>
      </c>
      <c r="B17" s="4">
        <v>1.8172999999999999</v>
      </c>
      <c r="C17" s="4">
        <v>4.0353000000000003</v>
      </c>
      <c r="D17" s="5">
        <v>2.4984600000000001</v>
      </c>
      <c r="E17" s="4">
        <v>0.55130000000000001</v>
      </c>
      <c r="F17" s="4">
        <v>2.2433000000000001</v>
      </c>
      <c r="G17" s="5">
        <v>-0.2288</v>
      </c>
    </row>
    <row r="18" spans="1:11">
      <c r="A18" s="4">
        <v>6</v>
      </c>
      <c r="B18" s="4">
        <v>1.7937000000000001</v>
      </c>
      <c r="C18" s="4">
        <v>4.0193000000000003</v>
      </c>
      <c r="D18" s="5">
        <v>2.47133</v>
      </c>
      <c r="E18" s="4">
        <v>0.55130000000000001</v>
      </c>
      <c r="F18" s="4">
        <v>2.2461000000000002</v>
      </c>
      <c r="G18" s="5">
        <v>-0.24490999999999999</v>
      </c>
      <c r="I18" t="s">
        <v>10</v>
      </c>
      <c r="K18" t="s">
        <v>11</v>
      </c>
    </row>
    <row r="19" spans="1:11">
      <c r="D19" s="11">
        <f>AVERAGE(D13:D18)</f>
        <v>2.4826949999999997</v>
      </c>
      <c r="E19" s="3"/>
      <c r="F19" s="3"/>
      <c r="G19" s="11">
        <f t="shared" ref="G19" si="3">AVERAGE(G13:G18)</f>
        <v>-0.23034333333333334</v>
      </c>
      <c r="H19">
        <f>25/1000*25/1000</f>
        <v>6.2500000000000001E-4</v>
      </c>
      <c r="I19" s="10">
        <f>H19*9.8/(D19-G19)</f>
        <v>2.2576164607577115E-3</v>
      </c>
      <c r="J19">
        <f>(H19*9.8)^2/(D19-G19)^4*(D21^2+G21^2)</f>
        <v>9.4451950781740837E-11</v>
      </c>
      <c r="K19" s="10">
        <f>SQRT(J19)</f>
        <v>9.7186393482699431E-6</v>
      </c>
    </row>
    <row r="20" spans="1:11">
      <c r="D20">
        <f>VARP(D13:D18)</f>
        <v>6.29285658333337E-4</v>
      </c>
      <c r="G20">
        <f t="shared" ref="G20" si="4">VARP(G13:G18)</f>
        <v>5.2727055555555543E-5</v>
      </c>
    </row>
    <row r="21" spans="1:11">
      <c r="C21" t="s">
        <v>9</v>
      </c>
      <c r="D21" s="10">
        <f>SQRT(D20/5)</f>
        <v>1.1218606493975417E-2</v>
      </c>
      <c r="G21" s="10">
        <f t="shared" ref="G21" si="5">SQRT(G20/5)</f>
        <v>3.2473698759320764E-3</v>
      </c>
    </row>
    <row r="23" spans="1:11">
      <c r="C23" t="s">
        <v>16</v>
      </c>
      <c r="D23" s="10">
        <f>I9-I19</f>
        <v>6.3829365346339938E-3</v>
      </c>
      <c r="E23" s="10">
        <f>SQRT(K9+K19)</f>
        <v>1.0150431868543775E-2</v>
      </c>
    </row>
    <row r="25" spans="1:11">
      <c r="C25" t="s">
        <v>14</v>
      </c>
      <c r="D25" s="10">
        <f>504*(120^2)/1000^3</f>
        <v>7.2576000000000003E-3</v>
      </c>
      <c r="E25">
        <f>120^2*0.5^2/1000^4*(0.12^2+2*0.504^2)</f>
        <v>1.8807552000000002E-9</v>
      </c>
    </row>
    <row r="26" spans="1:11">
      <c r="D26" t="s">
        <v>17</v>
      </c>
      <c r="E26" s="10">
        <f>SQRT(E25)</f>
        <v>4.3367674597561717E-5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C4" sqref="C4"/>
    </sheetView>
  </sheetViews>
  <sheetFormatPr defaultRowHeight="13.5"/>
  <cols>
    <col min="5" max="5" width="9.5" bestFit="1" customWidth="1"/>
    <col min="6" max="6" width="12.75" bestFit="1" customWidth="1"/>
  </cols>
  <sheetData>
    <row r="1" spans="1:6">
      <c r="A1">
        <v>2.5451999999999999</v>
      </c>
      <c r="B1" s="2">
        <v>5.6778000000000004</v>
      </c>
      <c r="C1">
        <v>1.2499899999999999</v>
      </c>
      <c r="D1">
        <v>0.77159999999999995</v>
      </c>
      <c r="E1">
        <v>3.1368</v>
      </c>
      <c r="F1" s="3">
        <v>-0.11064</v>
      </c>
    </row>
    <row r="2" spans="1:6">
      <c r="A2">
        <v>2.7637999999999998</v>
      </c>
      <c r="B2" s="2">
        <v>5.9306999999999999</v>
      </c>
      <c r="C2">
        <v>1.24055</v>
      </c>
      <c r="D2">
        <v>0.77680000000000005</v>
      </c>
      <c r="E2">
        <v>3.1581999999999999</v>
      </c>
      <c r="F2" s="3">
        <v>-0.10970000000000001</v>
      </c>
    </row>
    <row r="3" spans="1:6">
      <c r="A3">
        <v>2.4799000000000002</v>
      </c>
      <c r="B3" s="2">
        <v>5.6050000000000004</v>
      </c>
      <c r="C3">
        <v>1.2481800000000001</v>
      </c>
      <c r="D3">
        <v>0.76780000000000004</v>
      </c>
      <c r="E3">
        <v>3.1204999999999998</v>
      </c>
      <c r="F3" s="3">
        <v>-0.10990999999999999</v>
      </c>
    </row>
    <row r="4" spans="1:6">
      <c r="C4" s="10">
        <f>AVERAGE(C1:C3)</f>
        <v>1.24624</v>
      </c>
      <c r="F4" s="11">
        <f>AVERAGE(F1:F3)</f>
        <v>-0.11008333333333332</v>
      </c>
    </row>
    <row r="6" spans="1:6">
      <c r="C6" s="10">
        <f>0.025*9.8*0.025/(C4-F4)</f>
        <v>4.5158848553810927E-3</v>
      </c>
    </row>
    <row r="9" spans="1:6">
      <c r="A9">
        <v>1.6176999999999999</v>
      </c>
      <c r="B9">
        <v>5.8052000000000001</v>
      </c>
      <c r="C9">
        <v>1.20468</v>
      </c>
      <c r="D9">
        <v>0.8256</v>
      </c>
      <c r="E9" s="2">
        <v>3.3555000000000001</v>
      </c>
      <c r="F9" s="13">
        <v>-9.5210000000000003E-2</v>
      </c>
    </row>
    <row r="10" spans="1:6">
      <c r="A10">
        <v>2.5567000000000002</v>
      </c>
      <c r="B10">
        <v>5.7445000000000004</v>
      </c>
      <c r="C10">
        <v>1.20306</v>
      </c>
      <c r="D10">
        <v>0.82630000000000003</v>
      </c>
      <c r="E10" s="2">
        <v>3.3610000000000002</v>
      </c>
      <c r="F10" s="13">
        <v>-9.9610000000000004E-2</v>
      </c>
    </row>
    <row r="11" spans="1:6">
      <c r="A11">
        <v>2.6646999999999998</v>
      </c>
      <c r="B11">
        <v>5.8631000000000002</v>
      </c>
      <c r="C11">
        <v>1.2060200000000001</v>
      </c>
      <c r="D11">
        <v>0.82530000000000003</v>
      </c>
      <c r="E11" s="2">
        <v>3.3557999999999999</v>
      </c>
      <c r="F11" s="13">
        <v>-9.7900000000000001E-2</v>
      </c>
    </row>
    <row r="12" spans="1:6">
      <c r="C12" s="10">
        <f>AVERAGE(C9:C11)</f>
        <v>1.2045866666666667</v>
      </c>
      <c r="F12" s="11">
        <f>AVERAGE(F9:F11)</f>
        <v>-9.7573333333333331E-2</v>
      </c>
    </row>
    <row r="14" spans="1:6">
      <c r="C14" s="10">
        <f>0.025*9.8*0.025/(C12-F12)</f>
        <v>4.7037230447871236E-3</v>
      </c>
    </row>
    <row r="15" spans="1:6">
      <c r="C15" s="10">
        <f>0.378*0.025^2</f>
        <v>2.3625000000000005E-4</v>
      </c>
      <c r="D15" s="10">
        <f>C14-C6</f>
        <v>1.8783818940603086E-4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T</cp:lastModifiedBy>
  <dcterms:created xsi:type="dcterms:W3CDTF">2010-09-26T01:21:49Z</dcterms:created>
  <dcterms:modified xsi:type="dcterms:W3CDTF">2016-07-01T11:00:36Z</dcterms:modified>
</cp:coreProperties>
</file>