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名为楚轩\Desktop\物理实验处理表格\"/>
    </mc:Choice>
  </mc:AlternateContent>
  <xr:revisionPtr revIDLastSave="0" documentId="13_ncr:1_{A01BB3FE-EE2D-4808-9B38-6EB44ED6D55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J10" i="1" l="1"/>
  <c r="D18" i="2"/>
  <c r="C18" i="2"/>
  <c r="B18" i="2"/>
  <c r="A18" i="2"/>
  <c r="D19" i="2" s="1"/>
  <c r="D20" i="2" s="1"/>
  <c r="D7" i="2"/>
  <c r="D8" i="2" s="1"/>
  <c r="D9" i="2" s="1"/>
  <c r="D12" i="2" s="1"/>
  <c r="C7" i="2"/>
  <c r="C8" i="2" s="1"/>
  <c r="C9" i="2" s="1"/>
  <c r="B7" i="2"/>
  <c r="B8" i="2" s="1"/>
  <c r="B9" i="2" s="1"/>
  <c r="B24" i="1"/>
  <c r="B25" i="1" s="1"/>
  <c r="B19" i="1"/>
  <c r="B20" i="1" s="1"/>
  <c r="K18" i="1"/>
  <c r="K17" i="1"/>
  <c r="E14" i="1"/>
  <c r="D14" i="1"/>
  <c r="C14" i="1"/>
  <c r="B14" i="1"/>
  <c r="A14" i="1"/>
  <c r="J6" i="1"/>
  <c r="I6" i="1"/>
  <c r="H6" i="1"/>
  <c r="G6" i="1"/>
  <c r="F6" i="1"/>
  <c r="E6" i="1"/>
  <c r="D6" i="1"/>
  <c r="C6" i="1"/>
  <c r="B6" i="1"/>
  <c r="A6" i="1"/>
  <c r="A3" i="1"/>
  <c r="J7" i="1" l="1"/>
  <c r="I7" i="1"/>
  <c r="H7" i="1"/>
  <c r="G7" i="1"/>
  <c r="F7" i="1"/>
  <c r="C19" i="2"/>
  <c r="C20" i="2" s="1"/>
  <c r="B12" i="2"/>
  <c r="C12" i="2"/>
  <c r="B19" i="2"/>
  <c r="B20" i="2" s="1"/>
  <c r="J8" i="1" l="1"/>
  <c r="H15" i="1" s="1"/>
  <c r="I15" i="1" s="1"/>
  <c r="B15" i="1"/>
</calcChain>
</file>

<file path=xl/sharedStrings.xml><?xml version="1.0" encoding="utf-8"?>
<sst xmlns="http://schemas.openxmlformats.org/spreadsheetml/2006/main" count="35" uniqueCount="26">
  <si>
    <t>逐差法</t>
  </si>
  <si>
    <t>D</t>
  </si>
  <si>
    <t>L</t>
  </si>
  <si>
    <t>d</t>
  </si>
  <si>
    <t>b</t>
  </si>
  <si>
    <t>K</t>
  </si>
  <si>
    <t>E</t>
  </si>
  <si>
    <t>不确定度的计算</t>
  </si>
  <si>
    <t>dL</t>
  </si>
  <si>
    <t>dd</t>
  </si>
  <si>
    <t>dD</t>
  </si>
  <si>
    <t>db</t>
  </si>
  <si>
    <t>dyi</t>
  </si>
  <si>
    <t>uE</t>
  </si>
  <si>
    <t>相对不确定度</t>
  </si>
  <si>
    <t>线性回归法</t>
  </si>
  <si>
    <t>平均</t>
  </si>
  <si>
    <t>作图法</t>
  </si>
  <si>
    <t>m</t>
  </si>
  <si>
    <t>T1</t>
  </si>
  <si>
    <t>f</t>
  </si>
  <si>
    <t>不确定度</t>
  </si>
  <si>
    <t>df</t>
  </si>
  <si>
    <t>dm</t>
  </si>
  <si>
    <t>u</t>
  </si>
  <si>
    <t>u(%)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</si>
</sst>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.00;_"/>
    <numFmt numFmtId="179" formatCode="0.00_ "/>
    <numFmt numFmtId="180" formatCode="0.00000%"/>
    <numFmt numFmtId="181" formatCode="0.000;_"/>
    <numFmt numFmtId="182" formatCode="0.0000E+00"/>
    <numFmt numFmtId="183" formatCode="0.0_ "/>
    <numFmt numFmtId="184" formatCode="0.00000E+00"/>
    <numFmt numFmtId="185" formatCode="0.000_ "/>
    <numFmt numFmtId="186" formatCode="0.000E+00"/>
  </numFmts>
  <fonts count="3" x14ac:knownFonts="1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82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right" vertical="center"/>
    </xf>
    <xf numFmtId="184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3" fontId="0" fillId="0" borderId="0" xfId="0" applyNumberFormat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183" fontId="0" fillId="2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1" fontId="0" fillId="4" borderId="0" xfId="0" applyNumberFormat="1" applyFill="1">
      <alignment vertical="center"/>
    </xf>
    <xf numFmtId="183" fontId="0" fillId="0" borderId="9" xfId="0" applyNumberFormat="1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3" fontId="0" fillId="2" borderId="0" xfId="0" applyNumberFormat="1" applyFill="1">
      <alignment vertical="center"/>
    </xf>
    <xf numFmtId="183" fontId="0" fillId="0" borderId="3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1" fillId="6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86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9" sqref="B19"/>
    </sheetView>
  </sheetViews>
  <sheetFormatPr defaultColWidth="9" defaultRowHeight="13.5" x14ac:dyDescent="0.15"/>
  <cols>
    <col min="1" max="3" width="12.75" customWidth="1"/>
    <col min="4" max="9" width="11.625" customWidth="1"/>
    <col min="10" max="10" width="14.875" customWidth="1"/>
  </cols>
  <sheetData>
    <row r="1" spans="1:12" x14ac:dyDescent="0.15">
      <c r="A1" s="46" t="s">
        <v>0</v>
      </c>
      <c r="B1" s="46"/>
    </row>
    <row r="2" spans="1:12" x14ac:dyDescent="0.15">
      <c r="A2" s="21">
        <v>0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t="s">
        <v>1</v>
      </c>
      <c r="L2" s="21">
        <v>2074.1</v>
      </c>
    </row>
    <row r="3" spans="1:12" x14ac:dyDescent="0.15">
      <c r="A3" s="25">
        <f t="shared" ref="A3" si="0">A2*9.8</f>
        <v>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t="s">
        <v>2</v>
      </c>
      <c r="L3" s="21">
        <v>734</v>
      </c>
    </row>
    <row r="4" spans="1:12" x14ac:dyDescent="0.15">
      <c r="A4" s="26">
        <v>91.8</v>
      </c>
      <c r="B4" s="27">
        <v>111.5</v>
      </c>
      <c r="C4" s="27">
        <v>129.19999999999999</v>
      </c>
      <c r="D4" s="27">
        <v>143.80000000000001</v>
      </c>
      <c r="E4" s="27">
        <v>160</v>
      </c>
      <c r="F4" s="27">
        <v>177.3</v>
      </c>
      <c r="G4" s="27">
        <v>192.5</v>
      </c>
      <c r="H4" s="27">
        <v>206.5</v>
      </c>
      <c r="I4" s="27">
        <v>237</v>
      </c>
      <c r="J4" s="38">
        <v>252.5</v>
      </c>
      <c r="K4" t="s">
        <v>3</v>
      </c>
      <c r="L4" s="39">
        <v>0.5</v>
      </c>
    </row>
    <row r="5" spans="1:12" x14ac:dyDescent="0.15">
      <c r="A5" s="28">
        <v>123</v>
      </c>
      <c r="B5" s="29">
        <v>137.80000000000001</v>
      </c>
      <c r="C5" s="29">
        <v>153.5</v>
      </c>
      <c r="D5" s="29">
        <v>165.8</v>
      </c>
      <c r="E5" s="29">
        <v>181.5</v>
      </c>
      <c r="F5" s="29">
        <v>194</v>
      </c>
      <c r="G5" s="29">
        <v>209.5</v>
      </c>
      <c r="H5" s="29">
        <v>222.5</v>
      </c>
      <c r="I5" s="29">
        <v>238</v>
      </c>
      <c r="J5" s="40">
        <v>251.9</v>
      </c>
      <c r="K5" t="s">
        <v>4</v>
      </c>
      <c r="L5" s="25">
        <v>50</v>
      </c>
    </row>
    <row r="6" spans="1:12" x14ac:dyDescent="0.15">
      <c r="A6" s="30">
        <f>(A4+A5)/2</f>
        <v>107.4</v>
      </c>
      <c r="B6" s="30">
        <f t="shared" ref="B6" si="1">(B4+B5)/2</f>
        <v>124.65</v>
      </c>
      <c r="C6" s="30">
        <f t="shared" ref="C6:J6" si="2">(C4+C5)/2</f>
        <v>141.35</v>
      </c>
      <c r="D6" s="30">
        <f t="shared" si="2"/>
        <v>154.80000000000001</v>
      </c>
      <c r="E6" s="30">
        <f t="shared" si="2"/>
        <v>170.75</v>
      </c>
      <c r="F6" s="30">
        <f t="shared" si="2"/>
        <v>185.65</v>
      </c>
      <c r="G6" s="30">
        <f t="shared" si="2"/>
        <v>201</v>
      </c>
      <c r="H6" s="30">
        <f t="shared" si="2"/>
        <v>214.5</v>
      </c>
      <c r="I6" s="30">
        <f t="shared" si="2"/>
        <v>237.5</v>
      </c>
      <c r="J6" s="30">
        <f t="shared" si="2"/>
        <v>252.2</v>
      </c>
    </row>
    <row r="7" spans="1:12" x14ac:dyDescent="0.15">
      <c r="F7" s="31">
        <f>F6-A6</f>
        <v>78.25</v>
      </c>
      <c r="G7" s="31">
        <f t="shared" ref="G7" si="3">G6-B6</f>
        <v>76.349999999999994</v>
      </c>
      <c r="H7" s="31">
        <f>H6-C6</f>
        <v>73.150000000000006</v>
      </c>
      <c r="I7" s="31">
        <f>I6-D6</f>
        <v>82.699999999999989</v>
      </c>
      <c r="J7" s="31">
        <f>J6-E6</f>
        <v>81.449999999999989</v>
      </c>
    </row>
    <row r="8" spans="1:12" x14ac:dyDescent="0.15">
      <c r="J8" s="41">
        <f>AVERAGE(F7:J7)</f>
        <v>78.38</v>
      </c>
    </row>
    <row r="9" spans="1:12" x14ac:dyDescent="0.15">
      <c r="I9" s="1" t="s">
        <v>5</v>
      </c>
      <c r="J9" s="42">
        <f>J7/(5*9.8)</f>
        <v>1.6622448979591835</v>
      </c>
    </row>
    <row r="10" spans="1:12" x14ac:dyDescent="0.15">
      <c r="I10" s="1" t="s">
        <v>6</v>
      </c>
      <c r="J10" s="47">
        <f>8*L2*L3*10^3/(3.1415926*L4^2*L5*J9)*10^3</f>
        <v>186578179618.21896</v>
      </c>
    </row>
    <row r="11" spans="1:12" x14ac:dyDescent="0.15">
      <c r="A11" s="46" t="s">
        <v>7</v>
      </c>
      <c r="B11" s="46"/>
    </row>
    <row r="12" spans="1:12" x14ac:dyDescent="0.15">
      <c r="A12" s="21" t="s">
        <v>8</v>
      </c>
      <c r="B12" s="21" t="s">
        <v>9</v>
      </c>
      <c r="C12" s="21" t="s">
        <v>10</v>
      </c>
      <c r="D12" s="21" t="s">
        <v>11</v>
      </c>
      <c r="E12" s="21" t="s">
        <v>12</v>
      </c>
    </row>
    <row r="13" spans="1:12" x14ac:dyDescent="0.15">
      <c r="A13" s="21">
        <v>6</v>
      </c>
      <c r="B13" s="21">
        <v>4.0000000000000001E-3</v>
      </c>
      <c r="C13" s="21">
        <v>6</v>
      </c>
      <c r="D13" s="21">
        <v>1</v>
      </c>
      <c r="E13" s="21">
        <v>1</v>
      </c>
    </row>
    <row r="14" spans="1:12" x14ac:dyDescent="0.15">
      <c r="A14">
        <f>A13/SQRT(3)</f>
        <v>3.4641016151377548</v>
      </c>
      <c r="B14">
        <f t="shared" ref="B14" si="4">B13/SQRT(3)</f>
        <v>2.3094010767585032E-3</v>
      </c>
      <c r="C14">
        <f>C13/SQRT(3)</f>
        <v>3.4641016151377548</v>
      </c>
      <c r="D14">
        <f>D13/SQRT(3)</f>
        <v>0.57735026918962584</v>
      </c>
      <c r="E14">
        <f>E13/SQRT(3)</f>
        <v>0.57735026918962584</v>
      </c>
    </row>
    <row r="15" spans="1:12" x14ac:dyDescent="0.15">
      <c r="A15" s="1" t="s">
        <v>13</v>
      </c>
      <c r="B15" s="32">
        <f>SQRT(L3^2*C14^2+L2^2*A14^2+4*L2^2*L3^2*B14^2/L4^2+L2^2*L3^2*D14^2/L5^2+L2^2*L3^2*(E14/9.8)^2/J9^2)*8*10^6/(3.14159*L4^2*L5*J9)</f>
        <v>7225823641.2949266</v>
      </c>
      <c r="G15" t="s">
        <v>14</v>
      </c>
      <c r="H15">
        <f>SQRT(C14^2/L2^2+A14^2/L3^2+E14^2/(J8/5)^2+D14^2/L5^2+4*B14^2/L4^2)</f>
        <v>4.0002419393379299E-2</v>
      </c>
      <c r="I15" s="43">
        <f>H15*J10</f>
        <v>7463578590.7412481</v>
      </c>
    </row>
    <row r="16" spans="1:12" x14ac:dyDescent="0.15">
      <c r="A16" s="46" t="s">
        <v>15</v>
      </c>
      <c r="B16" s="46"/>
      <c r="K16" t="s">
        <v>16</v>
      </c>
    </row>
    <row r="17" spans="1:11" x14ac:dyDescent="0.15">
      <c r="A17" s="25">
        <v>91.8</v>
      </c>
      <c r="B17" s="25">
        <v>111.5</v>
      </c>
      <c r="C17" s="25">
        <v>129.19999999999999</v>
      </c>
      <c r="D17" s="25">
        <v>143.80000000000001</v>
      </c>
      <c r="E17" s="25">
        <v>160</v>
      </c>
      <c r="F17" s="25">
        <v>177.3</v>
      </c>
      <c r="G17" s="25">
        <v>192.5</v>
      </c>
      <c r="H17" s="25">
        <v>206.5</v>
      </c>
      <c r="I17" s="25">
        <v>237</v>
      </c>
      <c r="J17" s="25">
        <v>252.5</v>
      </c>
      <c r="K17" s="44">
        <f>AVERAGE(A17:J17)</f>
        <v>170.20999999999998</v>
      </c>
    </row>
    <row r="18" spans="1:11" x14ac:dyDescent="0.15">
      <c r="A18" s="33">
        <v>123</v>
      </c>
      <c r="B18" s="34">
        <v>137.80000000000001</v>
      </c>
      <c r="C18" s="34">
        <v>153.5</v>
      </c>
      <c r="D18" s="34">
        <v>165.8</v>
      </c>
      <c r="E18" s="34">
        <v>181.5</v>
      </c>
      <c r="F18" s="34">
        <v>194</v>
      </c>
      <c r="G18" s="34">
        <v>209.5</v>
      </c>
      <c r="H18" s="34">
        <v>222.5</v>
      </c>
      <c r="I18" s="34">
        <v>238</v>
      </c>
      <c r="J18" s="45">
        <v>251.9</v>
      </c>
      <c r="K18" s="44">
        <f>AVERAGE(A18:J18)</f>
        <v>187.75</v>
      </c>
    </row>
    <row r="19" spans="1:11" x14ac:dyDescent="0.15">
      <c r="A19" s="1" t="s">
        <v>5</v>
      </c>
      <c r="B19" s="35">
        <f>SLOPE(A18:J18,A17:J17)</f>
        <v>0.81361976159921701</v>
      </c>
    </row>
    <row r="20" spans="1:11" x14ac:dyDescent="0.15">
      <c r="A20" s="1" t="s">
        <v>6</v>
      </c>
      <c r="B20" s="36">
        <f>8*L2*L3*10^3/(3.1415926*L4^2*L5*B19)*10^3</f>
        <v>381183744273.00177</v>
      </c>
    </row>
    <row r="23" spans="1:11" x14ac:dyDescent="0.15">
      <c r="A23" s="46" t="s">
        <v>17</v>
      </c>
      <c r="B23" s="46"/>
    </row>
    <row r="24" spans="1:11" x14ac:dyDescent="0.15">
      <c r="A24" s="1" t="s">
        <v>5</v>
      </c>
      <c r="B24" s="37">
        <f>(F18-A18)/(F17-A17)</f>
        <v>0.83040935672514604</v>
      </c>
    </row>
    <row r="25" spans="1:11" x14ac:dyDescent="0.15">
      <c r="A25" s="1" t="s">
        <v>6</v>
      </c>
      <c r="B25" s="19">
        <f>8*L2*L3*10^3/(3.1415926*L4^2*L5*B24)*10^3</f>
        <v>373476797472.48822</v>
      </c>
    </row>
  </sheetData>
  <mergeCells count="4">
    <mergeCell ref="A1:B1"/>
    <mergeCell ref="A11:B11"/>
    <mergeCell ref="A16:B16"/>
    <mergeCell ref="A23:B23"/>
  </mergeCells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F11" sqref="F11"/>
    </sheetView>
  </sheetViews>
  <sheetFormatPr defaultColWidth="9" defaultRowHeight="13.5" x14ac:dyDescent="0.15"/>
  <cols>
    <col min="1" max="1" width="12.75" customWidth="1"/>
    <col min="2" max="2" width="12.875" customWidth="1"/>
    <col min="3" max="4" width="12.75" customWidth="1"/>
  </cols>
  <sheetData>
    <row r="1" spans="1:4" x14ac:dyDescent="0.15">
      <c r="A1" s="1" t="s">
        <v>2</v>
      </c>
      <c r="B1" s="2">
        <v>199.02</v>
      </c>
      <c r="C1" s="3">
        <v>201.4</v>
      </c>
      <c r="D1" s="4">
        <v>199.86</v>
      </c>
    </row>
    <row r="2" spans="1:4" x14ac:dyDescent="0.15">
      <c r="A2" s="1" t="s">
        <v>18</v>
      </c>
      <c r="B2" s="5">
        <v>30</v>
      </c>
      <c r="C2" s="6">
        <v>15.12</v>
      </c>
      <c r="D2" s="7">
        <v>10.7</v>
      </c>
    </row>
    <row r="3" spans="1:4" x14ac:dyDescent="0.15">
      <c r="A3" s="1"/>
      <c r="B3" s="8"/>
      <c r="C3" s="9"/>
      <c r="D3" s="10"/>
    </row>
    <row r="4" spans="1:4" x14ac:dyDescent="0.15">
      <c r="A4" s="1"/>
      <c r="B4" s="11">
        <v>4.8019999999999996</v>
      </c>
      <c r="C4" s="12">
        <v>5.7039999999999997</v>
      </c>
      <c r="D4" s="13">
        <v>4.7859999999999996</v>
      </c>
    </row>
    <row r="5" spans="1:4" x14ac:dyDescent="0.15">
      <c r="A5" s="1"/>
      <c r="B5" s="11">
        <v>4.7859999999999996</v>
      </c>
      <c r="C5" s="12">
        <v>5.64</v>
      </c>
      <c r="D5" s="13">
        <v>4.7640000000000002</v>
      </c>
    </row>
    <row r="6" spans="1:4" x14ac:dyDescent="0.15">
      <c r="A6" s="1"/>
      <c r="B6" s="14">
        <v>4.78</v>
      </c>
      <c r="C6" s="15">
        <v>5.6639999999999997</v>
      </c>
      <c r="D6" s="16">
        <v>4.8</v>
      </c>
    </row>
    <row r="7" spans="1:4" x14ac:dyDescent="0.15">
      <c r="A7" s="1" t="s">
        <v>3</v>
      </c>
      <c r="B7" s="17">
        <f>AVERAGE(B4:B6)</f>
        <v>4.7893333333333326</v>
      </c>
      <c r="C7" s="17">
        <f t="shared" ref="C7" si="0">AVERAGE(C4:C6)</f>
        <v>5.6693333333333333</v>
      </c>
      <c r="D7" s="17">
        <f>AVERAGE(D4:D6)</f>
        <v>4.7833333333333341</v>
      </c>
    </row>
    <row r="8" spans="1:4" x14ac:dyDescent="0.15">
      <c r="A8" s="1"/>
      <c r="B8">
        <f>B7/B1</f>
        <v>2.4064583123974134E-2</v>
      </c>
      <c r="C8">
        <f t="shared" ref="C8" si="1">C7/C1</f>
        <v>2.8149619331347235E-2</v>
      </c>
      <c r="D8">
        <f>D7/D1</f>
        <v>2.3933420060709164E-2</v>
      </c>
    </row>
    <row r="9" spans="1:4" x14ac:dyDescent="0.15">
      <c r="A9" s="1" t="s">
        <v>19</v>
      </c>
      <c r="B9">
        <f>(B8-0.02)/0.01*0.006+1.002</f>
        <v>1.0044387498743845</v>
      </c>
      <c r="C9">
        <f t="shared" ref="C9" si="2">(C8-0.02)/0.01*0.006+1.002</f>
        <v>1.0068897715988083</v>
      </c>
      <c r="D9">
        <f>(D8-0.02)/0.01*0.006+1.002</f>
        <v>1.0043600520364255</v>
      </c>
    </row>
    <row r="10" spans="1:4" x14ac:dyDescent="0.15">
      <c r="A10" s="1" t="s">
        <v>20</v>
      </c>
      <c r="B10" s="18">
        <v>572.25</v>
      </c>
      <c r="C10" s="18">
        <v>665.75</v>
      </c>
      <c r="D10" s="18">
        <v>570.75</v>
      </c>
    </row>
    <row r="12" spans="1:4" x14ac:dyDescent="0.15">
      <c r="A12" s="1" t="s">
        <v>6</v>
      </c>
      <c r="B12" s="19">
        <f>1.6067*B1^3*B2*B10^2/B7^4*B9</f>
        <v>237542332838.3996</v>
      </c>
      <c r="C12" s="20">
        <f t="shared" ref="C12" si="3">1.6067*C1^3*C2*C10^2/C7^4*C9</f>
        <v>85731671860.691269</v>
      </c>
      <c r="D12" s="20">
        <f>1.6067*D1^3*D2*D10^2/D7^4*D9</f>
        <v>85773850396.475235</v>
      </c>
    </row>
    <row r="15" spans="1:4" x14ac:dyDescent="0.15">
      <c r="A15" t="s">
        <v>21</v>
      </c>
    </row>
    <row r="16" spans="1:4" x14ac:dyDescent="0.15">
      <c r="A16" s="21" t="s">
        <v>22</v>
      </c>
      <c r="B16" s="21" t="s">
        <v>23</v>
      </c>
      <c r="C16" s="21" t="s">
        <v>8</v>
      </c>
      <c r="D16" s="21" t="s">
        <v>9</v>
      </c>
    </row>
    <row r="17" spans="1:4" x14ac:dyDescent="0.15">
      <c r="A17" s="21">
        <v>2</v>
      </c>
      <c r="B17" s="21">
        <v>0.02</v>
      </c>
      <c r="C17" s="21">
        <v>0.02</v>
      </c>
      <c r="D17" s="21">
        <v>4.0000000000000001E-3</v>
      </c>
    </row>
    <row r="18" spans="1:4" x14ac:dyDescent="0.15">
      <c r="A18" s="21">
        <f>A17/SQRT(3)</f>
        <v>1.1547005383792517</v>
      </c>
      <c r="B18" s="21">
        <f t="shared" ref="B18" si="4">B17/SQRT(3)</f>
        <v>1.1547005383792516E-2</v>
      </c>
      <c r="C18" s="21">
        <f>C17/SQRT(3)</f>
        <v>1.1547005383792516E-2</v>
      </c>
      <c r="D18" s="21">
        <f>D17/SQRT(3)</f>
        <v>2.3094010767585032E-3</v>
      </c>
    </row>
    <row r="19" spans="1:4" x14ac:dyDescent="0.15">
      <c r="A19" s="22" t="s">
        <v>24</v>
      </c>
      <c r="B19" s="23">
        <f>SQRT(9*B2^2*B10^2*C18^2+B1^2*B10^2*B18^2+4*B1^2*B2^2*A18^2+25^2*B1^2*B2^2*B10^2/B7^2*D18^2)*1.6067*B10*B1^2*B9/B7^4</f>
        <v>3021422689.5805969</v>
      </c>
      <c r="C19" s="23">
        <f>SQRT(9*C2^2*C10^2*C18^2+C1^2*C10^2*B18^2+4*C1^2*C2^2*A18^2+25^2*C1^2*C2^2*C10^2/C7^2*D18^2)*1.6067*C10*C1^2*C9/C7^4</f>
        <v>924768090.44845963</v>
      </c>
      <c r="D19" s="23">
        <f>SQRT(9*D2^2*D10^2*C18^2+D1^2*D10^2*B18^2+4*D1^2*D2^2*A18^2+25^2*D1^2*D2^2*D10^2/D7^2*D18^2)*1.6067*D10*D1^2*D9/D7^4</f>
        <v>1095935739.6695709</v>
      </c>
    </row>
    <row r="20" spans="1:4" x14ac:dyDescent="0.15">
      <c r="A20" s="1" t="s">
        <v>25</v>
      </c>
      <c r="B20" s="24">
        <f>B19/B12</f>
        <v>1.2719512574779988E-2</v>
      </c>
      <c r="C20" s="24">
        <f t="shared" ref="C20" si="5">C19/C12</f>
        <v>1.0786773083711131E-2</v>
      </c>
      <c r="D20" s="24">
        <f>D19/D12</f>
        <v>1.2777037927104728E-2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名为楚轩</cp:lastModifiedBy>
  <dcterms:created xsi:type="dcterms:W3CDTF">2010-10-18T13:11:00Z</dcterms:created>
  <dcterms:modified xsi:type="dcterms:W3CDTF">2019-05-26T14:56:21Z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