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othy\Desktop\"/>
    </mc:Choice>
  </mc:AlternateContent>
  <xr:revisionPtr revIDLastSave="0" documentId="13_ncr:1_{E8D7B2C1-F85F-4B6A-8DA8-530FF5D879D0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Sheet1!$B$3:$I$4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2" l="1"/>
  <c r="L11" i="2"/>
  <c r="L20" i="2"/>
  <c r="L10" i="2"/>
  <c r="D23" i="2"/>
  <c r="K7" i="2"/>
  <c r="F23" i="2" s="1"/>
  <c r="D22" i="2"/>
  <c r="L19" i="2"/>
  <c r="L9" i="2"/>
  <c r="C20" i="1"/>
  <c r="G20" i="2"/>
  <c r="D20" i="2"/>
  <c r="G10" i="2"/>
  <c r="D10" i="2"/>
  <c r="F11" i="1"/>
  <c r="E11" i="1"/>
  <c r="D11" i="1"/>
  <c r="C11" i="1"/>
  <c r="B11" i="1"/>
  <c r="F3" i="1"/>
  <c r="E3" i="1"/>
  <c r="D3" i="1"/>
  <c r="C3" i="1"/>
  <c r="B3" i="1"/>
  <c r="G19" i="2"/>
  <c r="D19" i="2"/>
  <c r="C12" i="1"/>
  <c r="D12" i="1"/>
  <c r="E12" i="1"/>
  <c r="F12" i="1"/>
  <c r="G12" i="1"/>
  <c r="H12" i="1"/>
  <c r="I12" i="1"/>
  <c r="B12" i="1"/>
  <c r="G9" i="2"/>
  <c r="D9" i="2"/>
  <c r="C4" i="1"/>
  <c r="D4" i="1"/>
  <c r="E4" i="1"/>
  <c r="F4" i="1"/>
  <c r="G4" i="1"/>
  <c r="H4" i="1"/>
  <c r="I4" i="1"/>
  <c r="B4" i="1"/>
  <c r="F22" i="2" l="1"/>
  <c r="C15" i="1"/>
  <c r="C16" i="1" s="1"/>
  <c r="C7" i="1"/>
  <c r="C8" i="1" s="1"/>
  <c r="C18" i="1" s="1"/>
  <c r="C14" i="1"/>
  <c r="C6" i="1"/>
</calcChain>
</file>

<file path=xl/sharedStrings.xml><?xml version="1.0" encoding="utf-8"?>
<sst xmlns="http://schemas.openxmlformats.org/spreadsheetml/2006/main" count="44" uniqueCount="33">
  <si>
    <t>测量环对中心轴的转动惯量</t>
    <phoneticPr fontId="1" type="noConversion"/>
  </si>
  <si>
    <t>（1）有铝环时转动惯量的测量数据</t>
    <phoneticPr fontId="1" type="noConversion"/>
  </si>
  <si>
    <t>（1）无铝环时转动惯量的测量数据</t>
    <phoneticPr fontId="1" type="noConversion"/>
  </si>
  <si>
    <t>k=</t>
    <phoneticPr fontId="1" type="noConversion"/>
  </si>
  <si>
    <t>m</t>
    <phoneticPr fontId="1" type="noConversion"/>
  </si>
  <si>
    <t>铝盘对中心的转动惯量</t>
    <phoneticPr fontId="1" type="noConversion"/>
  </si>
  <si>
    <t>（1）有铝盘转动惯量的测量数据</t>
    <phoneticPr fontId="1" type="noConversion"/>
  </si>
  <si>
    <t>（1）无铝盘转动惯量的测量数据</t>
    <phoneticPr fontId="1" type="noConversion"/>
  </si>
  <si>
    <t>b=</t>
    <phoneticPr fontId="1" type="noConversion"/>
  </si>
  <si>
    <t>i=</t>
    <phoneticPr fontId="1" type="noConversion"/>
  </si>
  <si>
    <t>ix=</t>
    <phoneticPr fontId="1" type="noConversion"/>
  </si>
  <si>
    <t>i理=</t>
    <phoneticPr fontId="1" type="noConversion"/>
  </si>
  <si>
    <t xml:space="preserve"> </t>
    <phoneticPr fontId="1" type="noConversion"/>
  </si>
  <si>
    <t>m3 =</t>
    <phoneticPr fontId="1" type="noConversion"/>
  </si>
  <si>
    <t>β</t>
    <phoneticPr fontId="1" type="noConversion"/>
  </si>
  <si>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宋体"/>
        <family val="2"/>
        <charset val="134"/>
        <scheme val="minor"/>
      </rPr>
      <t>'</t>
    </r>
    <phoneticPr fontId="1" type="noConversion"/>
  </si>
  <si>
    <t>uA</t>
    <phoneticPr fontId="1" type="noConversion"/>
  </si>
  <si>
    <t>I</t>
    <phoneticPr fontId="1" type="noConversion"/>
  </si>
  <si>
    <t>m1</t>
    <phoneticPr fontId="1" type="noConversion"/>
  </si>
  <si>
    <t>r</t>
    <phoneticPr fontId="1" type="noConversion"/>
  </si>
  <si>
    <t>uB</t>
    <phoneticPr fontId="1" type="noConversion"/>
  </si>
  <si>
    <t>k</t>
    <phoneticPr fontId="1" type="noConversion"/>
  </si>
  <si>
    <t>I理</t>
    <phoneticPr fontId="1" type="noConversion"/>
  </si>
  <si>
    <t>uI理</t>
    <phoneticPr fontId="1" type="noConversion"/>
  </si>
  <si>
    <t>Ix</t>
    <phoneticPr fontId="1" type="noConversion"/>
  </si>
  <si>
    <t>uIx</t>
    <phoneticPr fontId="1" type="noConversion"/>
  </si>
  <si>
    <t>uI</t>
    <phoneticPr fontId="1" type="noConversion"/>
  </si>
  <si>
    <t>uI0</t>
    <phoneticPr fontId="1" type="noConversion"/>
  </si>
  <si>
    <t>△ins(电子秤)</t>
    <phoneticPr fontId="1" type="noConversion"/>
  </si>
  <si>
    <t>um2</t>
    <phoneticPr fontId="1" type="noConversion"/>
  </si>
  <si>
    <t>r内</t>
    <phoneticPr fontId="1" type="noConversion"/>
  </si>
  <si>
    <t>r外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</si>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</sst>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0000_ "/>
    <numFmt numFmtId="178" formatCode="0.000000_ "/>
    <numFmt numFmtId="179" formatCode="0.000000000_ "/>
    <numFmt numFmtId="180" formatCode="0.00000000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Calibri"/>
      <family val="2"/>
      <charset val="161"/>
    </font>
    <font>
      <sz val="11"/>
      <color theme="1"/>
      <name val="宋体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179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179" fontId="0" fillId="2" borderId="0" xfId="0" applyNumberFormat="1" applyFill="1">
      <alignment vertical="center"/>
    </xf>
    <xf numFmtId="0" fontId="3" fillId="0" borderId="0" xfId="0" applyFont="1">
      <alignment vertical="center"/>
    </xf>
    <xf numFmtId="177" fontId="4" fillId="0" borderId="0" xfId="0" applyNumberFormat="1" applyFont="1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C20" sqref="C20"/>
    </sheetView>
  </sheetViews>
  <sheetFormatPr defaultRowHeight="14.15" x14ac:dyDescent="0.3"/>
  <cols>
    <col min="1" max="1" width="6.4609375" bestFit="1" customWidth="1"/>
    <col min="2" max="2" width="12.765625" bestFit="1" customWidth="1"/>
    <col min="3" max="3" width="17.23046875" bestFit="1" customWidth="1"/>
    <col min="4" max="6" width="11.61328125" bestFit="1" customWidth="1"/>
    <col min="7" max="7" width="12.765625" bestFit="1" customWidth="1"/>
    <col min="8" max="8" width="11.61328125" bestFit="1" customWidth="1"/>
    <col min="9" max="9" width="12.765625" bestFit="1" customWidth="1"/>
  </cols>
  <sheetData>
    <row r="1" spans="1:9" ht="18.45" x14ac:dyDescent="0.3">
      <c r="B1" s="6" t="s">
        <v>5</v>
      </c>
    </row>
    <row r="2" spans="1:9" x14ac:dyDescent="0.3">
      <c r="B2" t="s">
        <v>6</v>
      </c>
    </row>
    <row r="3" spans="1:9" x14ac:dyDescent="0.3">
      <c r="A3" s="4" t="s">
        <v>4</v>
      </c>
      <c r="B3" s="1">
        <f>15/1000</f>
        <v>1.4999999999999999E-2</v>
      </c>
      <c r="C3" s="1">
        <f>20/1000</f>
        <v>0.02</v>
      </c>
      <c r="D3" s="1">
        <f>25/1000</f>
        <v>2.5000000000000001E-2</v>
      </c>
      <c r="E3" s="1">
        <f>30/1000</f>
        <v>0.03</v>
      </c>
      <c r="F3" s="1">
        <f>35/1000</f>
        <v>3.5000000000000003E-2</v>
      </c>
      <c r="G3" s="1">
        <v>0.04</v>
      </c>
      <c r="H3" s="1">
        <v>4.4999999999999998E-2</v>
      </c>
      <c r="I3" s="1">
        <v>0.05</v>
      </c>
    </row>
    <row r="4" spans="1:9" x14ac:dyDescent="0.3">
      <c r="A4" s="4"/>
      <c r="B4" s="1">
        <f t="shared" ref="B4:I4" si="0">1/(B5*B5)</f>
        <v>1.2792862902314588E-2</v>
      </c>
      <c r="C4" s="1">
        <f t="shared" si="0"/>
        <v>1.7033073966605392E-2</v>
      </c>
      <c r="D4" s="1">
        <f t="shared" si="0"/>
        <v>2.1972606363171356E-2</v>
      </c>
      <c r="E4" s="1">
        <f t="shared" si="0"/>
        <v>2.7363036170139382E-2</v>
      </c>
      <c r="F4" s="1">
        <f t="shared" si="0"/>
        <v>3.1571253287830316E-2</v>
      </c>
      <c r="G4" s="1">
        <f t="shared" si="0"/>
        <v>3.5249158353290434E-2</v>
      </c>
      <c r="H4" s="1">
        <f t="shared" si="0"/>
        <v>4.052511429981847E-2</v>
      </c>
      <c r="I4" s="1">
        <f t="shared" si="0"/>
        <v>4.4534840352902699E-2</v>
      </c>
    </row>
    <row r="5" spans="1:9" x14ac:dyDescent="0.3">
      <c r="A5" s="4"/>
      <c r="B5" s="1">
        <v>8.8413000000000004</v>
      </c>
      <c r="C5" s="1">
        <v>7.6622000000000003</v>
      </c>
      <c r="D5" s="1">
        <v>6.7462</v>
      </c>
      <c r="E5" s="1">
        <v>6.0453000000000001</v>
      </c>
      <c r="F5" s="1">
        <v>5.6280000000000001</v>
      </c>
      <c r="G5" s="1">
        <v>5.3262999999999998</v>
      </c>
      <c r="H5" s="1">
        <v>4.9675000000000002</v>
      </c>
      <c r="I5" s="1">
        <v>4.7385999999999999</v>
      </c>
    </row>
    <row r="6" spans="1:9" x14ac:dyDescent="0.3">
      <c r="B6" s="8" t="s">
        <v>8</v>
      </c>
      <c r="C6" s="7">
        <f>INTERCEPT(B3:I3,B4:I4)</f>
        <v>9.352879181456844E-4</v>
      </c>
    </row>
    <row r="7" spans="1:9" x14ac:dyDescent="0.3">
      <c r="B7" s="9" t="s">
        <v>3</v>
      </c>
      <c r="C7" s="12">
        <f>SLOPE(B3:I3,B4:I4)</f>
        <v>1.0929517404039373</v>
      </c>
    </row>
    <row r="8" spans="1:9" x14ac:dyDescent="0.3">
      <c r="B8" s="9" t="s">
        <v>9</v>
      </c>
      <c r="C8" s="12">
        <f>C7*9.8*0.025/(16*3.141592653)</f>
        <v>5.3271780824142682E-3</v>
      </c>
    </row>
    <row r="10" spans="1:9" x14ac:dyDescent="0.3">
      <c r="B10" t="s">
        <v>7</v>
      </c>
    </row>
    <row r="11" spans="1:9" x14ac:dyDescent="0.3">
      <c r="A11" s="4" t="s">
        <v>4</v>
      </c>
      <c r="B11" s="1">
        <f>15/1000</f>
        <v>1.4999999999999999E-2</v>
      </c>
      <c r="C11" s="1">
        <f>20/1000</f>
        <v>0.02</v>
      </c>
      <c r="D11" s="1">
        <f>25/1000</f>
        <v>2.5000000000000001E-2</v>
      </c>
      <c r="E11" s="1">
        <f>30/1000</f>
        <v>0.03</v>
      </c>
      <c r="F11" s="1">
        <f>35/1000</f>
        <v>3.5000000000000003E-2</v>
      </c>
      <c r="G11" s="1">
        <v>0.04</v>
      </c>
      <c r="H11" s="1">
        <v>4.4999999999999998E-2</v>
      </c>
      <c r="I11" s="1">
        <v>0.05</v>
      </c>
    </row>
    <row r="12" spans="1:9" x14ac:dyDescent="0.3">
      <c r="A12" s="4"/>
      <c r="B12" s="4">
        <f t="shared" ref="B12:I12" si="1">1/(B13*B13)</f>
        <v>3.4985924142877628E-2</v>
      </c>
      <c r="C12" s="4">
        <f t="shared" si="1"/>
        <v>4.7969614956017197E-2</v>
      </c>
      <c r="D12" s="4">
        <f t="shared" si="1"/>
        <v>6.020873709262254E-2</v>
      </c>
      <c r="E12" s="4">
        <f t="shared" si="1"/>
        <v>6.9015769050737613E-2</v>
      </c>
      <c r="F12" s="4">
        <f t="shared" si="1"/>
        <v>8.4662576421182578E-2</v>
      </c>
      <c r="G12" s="4">
        <f t="shared" si="1"/>
        <v>9.6958111356827206E-2</v>
      </c>
      <c r="H12" s="4">
        <f t="shared" si="1"/>
        <v>0.10897212760938213</v>
      </c>
      <c r="I12" s="4">
        <f t="shared" si="1"/>
        <v>0.11749193132386067</v>
      </c>
    </row>
    <row r="13" spans="1:9" x14ac:dyDescent="0.3">
      <c r="A13" s="4"/>
      <c r="B13" s="4">
        <v>5.3463000000000003</v>
      </c>
      <c r="C13" s="4">
        <v>4.5658000000000003</v>
      </c>
      <c r="D13" s="4">
        <v>4.0754000000000001</v>
      </c>
      <c r="E13" s="4">
        <v>3.8065000000000002</v>
      </c>
      <c r="F13" s="4">
        <v>3.4367999999999999</v>
      </c>
      <c r="G13" s="4">
        <v>3.2115</v>
      </c>
      <c r="H13" s="4">
        <v>3.0293000000000001</v>
      </c>
      <c r="I13" s="4">
        <v>2.9174000000000002</v>
      </c>
    </row>
    <row r="14" spans="1:9" x14ac:dyDescent="0.3">
      <c r="B14" s="8" t="s">
        <v>8</v>
      </c>
      <c r="C14" s="7">
        <f>INTERCEPT(B11:I11,B12:I12)</f>
        <v>2.9844900711605005E-4</v>
      </c>
    </row>
    <row r="15" spans="1:9" x14ac:dyDescent="0.3">
      <c r="B15" s="9" t="s">
        <v>3</v>
      </c>
      <c r="C15" s="12">
        <f>SLOPE(B11:I11,B12:I12)</f>
        <v>0.4153265045590096</v>
      </c>
    </row>
    <row r="16" spans="1:9" x14ac:dyDescent="0.3">
      <c r="B16" s="9" t="s">
        <v>9</v>
      </c>
      <c r="C16" s="12">
        <f>C15*9.8*0.025/(16*3.141592653)</f>
        <v>2.0243512776829237E-3</v>
      </c>
    </row>
    <row r="18" spans="2:4" x14ac:dyDescent="0.3">
      <c r="B18" s="9" t="s">
        <v>10</v>
      </c>
      <c r="C18" s="12">
        <f>C8-C16</f>
        <v>3.3028268047313445E-3</v>
      </c>
    </row>
    <row r="19" spans="2:4" x14ac:dyDescent="0.3">
      <c r="B19" s="9" t="s">
        <v>13</v>
      </c>
      <c r="C19">
        <v>0.47099999999999997</v>
      </c>
    </row>
    <row r="20" spans="2:4" x14ac:dyDescent="0.3">
      <c r="B20" s="9" t="s">
        <v>11</v>
      </c>
      <c r="C20" s="10">
        <f>C19*0.12^2/2</f>
        <v>3.3911999999999996E-3</v>
      </c>
    </row>
    <row r="22" spans="2:4" x14ac:dyDescent="0.3">
      <c r="D22" t="s">
        <v>12</v>
      </c>
    </row>
  </sheetData>
  <dataConsolidate function="count"/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workbookViewId="0">
      <selection activeCell="L22" sqref="L22"/>
    </sheetView>
  </sheetViews>
  <sheetFormatPr defaultRowHeight="14.15" x14ac:dyDescent="0.3"/>
  <cols>
    <col min="1" max="1" width="2.4609375" bestFit="1" customWidth="1"/>
    <col min="2" max="3" width="9.4609375" bestFit="1" customWidth="1"/>
    <col min="4" max="5" width="12.765625" bestFit="1" customWidth="1"/>
    <col min="6" max="6" width="11" customWidth="1"/>
    <col min="7" max="8" width="12.765625" bestFit="1" customWidth="1"/>
    <col min="10" max="10" width="14.53515625" bestFit="1" customWidth="1"/>
    <col min="11" max="11" width="12.765625" bestFit="1" customWidth="1"/>
    <col min="12" max="12" width="16.69140625" customWidth="1"/>
  </cols>
  <sheetData>
    <row r="1" spans="1:12" ht="18.45" x14ac:dyDescent="0.3">
      <c r="B1" s="6" t="s">
        <v>0</v>
      </c>
    </row>
    <row r="2" spans="1:12" x14ac:dyDescent="0.3">
      <c r="B2" t="s">
        <v>1</v>
      </c>
    </row>
    <row r="3" spans="1:12" x14ac:dyDescent="0.3">
      <c r="A3">
        <v>1</v>
      </c>
      <c r="B3" s="2"/>
      <c r="C3" s="2"/>
      <c r="D3" s="3">
        <v>0.66337000000000002</v>
      </c>
      <c r="E3" s="2"/>
      <c r="F3" s="2"/>
      <c r="G3" s="3">
        <v>-4.9070000000000003E-2</v>
      </c>
    </row>
    <row r="4" spans="1:12" x14ac:dyDescent="0.3">
      <c r="A4">
        <v>2</v>
      </c>
      <c r="B4" s="2"/>
      <c r="C4" s="2"/>
      <c r="D4" s="3">
        <v>0.66491999999999996</v>
      </c>
      <c r="E4" s="2"/>
      <c r="F4" s="2"/>
      <c r="G4" s="3">
        <v>-5.2769999999999997E-2</v>
      </c>
    </row>
    <row r="5" spans="1:12" x14ac:dyDescent="0.3">
      <c r="A5">
        <v>3</v>
      </c>
      <c r="B5" s="2"/>
      <c r="C5" s="2"/>
      <c r="D5" s="3">
        <v>0.66779999999999995</v>
      </c>
      <c r="E5" s="2"/>
      <c r="F5" s="2"/>
      <c r="G5" s="3">
        <v>-4.6050000000000001E-2</v>
      </c>
    </row>
    <row r="6" spans="1:12" x14ac:dyDescent="0.3">
      <c r="A6">
        <v>4</v>
      </c>
      <c r="B6" s="2"/>
      <c r="C6" s="2"/>
      <c r="D6" s="3">
        <v>0.66693000000000002</v>
      </c>
      <c r="E6" s="2"/>
      <c r="F6" s="2"/>
      <c r="G6" s="3">
        <v>-4.5879999999999997E-2</v>
      </c>
      <c r="I6" t="s">
        <v>21</v>
      </c>
      <c r="J6" t="s">
        <v>28</v>
      </c>
      <c r="K6" t="s">
        <v>29</v>
      </c>
    </row>
    <row r="7" spans="1:12" x14ac:dyDescent="0.3">
      <c r="A7">
        <v>5</v>
      </c>
      <c r="B7" s="2"/>
      <c r="C7" s="2"/>
      <c r="D7" s="3">
        <v>0.66957</v>
      </c>
      <c r="E7" s="2"/>
      <c r="F7" s="2"/>
      <c r="G7" s="3">
        <v>-4.6350000000000002E-2</v>
      </c>
      <c r="I7">
        <v>1.645</v>
      </c>
      <c r="J7">
        <v>5.0000000000000001E-4</v>
      </c>
      <c r="K7">
        <f>J7/I7</f>
        <v>3.0395136778115504E-4</v>
      </c>
    </row>
    <row r="8" spans="1:12" x14ac:dyDescent="0.3">
      <c r="A8">
        <v>6</v>
      </c>
      <c r="B8" s="2"/>
      <c r="C8" s="2"/>
      <c r="D8" s="3">
        <v>0.66820999999999997</v>
      </c>
      <c r="E8" s="2"/>
      <c r="F8" s="2"/>
      <c r="G8" s="3">
        <v>-4.5859999999999998E-2</v>
      </c>
      <c r="I8" t="s">
        <v>18</v>
      </c>
      <c r="J8" t="s">
        <v>19</v>
      </c>
      <c r="L8" t="s">
        <v>17</v>
      </c>
    </row>
    <row r="9" spans="1:12" ht="14.6" x14ac:dyDescent="0.3">
      <c r="C9" s="13" t="s">
        <v>14</v>
      </c>
      <c r="D9" s="11">
        <f>AVERAGE(D3:D8)</f>
        <v>0.66679999999999995</v>
      </c>
      <c r="E9" s="3"/>
      <c r="F9" s="14" t="s">
        <v>15</v>
      </c>
      <c r="G9" s="11">
        <f t="shared" ref="G9" si="0">AVERAGE(G3:G8)</f>
        <v>-4.7663333333333335E-2</v>
      </c>
      <c r="I9">
        <v>2.5000000000000001E-2</v>
      </c>
      <c r="J9">
        <v>2.5000000000000001E-2</v>
      </c>
      <c r="L9">
        <f>I9*9.8*J9/(D9-G9)</f>
        <v>8.5728682134375948E-3</v>
      </c>
    </row>
    <row r="10" spans="1:12" x14ac:dyDescent="0.3">
      <c r="C10" t="s">
        <v>16</v>
      </c>
      <c r="D10">
        <f>SQRT(VARP(D3:D8)/5)</f>
        <v>9.3054106124698362E-4</v>
      </c>
      <c r="F10" t="s">
        <v>16</v>
      </c>
      <c r="G10">
        <f t="shared" ref="G10" si="1">SQRT(VARP(G3:G8)/5)</f>
        <v>1.1374933455238808E-3</v>
      </c>
      <c r="H10" t="s">
        <v>20</v>
      </c>
      <c r="I10">
        <v>5.0000000000000001E-4</v>
      </c>
      <c r="J10">
        <v>2.0000000000000002E-5</v>
      </c>
      <c r="K10" t="s">
        <v>26</v>
      </c>
      <c r="L10">
        <f>L9*SQRT((1/I9)^2*I10^2+(1/J9)^2*J10^2+(1/(D9-G9))^2*(D10^2+G10^2))</f>
        <v>1.7249818740645072E-4</v>
      </c>
    </row>
    <row r="11" spans="1:12" x14ac:dyDescent="0.3">
      <c r="K11" t="s">
        <v>32</v>
      </c>
      <c r="L11">
        <f>L10/L9</f>
        <v>2.0121408974427879E-2</v>
      </c>
    </row>
    <row r="12" spans="1:12" x14ac:dyDescent="0.3">
      <c r="B12" t="s">
        <v>2</v>
      </c>
    </row>
    <row r="13" spans="1:12" x14ac:dyDescent="0.3">
      <c r="A13" s="4">
        <v>1</v>
      </c>
      <c r="B13" s="4"/>
      <c r="C13" s="4"/>
      <c r="D13" s="5">
        <v>2.6652499999999999</v>
      </c>
      <c r="E13" s="4"/>
      <c r="F13" s="4"/>
      <c r="G13" s="5">
        <v>-0.20175000000000001</v>
      </c>
    </row>
    <row r="14" spans="1:12" x14ac:dyDescent="0.3">
      <c r="A14" s="4">
        <v>2</v>
      </c>
      <c r="B14" s="4"/>
      <c r="C14" s="4"/>
      <c r="D14" s="5">
        <v>2.6656599999999999</v>
      </c>
      <c r="E14" s="4"/>
      <c r="F14" s="4"/>
      <c r="G14" s="5">
        <v>-0.20172000000000001</v>
      </c>
    </row>
    <row r="15" spans="1:12" x14ac:dyDescent="0.3">
      <c r="A15" s="4">
        <v>3</v>
      </c>
      <c r="B15" s="4"/>
      <c r="C15" s="4"/>
      <c r="D15" s="5">
        <v>2.6614900000000001</v>
      </c>
      <c r="E15" s="4"/>
      <c r="F15" s="4"/>
      <c r="G15" s="5">
        <v>-0.22166</v>
      </c>
    </row>
    <row r="16" spans="1:12" x14ac:dyDescent="0.3">
      <c r="A16" s="4">
        <v>4</v>
      </c>
      <c r="B16" s="4"/>
      <c r="C16" s="4"/>
      <c r="D16" s="5">
        <v>2.6646299999999998</v>
      </c>
      <c r="E16" s="4"/>
      <c r="F16" s="4"/>
      <c r="G16" s="5">
        <v>-0.23264000000000001</v>
      </c>
    </row>
    <row r="17" spans="1:12" x14ac:dyDescent="0.3">
      <c r="A17" s="4">
        <v>5</v>
      </c>
      <c r="B17" s="4"/>
      <c r="C17" s="4"/>
      <c r="D17" s="5">
        <v>2.6684800000000002</v>
      </c>
      <c r="E17" s="4"/>
      <c r="F17" s="4"/>
      <c r="G17" s="5">
        <v>-0.21157999999999999</v>
      </c>
    </row>
    <row r="18" spans="1:12" x14ac:dyDescent="0.3">
      <c r="A18" s="4">
        <v>6</v>
      </c>
      <c r="B18" s="4"/>
      <c r="C18" s="4"/>
      <c r="D18" s="5">
        <v>2.6671399999999998</v>
      </c>
      <c r="E18" s="4"/>
      <c r="F18" s="4"/>
      <c r="G18" s="5">
        <v>-0.21195</v>
      </c>
    </row>
    <row r="19" spans="1:12" ht="14.6" x14ac:dyDescent="0.3">
      <c r="C19" s="13" t="s">
        <v>14</v>
      </c>
      <c r="D19" s="11">
        <f>AVERAGE(D13:D18)</f>
        <v>2.6654416666666667</v>
      </c>
      <c r="E19" s="3"/>
      <c r="F19" s="14" t="s">
        <v>15</v>
      </c>
      <c r="G19" s="11">
        <f t="shared" ref="G19" si="2">AVERAGE(G13:G18)</f>
        <v>-0.21355000000000002</v>
      </c>
      <c r="I19">
        <v>2.5000000000000001E-2</v>
      </c>
      <c r="J19">
        <v>2.5000000000000001E-2</v>
      </c>
      <c r="L19">
        <f>I19*9.8*J19/(D19-G19)</f>
        <v>2.1274809756888263E-3</v>
      </c>
    </row>
    <row r="20" spans="1:12" x14ac:dyDescent="0.3">
      <c r="C20" t="s">
        <v>16</v>
      </c>
      <c r="D20">
        <f>SQRT(VARP(D13:D18)/5)</f>
        <v>9.7424643243437391E-4</v>
      </c>
      <c r="F20" t="s">
        <v>16</v>
      </c>
      <c r="G20">
        <f>SQRT(VARP(G13:G18)/5)</f>
        <v>4.8847722567178092E-3</v>
      </c>
      <c r="H20" t="s">
        <v>20</v>
      </c>
      <c r="I20">
        <v>5.0000000000000001E-4</v>
      </c>
      <c r="J20">
        <v>2.0000000000000002E-5</v>
      </c>
      <c r="K20" t="s">
        <v>27</v>
      </c>
      <c r="L20" s="15">
        <f>L19*SQRT((1/I19)^2*I20^2+(1/J19)^2*J20^2+(1/(D19-G19))^2*(D20^2+G20^2))</f>
        <v>4.2742426518522905E-5</v>
      </c>
    </row>
    <row r="21" spans="1:12" x14ac:dyDescent="0.3">
      <c r="C21" t="s">
        <v>30</v>
      </c>
      <c r="D21" s="4">
        <v>0.105</v>
      </c>
      <c r="E21" t="s">
        <v>31</v>
      </c>
      <c r="F21">
        <v>0.12</v>
      </c>
      <c r="K21" t="s">
        <v>32</v>
      </c>
      <c r="L21">
        <f>L20/L19</f>
        <v>2.0090626899582006E-2</v>
      </c>
    </row>
    <row r="22" spans="1:12" x14ac:dyDescent="0.3">
      <c r="C22" t="s">
        <v>24</v>
      </c>
      <c r="D22">
        <f>L9-L19</f>
        <v>6.4453872377487689E-3</v>
      </c>
      <c r="E22" t="s">
        <v>25</v>
      </c>
      <c r="F22">
        <f>SQRT(L10^2+L20^2)</f>
        <v>1.7771477058253296E-4</v>
      </c>
    </row>
    <row r="23" spans="1:12" x14ac:dyDescent="0.3">
      <c r="C23" t="s">
        <v>22</v>
      </c>
      <c r="D23">
        <f>0.494*(D21^2+F21^2)/2</f>
        <v>6.2799749999999993E-3</v>
      </c>
      <c r="E23" t="s">
        <v>23</v>
      </c>
      <c r="F23">
        <f>0.5*SQRT(K7^2+2*D21*J10^2+2*F21*J10^2)</f>
        <v>1.5212366184788197E-4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Timothy</cp:lastModifiedBy>
  <dcterms:created xsi:type="dcterms:W3CDTF">2010-09-26T01:21:49Z</dcterms:created>
  <dcterms:modified xsi:type="dcterms:W3CDTF">2024-05-13T14:13:53Z</dcterms:modified>
</cp:coreProperties>
</file>