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imothy\Desktop\学习资料\物理实验\物理实验B2（大二上）\各次实验报告\声速测量实验\"/>
    </mc:Choice>
  </mc:AlternateContent>
  <xr:revisionPtr revIDLastSave="0" documentId="13_ncr:1_{31041B50-EC1B-4698-BCC9-D1AEE4928AFC}" xr6:coauthVersionLast="47" xr6:coauthVersionMax="47" xr10:uidLastSave="{00000000-0000-0000-0000-000000000000}"/>
  <bookViews>
    <workbookView xWindow="0" yWindow="0" windowWidth="21943" windowHeight="12994" xr2:uid="{00000000-000D-0000-FFFF-FFFF00000000}"/>
  </bookViews>
  <sheets>
    <sheet name="驻波法" sheetId="1" r:id="rId1"/>
    <sheet name="相位比较法" sheetId="2" r:id="rId2"/>
    <sheet name="常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" i="2" l="1"/>
  <c r="J20" i="1"/>
  <c r="H20" i="2"/>
  <c r="G20" i="2"/>
  <c r="I20" i="2" s="1"/>
  <c r="I20" i="1"/>
  <c r="H20" i="1"/>
  <c r="G20" i="1"/>
  <c r="I17" i="2"/>
  <c r="H17" i="2"/>
  <c r="H17" i="1"/>
  <c r="I17" i="1"/>
  <c r="E2" i="3"/>
  <c r="F17" i="2"/>
  <c r="G17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2" i="2"/>
  <c r="F3" i="1"/>
  <c r="F17" i="1" s="1"/>
  <c r="G17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</calcChain>
</file>

<file path=xl/sharedStrings.xml><?xml version="1.0" encoding="utf-8"?>
<sst xmlns="http://schemas.openxmlformats.org/spreadsheetml/2006/main" count="98" uniqueCount="50">
  <si>
    <t>波节</t>
    <phoneticPr fontId="1" type="noConversion"/>
  </si>
  <si>
    <t>波节差</t>
    <phoneticPr fontId="1" type="noConversion"/>
  </si>
  <si>
    <t>X1</t>
    <phoneticPr fontId="1" type="noConversion"/>
  </si>
  <si>
    <t>X2</t>
  </si>
  <si>
    <t>X16</t>
    <phoneticPr fontId="1" type="noConversion"/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</si>
  <si>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</si>
  <si>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</si>
  <si>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</si>
  <si>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</si>
  <si>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</si>
  <si>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</si>
  <si>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</si>
  <si>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</si>
  <si>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</si>
  <si>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</si>
  <si>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</si>
  <si>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</si>
  <si>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</si>
  <si>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</si>
  <si>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</si>
  <si>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</si>
  <si>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</si>
  <si>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</si>
  <si>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</si>
  <si>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</si>
  <si>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</si>
  <si>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</si>
  <si>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</si>
  <si>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</si>
  <si>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</si>
  <si>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</si>
  <si>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</si>
  <si>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X16-X1</t>
    <phoneticPr fontId="1" type="noConversion"/>
  </si>
  <si>
    <t>X30-X15</t>
    <phoneticPr fontId="1" type="noConversion"/>
  </si>
  <si>
    <t>位置(mm)</t>
    <phoneticPr fontId="1" type="noConversion"/>
  </si>
  <si>
    <t>λ拔</t>
    <phoneticPr fontId="1" type="noConversion"/>
  </si>
  <si>
    <t>v</t>
    <phoneticPr fontId="1" type="noConversion"/>
  </si>
  <si>
    <t>f(kHz)</t>
    <phoneticPr fontId="1" type="noConversion"/>
  </si>
  <si>
    <t>t(℃)</t>
    <phoneticPr fontId="1" type="noConversion"/>
  </si>
  <si>
    <t>v0(m/s)</t>
    <phoneticPr fontId="1" type="noConversion"/>
  </si>
  <si>
    <t>vt(m/s)</t>
    <phoneticPr fontId="1" type="noConversion"/>
  </si>
  <si>
    <t>T0(K)</t>
    <phoneticPr fontId="1" type="noConversion"/>
  </si>
  <si>
    <t>相对误差ε</t>
    <phoneticPr fontId="1" type="noConversion"/>
  </si>
  <si>
    <t>声速测量仪△m</t>
    <phoneticPr fontId="1" type="noConversion"/>
  </si>
  <si>
    <t>信号发生器△m</t>
    <phoneticPr fontId="1" type="noConversion"/>
  </si>
  <si>
    <t>K</t>
    <phoneticPr fontId="1" type="noConversion"/>
  </si>
  <si>
    <t>uA</t>
    <phoneticPr fontId="1" type="noConversion"/>
  </si>
  <si>
    <t>uB</t>
    <phoneticPr fontId="1" type="noConversion"/>
  </si>
  <si>
    <t>uCλ</t>
    <phoneticPr fontId="1" type="noConversion"/>
  </si>
  <si>
    <t>uv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</si>
</sst>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M11" sqref="M11"/>
    </sheetView>
  </sheetViews>
  <sheetFormatPr defaultRowHeight="14.15" x14ac:dyDescent="0.35"/>
  <sheetData>
    <row r="1" spans="1:9" x14ac:dyDescent="0.35">
      <c r="A1" t="s">
        <v>0</v>
      </c>
      <c r="B1" t="s">
        <v>34</v>
      </c>
      <c r="C1" t="s">
        <v>0</v>
      </c>
      <c r="D1" t="s">
        <v>34</v>
      </c>
      <c r="E1" t="s">
        <v>1</v>
      </c>
      <c r="F1" t="s">
        <v>34</v>
      </c>
    </row>
    <row r="2" spans="1:9" x14ac:dyDescent="0.35">
      <c r="A2" t="s">
        <v>2</v>
      </c>
      <c r="B2">
        <v>0.64</v>
      </c>
      <c r="C2" t="s">
        <v>4</v>
      </c>
      <c r="D2">
        <v>70.59</v>
      </c>
      <c r="E2" t="s">
        <v>32</v>
      </c>
      <c r="F2">
        <f>D2-B2</f>
        <v>69.95</v>
      </c>
    </row>
    <row r="3" spans="1:9" x14ac:dyDescent="0.35">
      <c r="A3" t="s">
        <v>3</v>
      </c>
      <c r="B3">
        <v>5.42</v>
      </c>
      <c r="C3" t="s">
        <v>5</v>
      </c>
      <c r="D3">
        <v>75.010000000000005</v>
      </c>
      <c r="F3">
        <f t="shared" ref="F3:F16" si="0">D3-B3</f>
        <v>69.59</v>
      </c>
    </row>
    <row r="4" spans="1:9" x14ac:dyDescent="0.35">
      <c r="A4" t="s">
        <v>19</v>
      </c>
      <c r="B4">
        <v>10.18</v>
      </c>
      <c r="C4" t="s">
        <v>6</v>
      </c>
      <c r="D4">
        <v>79.400000000000006</v>
      </c>
      <c r="F4">
        <f t="shared" si="0"/>
        <v>69.22</v>
      </c>
    </row>
    <row r="5" spans="1:9" x14ac:dyDescent="0.35">
      <c r="A5" t="s">
        <v>20</v>
      </c>
      <c r="B5">
        <v>14.85</v>
      </c>
      <c r="C5" t="s">
        <v>7</v>
      </c>
      <c r="D5">
        <v>83.94</v>
      </c>
      <c r="F5">
        <f t="shared" si="0"/>
        <v>69.09</v>
      </c>
    </row>
    <row r="6" spans="1:9" x14ac:dyDescent="0.35">
      <c r="A6" t="s">
        <v>21</v>
      </c>
      <c r="B6">
        <v>19.55</v>
      </c>
      <c r="C6" t="s">
        <v>8</v>
      </c>
      <c r="D6">
        <v>88.65</v>
      </c>
      <c r="F6">
        <f t="shared" si="0"/>
        <v>69.100000000000009</v>
      </c>
    </row>
    <row r="7" spans="1:9" x14ac:dyDescent="0.35">
      <c r="A7" t="s">
        <v>22</v>
      </c>
      <c r="B7">
        <v>24.17</v>
      </c>
      <c r="C7" t="s">
        <v>9</v>
      </c>
      <c r="D7">
        <v>93.47</v>
      </c>
      <c r="F7">
        <f t="shared" si="0"/>
        <v>69.3</v>
      </c>
    </row>
    <row r="8" spans="1:9" x14ac:dyDescent="0.35">
      <c r="A8" t="s">
        <v>23</v>
      </c>
      <c r="B8">
        <v>28.64</v>
      </c>
      <c r="C8" t="s">
        <v>10</v>
      </c>
      <c r="D8">
        <v>98.11</v>
      </c>
      <c r="F8">
        <f t="shared" si="0"/>
        <v>69.47</v>
      </c>
    </row>
    <row r="9" spans="1:9" x14ac:dyDescent="0.35">
      <c r="A9" t="s">
        <v>24</v>
      </c>
      <c r="B9">
        <v>33.19</v>
      </c>
      <c r="C9" t="s">
        <v>11</v>
      </c>
      <c r="D9">
        <v>102.91</v>
      </c>
      <c r="F9">
        <f t="shared" si="0"/>
        <v>69.72</v>
      </c>
    </row>
    <row r="10" spans="1:9" x14ac:dyDescent="0.35">
      <c r="A10" t="s">
        <v>25</v>
      </c>
      <c r="B10">
        <v>37.65</v>
      </c>
      <c r="C10" t="s">
        <v>12</v>
      </c>
      <c r="D10">
        <v>107.44</v>
      </c>
      <c r="F10">
        <f t="shared" si="0"/>
        <v>69.789999999999992</v>
      </c>
    </row>
    <row r="11" spans="1:9" x14ac:dyDescent="0.35">
      <c r="A11" t="s">
        <v>26</v>
      </c>
      <c r="B11">
        <v>42.3</v>
      </c>
      <c r="C11" t="s">
        <v>13</v>
      </c>
      <c r="D11">
        <v>112.05</v>
      </c>
      <c r="F11">
        <f t="shared" si="0"/>
        <v>69.75</v>
      </c>
    </row>
    <row r="12" spans="1:9" x14ac:dyDescent="0.35">
      <c r="A12" t="s">
        <v>27</v>
      </c>
      <c r="B12">
        <v>47.02</v>
      </c>
      <c r="C12" t="s">
        <v>14</v>
      </c>
      <c r="D12">
        <v>116.48</v>
      </c>
      <c r="F12">
        <f t="shared" si="0"/>
        <v>69.460000000000008</v>
      </c>
    </row>
    <row r="13" spans="1:9" x14ac:dyDescent="0.35">
      <c r="A13" t="s">
        <v>28</v>
      </c>
      <c r="B13">
        <v>51.99</v>
      </c>
      <c r="C13" t="s">
        <v>15</v>
      </c>
      <c r="D13">
        <v>121.01</v>
      </c>
      <c r="F13">
        <f t="shared" si="0"/>
        <v>69.02000000000001</v>
      </c>
    </row>
    <row r="14" spans="1:9" x14ac:dyDescent="0.35">
      <c r="A14" t="s">
        <v>29</v>
      </c>
      <c r="B14">
        <v>56.66</v>
      </c>
      <c r="C14" t="s">
        <v>16</v>
      </c>
      <c r="D14">
        <v>125.35</v>
      </c>
      <c r="F14">
        <f t="shared" si="0"/>
        <v>68.69</v>
      </c>
    </row>
    <row r="15" spans="1:9" x14ac:dyDescent="0.35">
      <c r="A15" t="s">
        <v>30</v>
      </c>
      <c r="B15">
        <v>61.43</v>
      </c>
      <c r="C15" t="s">
        <v>17</v>
      </c>
      <c r="D15">
        <v>130.13999999999999</v>
      </c>
      <c r="F15">
        <f t="shared" si="0"/>
        <v>68.70999999999998</v>
      </c>
    </row>
    <row r="16" spans="1:9" x14ac:dyDescent="0.35">
      <c r="A16" t="s">
        <v>31</v>
      </c>
      <c r="B16">
        <v>65.849999999999994</v>
      </c>
      <c r="C16" t="s">
        <v>18</v>
      </c>
      <c r="D16">
        <v>134.74</v>
      </c>
      <c r="E16" t="s">
        <v>33</v>
      </c>
      <c r="F16">
        <f t="shared" si="0"/>
        <v>68.890000000000015</v>
      </c>
      <c r="G16" t="s">
        <v>35</v>
      </c>
      <c r="H16" t="s">
        <v>36</v>
      </c>
      <c r="I16" t="s">
        <v>42</v>
      </c>
    </row>
    <row r="17" spans="6:10" x14ac:dyDescent="0.35">
      <c r="F17">
        <f>AVERAGE(F2:F16)</f>
        <v>69.316666666666677</v>
      </c>
      <c r="G17">
        <f>F17*2/15</f>
        <v>9.2422222222222228</v>
      </c>
      <c r="H17">
        <f>G17*常量!$A$2</f>
        <v>346.15819111111114</v>
      </c>
      <c r="I17" s="1">
        <f>(H17-常量!$E$2)/常量!$E$2</f>
        <v>8.1200273831553201E-3</v>
      </c>
    </row>
    <row r="19" spans="6:10" x14ac:dyDescent="0.35">
      <c r="G19" t="s">
        <v>46</v>
      </c>
      <c r="H19" t="s">
        <v>47</v>
      </c>
      <c r="I19" t="s">
        <v>48</v>
      </c>
      <c r="J19" t="s">
        <v>49</v>
      </c>
    </row>
    <row r="20" spans="6:10" x14ac:dyDescent="0.35">
      <c r="G20">
        <f>_xlfn.STDEV.S(F2:F16)/SQRT(COUNT(F2:F16))</f>
        <v>0.10312113388616452</v>
      </c>
      <c r="H20">
        <f>常量!$F$2/常量!$H$2</f>
        <v>0.01</v>
      </c>
      <c r="I20">
        <f>SQRT(G20^2+H20^2)</f>
        <v>0.10360486597630571</v>
      </c>
      <c r="J20">
        <f>SQRT(G17^2*常量!G2^2+常量!A2^2*驻波法!I20^2)</f>
        <v>4.2981833655558539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9328-9C94-471E-B80F-412FC43BCD7E}">
  <dimension ref="A1:J20"/>
  <sheetViews>
    <sheetView workbookViewId="0">
      <selection activeCell="J19" sqref="J19"/>
    </sheetView>
  </sheetViews>
  <sheetFormatPr defaultRowHeight="14.15" x14ac:dyDescent="0.35"/>
  <sheetData>
    <row r="1" spans="1:9" x14ac:dyDescent="0.35">
      <c r="A1" t="s">
        <v>0</v>
      </c>
      <c r="B1" t="s">
        <v>34</v>
      </c>
      <c r="C1" t="s">
        <v>0</v>
      </c>
      <c r="D1" t="s">
        <v>34</v>
      </c>
      <c r="E1" t="s">
        <v>1</v>
      </c>
      <c r="F1" t="s">
        <v>34</v>
      </c>
    </row>
    <row r="2" spans="1:9" x14ac:dyDescent="0.35">
      <c r="A2" t="s">
        <v>2</v>
      </c>
      <c r="B2">
        <v>1.72</v>
      </c>
      <c r="C2" t="s">
        <v>4</v>
      </c>
      <c r="D2">
        <v>70.81</v>
      </c>
      <c r="E2" t="s">
        <v>32</v>
      </c>
      <c r="F2">
        <f>D2-B2</f>
        <v>69.09</v>
      </c>
    </row>
    <row r="3" spans="1:9" x14ac:dyDescent="0.35">
      <c r="A3" t="s">
        <v>3</v>
      </c>
      <c r="B3">
        <v>7</v>
      </c>
      <c r="C3" t="s">
        <v>5</v>
      </c>
      <c r="D3">
        <v>75.33</v>
      </c>
      <c r="F3">
        <f t="shared" ref="F3:F16" si="0">D3-B3</f>
        <v>68.33</v>
      </c>
    </row>
    <row r="4" spans="1:9" x14ac:dyDescent="0.35">
      <c r="A4" t="s">
        <v>19</v>
      </c>
      <c r="B4">
        <v>11.67</v>
      </c>
      <c r="C4" t="s">
        <v>6</v>
      </c>
      <c r="D4">
        <v>79.680000000000007</v>
      </c>
      <c r="F4">
        <f t="shared" si="0"/>
        <v>68.010000000000005</v>
      </c>
    </row>
    <row r="5" spans="1:9" x14ac:dyDescent="0.35">
      <c r="A5" t="s">
        <v>20</v>
      </c>
      <c r="B5">
        <v>17.12</v>
      </c>
      <c r="C5" t="s">
        <v>7</v>
      </c>
      <c r="D5">
        <v>84.31</v>
      </c>
      <c r="F5">
        <f t="shared" si="0"/>
        <v>67.19</v>
      </c>
    </row>
    <row r="6" spans="1:9" x14ac:dyDescent="0.35">
      <c r="A6" t="s">
        <v>21</v>
      </c>
      <c r="B6">
        <v>21.81</v>
      </c>
      <c r="C6" t="s">
        <v>8</v>
      </c>
      <c r="D6">
        <v>88.87</v>
      </c>
      <c r="F6">
        <f t="shared" si="0"/>
        <v>67.06</v>
      </c>
    </row>
    <row r="7" spans="1:9" x14ac:dyDescent="0.35">
      <c r="A7" t="s">
        <v>22</v>
      </c>
      <c r="B7">
        <v>26.32</v>
      </c>
      <c r="C7" t="s">
        <v>9</v>
      </c>
      <c r="D7">
        <v>93.72</v>
      </c>
      <c r="F7">
        <f t="shared" si="0"/>
        <v>67.400000000000006</v>
      </c>
    </row>
    <row r="8" spans="1:9" x14ac:dyDescent="0.35">
      <c r="A8" t="s">
        <v>23</v>
      </c>
      <c r="B8">
        <v>30.77</v>
      </c>
      <c r="C8" t="s">
        <v>10</v>
      </c>
      <c r="D8">
        <v>98.52</v>
      </c>
      <c r="F8">
        <f t="shared" si="0"/>
        <v>67.75</v>
      </c>
    </row>
    <row r="9" spans="1:9" x14ac:dyDescent="0.35">
      <c r="A9" t="s">
        <v>24</v>
      </c>
      <c r="B9">
        <v>33.4</v>
      </c>
      <c r="C9" t="s">
        <v>11</v>
      </c>
      <c r="D9">
        <v>103.24</v>
      </c>
      <c r="F9">
        <f t="shared" si="0"/>
        <v>69.84</v>
      </c>
    </row>
    <row r="10" spans="1:9" x14ac:dyDescent="0.35">
      <c r="A10" t="s">
        <v>25</v>
      </c>
      <c r="B10">
        <v>37.99</v>
      </c>
      <c r="C10" t="s">
        <v>12</v>
      </c>
      <c r="D10">
        <v>107.89</v>
      </c>
      <c r="F10">
        <f t="shared" si="0"/>
        <v>69.900000000000006</v>
      </c>
    </row>
    <row r="11" spans="1:9" x14ac:dyDescent="0.35">
      <c r="A11" t="s">
        <v>26</v>
      </c>
      <c r="B11">
        <v>42.52</v>
      </c>
      <c r="C11" t="s">
        <v>13</v>
      </c>
      <c r="D11">
        <v>112.58</v>
      </c>
      <c r="F11">
        <f t="shared" si="0"/>
        <v>70.06</v>
      </c>
    </row>
    <row r="12" spans="1:9" x14ac:dyDescent="0.35">
      <c r="A12" t="s">
        <v>27</v>
      </c>
      <c r="B12">
        <v>47.29</v>
      </c>
      <c r="C12" t="s">
        <v>14</v>
      </c>
      <c r="D12">
        <v>117.02</v>
      </c>
      <c r="F12">
        <f t="shared" si="0"/>
        <v>69.72999999999999</v>
      </c>
    </row>
    <row r="13" spans="1:9" x14ac:dyDescent="0.35">
      <c r="A13" t="s">
        <v>28</v>
      </c>
      <c r="B13">
        <v>51.99</v>
      </c>
      <c r="C13" t="s">
        <v>15</v>
      </c>
      <c r="D13">
        <v>121.52</v>
      </c>
      <c r="F13">
        <f t="shared" si="0"/>
        <v>69.53</v>
      </c>
    </row>
    <row r="14" spans="1:9" x14ac:dyDescent="0.35">
      <c r="A14" t="s">
        <v>29</v>
      </c>
      <c r="B14">
        <v>56.94</v>
      </c>
      <c r="C14" t="s">
        <v>16</v>
      </c>
      <c r="D14">
        <v>126.01</v>
      </c>
      <c r="F14">
        <f t="shared" si="0"/>
        <v>69.070000000000007</v>
      </c>
    </row>
    <row r="15" spans="1:9" x14ac:dyDescent="0.35">
      <c r="A15" t="s">
        <v>30</v>
      </c>
      <c r="B15">
        <v>61.58</v>
      </c>
      <c r="C15" t="s">
        <v>17</v>
      </c>
      <c r="D15">
        <v>130.63</v>
      </c>
      <c r="F15">
        <f t="shared" si="0"/>
        <v>69.05</v>
      </c>
    </row>
    <row r="16" spans="1:9" x14ac:dyDescent="0.35">
      <c r="A16" t="s">
        <v>31</v>
      </c>
      <c r="B16">
        <v>66.260000000000005</v>
      </c>
      <c r="C16" t="s">
        <v>18</v>
      </c>
      <c r="D16">
        <v>135.26</v>
      </c>
      <c r="E16" t="s">
        <v>33</v>
      </c>
      <c r="F16">
        <f t="shared" si="0"/>
        <v>68.999999999999986</v>
      </c>
      <c r="G16" t="s">
        <v>35</v>
      </c>
      <c r="H16" t="s">
        <v>36</v>
      </c>
      <c r="I16" t="s">
        <v>42</v>
      </c>
    </row>
    <row r="17" spans="6:10" x14ac:dyDescent="0.35">
      <c r="F17">
        <f>AVERAGE(F2:F16)</f>
        <v>68.733999999999995</v>
      </c>
      <c r="G17">
        <f>F17*2/15</f>
        <v>9.164533333333333</v>
      </c>
      <c r="H17">
        <f>G17*常量!$A$2</f>
        <v>343.24843146666666</v>
      </c>
      <c r="I17" s="1">
        <f>(H17-常量!$E$2)/常量!$E$2</f>
        <v>-3.5409528030116261E-4</v>
      </c>
    </row>
    <row r="19" spans="6:10" x14ac:dyDescent="0.35">
      <c r="G19" t="s">
        <v>46</v>
      </c>
      <c r="H19" t="s">
        <v>47</v>
      </c>
      <c r="I19" t="s">
        <v>48</v>
      </c>
      <c r="J19" t="s">
        <v>49</v>
      </c>
    </row>
    <row r="20" spans="6:10" x14ac:dyDescent="0.35">
      <c r="G20">
        <f>_xlfn.STDEV.S(F2:F16)/SQRT(COUNT(F2:F16))</f>
        <v>0.26724663123183018</v>
      </c>
      <c r="H20">
        <f>常量!$F$2/常量!$H$2</f>
        <v>0.01</v>
      </c>
      <c r="I20">
        <f>SQRT(G20^2+H20^2)</f>
        <v>0.26743365888526793</v>
      </c>
      <c r="J20">
        <f>SQRT(G17^2*常量!G2^2+常量!A2^2*驻波法!I20^2)</f>
        <v>4.2915242313721853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05F7-9B78-4F13-9B7B-EA32FB8D56B1}">
  <dimension ref="A1:H2"/>
  <sheetViews>
    <sheetView workbookViewId="0">
      <selection activeCell="H3" sqref="H3"/>
    </sheetView>
  </sheetViews>
  <sheetFormatPr defaultRowHeight="14.15" x14ac:dyDescent="0.35"/>
  <cols>
    <col min="6" max="7" width="14.140625" bestFit="1" customWidth="1"/>
  </cols>
  <sheetData>
    <row r="1" spans="1:8" x14ac:dyDescent="0.35">
      <c r="A1" t="s">
        <v>37</v>
      </c>
      <c r="B1" t="s">
        <v>38</v>
      </c>
      <c r="C1" t="s">
        <v>41</v>
      </c>
      <c r="D1" t="s">
        <v>39</v>
      </c>
      <c r="E1" t="s">
        <v>40</v>
      </c>
      <c r="F1" t="s">
        <v>43</v>
      </c>
      <c r="G1" t="s">
        <v>44</v>
      </c>
      <c r="H1" t="s">
        <v>45</v>
      </c>
    </row>
    <row r="2" spans="1:8" x14ac:dyDescent="0.35">
      <c r="A2">
        <v>37.454000000000001</v>
      </c>
      <c r="B2">
        <v>20</v>
      </c>
      <c r="C2">
        <v>273.14999999999998</v>
      </c>
      <c r="D2">
        <v>331.45</v>
      </c>
      <c r="E2">
        <f>D2*SQRT(1+B2/C2)</f>
        <v>343.37001716914318</v>
      </c>
      <c r="F2">
        <v>0.02</v>
      </c>
      <c r="G2">
        <v>0.2</v>
      </c>
      <c r="H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驻波法</vt:lpstr>
      <vt:lpstr>相位比较法</vt:lpstr>
      <vt:lpstr>常量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墨霏 陈</cp:lastModifiedBy>
  <dcterms:created xsi:type="dcterms:W3CDTF">2015-06-05T18:19:34Z</dcterms:created>
  <dcterms:modified xsi:type="dcterms:W3CDTF">2024-11-02T11:21:51Z</dcterms:modified>
</cp:coreProperties>
</file>