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FDE46D7A-1237-44C7-B6D3-41B621393626}" xr6:coauthVersionLast="47" xr6:coauthVersionMax="47" xr10:uidLastSave="{00000000-0000-0000-0000-000000000000}"/>
  <bookViews>
    <workbookView xWindow="0" yWindow="0" windowWidth="21943" windowHeight="12994" activeTab="1" xr2:uid="{00000000-000D-0000-FFFF-FFFF00000000}"/>
  </bookViews>
  <sheets>
    <sheet name="计算" sheetId="1" r:id="rId1"/>
    <sheet name="结果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 l="1"/>
  <c r="E15" i="1"/>
  <c r="K15" i="1" s="1"/>
  <c r="L15" i="1" s="1"/>
  <c r="G15" i="1" s="1"/>
  <c r="E16" i="1"/>
  <c r="K16" i="1" s="1"/>
  <c r="L16" i="1" s="1"/>
  <c r="G16" i="1" s="1"/>
  <c r="E17" i="1"/>
  <c r="K17" i="1" s="1"/>
  <c r="L17" i="1" s="1"/>
  <c r="G17" i="1" s="1"/>
  <c r="E18" i="1"/>
  <c r="K18" i="1" s="1"/>
  <c r="L18" i="1" s="1"/>
  <c r="G18" i="1" s="1"/>
  <c r="E14" i="1"/>
  <c r="K14" i="1" s="1"/>
  <c r="L14" i="1" s="1"/>
  <c r="D5" i="1"/>
  <c r="I5" i="1" s="1"/>
  <c r="J5" i="1" s="1"/>
  <c r="D6" i="1"/>
  <c r="I6" i="1" s="1"/>
  <c r="J6" i="1" s="1"/>
  <c r="D7" i="1"/>
  <c r="I7" i="1" s="1"/>
  <c r="J7" i="1" s="1"/>
  <c r="D8" i="1"/>
  <c r="I8" i="1" s="1"/>
  <c r="J8" i="1" s="1"/>
  <c r="D4" i="1"/>
  <c r="I4" i="1" s="1"/>
  <c r="J4" i="1" s="1"/>
  <c r="H17" i="1" l="1"/>
  <c r="I17" i="1" s="1"/>
  <c r="J17" i="1" s="1"/>
  <c r="H16" i="1"/>
  <c r="I16" i="1" s="1"/>
  <c r="J16" i="1" s="1"/>
  <c r="H15" i="1"/>
  <c r="I15" i="1" s="1"/>
  <c r="J15" i="1" s="1"/>
  <c r="H18" i="1"/>
  <c r="I18" i="1" s="1"/>
  <c r="J18" i="1" s="1"/>
  <c r="G14" i="1" l="1"/>
  <c r="G19" i="1" s="1"/>
  <c r="H14" i="1" l="1"/>
  <c r="E5" i="1"/>
  <c r="E6" i="1"/>
  <c r="E7" i="1"/>
  <c r="E8" i="1"/>
  <c r="E4" i="1"/>
  <c r="E9" i="1" l="1"/>
  <c r="I14" i="1"/>
  <c r="H19" i="1"/>
  <c r="F7" i="1"/>
  <c r="G7" i="1" s="1"/>
  <c r="H7" i="1" s="1"/>
  <c r="F8" i="1"/>
  <c r="G8" i="1" s="1"/>
  <c r="H8" i="1" s="1"/>
  <c r="F6" i="1"/>
  <c r="G6" i="1" s="1"/>
  <c r="H6" i="1" s="1"/>
  <c r="F5" i="1"/>
  <c r="G5" i="1" s="1"/>
  <c r="H5" i="1" s="1"/>
  <c r="F4" i="1"/>
  <c r="J14" i="1" l="1"/>
  <c r="I19" i="1"/>
  <c r="J19" i="1" s="1"/>
  <c r="G4" i="1"/>
  <c r="F9" i="1"/>
  <c r="H4" i="1" l="1"/>
  <c r="G9" i="1"/>
  <c r="H9" i="1" s="1"/>
</calcChain>
</file>

<file path=xl/sharedStrings.xml><?xml version="1.0" encoding="utf-8"?>
<sst xmlns="http://schemas.openxmlformats.org/spreadsheetml/2006/main" count="116" uniqueCount="54">
  <si>
    <t>m</t>
    <phoneticPr fontId="1" type="noConversion"/>
  </si>
  <si>
    <t>Pa.s</t>
    <phoneticPr fontId="1" type="noConversion"/>
  </si>
  <si>
    <t>Pa.m</t>
    <phoneticPr fontId="1" type="noConversion"/>
  </si>
  <si>
    <t>Pa</t>
    <phoneticPr fontId="1" type="noConversion"/>
  </si>
  <si>
    <t>n</t>
    <phoneticPr fontId="1" type="noConversion"/>
  </si>
  <si>
    <t>误差</t>
    <phoneticPr fontId="1" type="noConversion"/>
  </si>
  <si>
    <t>C</t>
    <phoneticPr fontId="1" type="noConversion"/>
  </si>
  <si>
    <t>油滴半径/m</t>
    <phoneticPr fontId="1" type="noConversion"/>
  </si>
  <si>
    <t>K值</t>
    <phoneticPr fontId="1" type="noConversion"/>
  </si>
  <si>
    <t>油密度</t>
    <phoneticPr fontId="1" type="noConversion"/>
  </si>
  <si>
    <t>重力加速度</t>
    <phoneticPr fontId="1" type="noConversion"/>
  </si>
  <si>
    <t>粘滞系数</t>
    <phoneticPr fontId="1" type="noConversion"/>
  </si>
  <si>
    <t>运动距离</t>
    <phoneticPr fontId="1" type="noConversion"/>
  </si>
  <si>
    <t>极板间距</t>
    <phoneticPr fontId="1" type="noConversion"/>
  </si>
  <si>
    <t>大气压</t>
    <phoneticPr fontId="1" type="noConversion"/>
  </si>
  <si>
    <t>标准值</t>
    <phoneticPr fontId="1" type="noConversion"/>
  </si>
  <si>
    <t>实验参数和常数</t>
    <phoneticPr fontId="1" type="noConversion"/>
  </si>
  <si>
    <t>q(C)</t>
    <phoneticPr fontId="1" type="noConversion"/>
  </si>
  <si>
    <t>e(C)</t>
    <phoneticPr fontId="1" type="noConversion"/>
  </si>
  <si>
    <r>
      <t>t</t>
    </r>
    <r>
      <rPr>
        <vertAlign val="subscript"/>
        <sz val="12"/>
        <color rgb="FF9C0006"/>
        <rFont val="等线"/>
        <family val="3"/>
        <charset val="134"/>
        <scheme val="minor"/>
      </rPr>
      <t>g</t>
    </r>
    <r>
      <rPr>
        <sz val="12"/>
        <color rgb="FF9C0006"/>
        <rFont val="等线"/>
        <family val="3"/>
        <charset val="134"/>
        <scheme val="minor"/>
      </rPr>
      <t>(s)</t>
    </r>
    <phoneticPr fontId="1" type="noConversion"/>
  </si>
  <si>
    <r>
      <t>V</t>
    </r>
    <r>
      <rPr>
        <vertAlign val="subscript"/>
        <sz val="12"/>
        <color rgb="FF9C0006"/>
        <rFont val="等线"/>
        <family val="3"/>
        <charset val="134"/>
        <scheme val="minor"/>
      </rPr>
      <t>g</t>
    </r>
    <r>
      <rPr>
        <sz val="12"/>
        <color rgb="FF9C0006"/>
        <rFont val="等线"/>
        <family val="3"/>
        <charset val="134"/>
        <scheme val="minor"/>
      </rPr>
      <t>(m/s)</t>
    </r>
    <phoneticPr fontId="1" type="noConversion"/>
  </si>
  <si>
    <r>
      <t>t</t>
    </r>
    <r>
      <rPr>
        <vertAlign val="subscript"/>
        <sz val="12"/>
        <color rgb="FF9C0006"/>
        <rFont val="等线"/>
        <family val="3"/>
        <charset val="134"/>
        <scheme val="minor"/>
      </rPr>
      <t>e</t>
    </r>
    <r>
      <rPr>
        <sz val="12"/>
        <color rgb="FF9C0006"/>
        <rFont val="等线"/>
        <family val="3"/>
        <charset val="134"/>
        <scheme val="minor"/>
      </rPr>
      <t>(s)</t>
    </r>
    <phoneticPr fontId="1" type="noConversion"/>
  </si>
  <si>
    <r>
      <t>V</t>
    </r>
    <r>
      <rPr>
        <vertAlign val="subscript"/>
        <sz val="12"/>
        <color rgb="FF9C0006"/>
        <rFont val="等线"/>
        <family val="3"/>
        <charset val="134"/>
        <scheme val="minor"/>
      </rPr>
      <t>e</t>
    </r>
    <r>
      <rPr>
        <sz val="12"/>
        <color rgb="FF9C0006"/>
        <rFont val="等线"/>
        <family val="3"/>
        <charset val="134"/>
        <scheme val="minor"/>
      </rPr>
      <t>(m/s)</t>
    </r>
    <phoneticPr fontId="1" type="noConversion"/>
  </si>
  <si>
    <r>
      <t>U</t>
    </r>
    <r>
      <rPr>
        <vertAlign val="subscript"/>
        <sz val="12"/>
        <color rgb="FF9C0006"/>
        <rFont val="等线"/>
        <family val="3"/>
        <charset val="134"/>
        <scheme val="minor"/>
      </rPr>
      <t>平衡</t>
    </r>
    <r>
      <rPr>
        <sz val="12"/>
        <color rgb="FF9C0006"/>
        <rFont val="等线"/>
        <family val="3"/>
        <charset val="134"/>
        <scheme val="minor"/>
      </rPr>
      <t>(V)</t>
    </r>
    <phoneticPr fontId="1" type="noConversion"/>
  </si>
  <si>
    <r>
      <t>U</t>
    </r>
    <r>
      <rPr>
        <vertAlign val="subscript"/>
        <sz val="12"/>
        <color rgb="FF9C0006"/>
        <rFont val="等线"/>
        <family val="3"/>
        <charset val="134"/>
        <scheme val="minor"/>
      </rPr>
      <t>提升</t>
    </r>
    <r>
      <rPr>
        <sz val="12"/>
        <color rgb="FF9C0006"/>
        <rFont val="等线"/>
        <family val="3"/>
        <charset val="134"/>
        <scheme val="minor"/>
      </rPr>
      <t>(V)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</si>
  <si>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b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</si>
  <si>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P</t>
    </r>
    <r>
      <rPr>
        <sz val="14"/>
        <color theme="1"/>
        <rFont val="等线"/>
        <family val="3"/>
        <charset val="134"/>
        <scheme val="minor"/>
      </rPr>
      <t xml:space="preserve"> = 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</si>
  <si>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e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</si>
  <si>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ρ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</si>
  <si>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kg.m</t>
    </r>
    <r>
      <rPr>
        <vertAlign val="superscript"/>
        <sz val="14"/>
        <color theme="1"/>
        <rFont val="等线"/>
        <family val="3"/>
        <charset val="134"/>
        <scheme val="minor"/>
      </rPr>
      <t>-3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</si>
  <si>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η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</si>
  <si>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L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</si>
  <si>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d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</si>
  <si>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g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</si>
  <si>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kg.s</t>
    </r>
    <r>
      <rPr>
        <vertAlign val="superscript"/>
        <sz val="14"/>
        <color theme="1"/>
        <rFont val="等线"/>
        <family val="3"/>
        <charset val="134"/>
        <scheme val="minor"/>
      </rPr>
      <t>-2</t>
    </r>
    <phoneticPr fontId="1" type="noConversion"/>
  </si>
  <si>
    <r>
      <t xml:space="preserve">π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</si>
  <si>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密立根油滴实验-静态法计算</t>
    </r>
    <r>
      <rPr>
        <sz val="12"/>
        <color theme="1"/>
        <rFont val="等线"/>
        <family val="3"/>
        <charset val="134"/>
        <scheme val="minor"/>
      </rPr>
      <t>（计算公式已输入，只需填入电压和时间测量值，自动计算，请确认一下公式和参数）</t>
    </r>
    <phoneticPr fontId="1" type="noConversion"/>
  </si>
  <si>
    <t>修正系数</t>
    <phoneticPr fontId="1" type="noConversion"/>
  </si>
  <si>
    <t xml:space="preserve">平均值 </t>
    <phoneticPr fontId="1" type="noConversion"/>
  </si>
  <si>
    <r>
      <t>密立根油滴实验-动态法计算</t>
    </r>
    <r>
      <rPr>
        <sz val="12"/>
        <color theme="1"/>
        <rFont val="等线"/>
        <family val="3"/>
        <charset val="134"/>
        <scheme val="minor"/>
      </rPr>
      <t>（计算公式已输入，只需填入电压和时间测量值，自动计算，请确认一下公式和参数）</t>
    </r>
    <phoneticPr fontId="1" type="noConversion"/>
  </si>
  <si>
    <t>U平衡(V)</t>
  </si>
  <si>
    <t>tg(s)</t>
  </si>
  <si>
    <t>Vg(m/s)</t>
  </si>
  <si>
    <t>q(C)</t>
  </si>
  <si>
    <t>n</t>
  </si>
  <si>
    <t>e(C)</t>
  </si>
  <si>
    <t>误差</t>
  </si>
  <si>
    <t>油滴半径/m</t>
  </si>
  <si>
    <t>K值</t>
  </si>
  <si>
    <t xml:space="preserve">平均值 </t>
  </si>
  <si>
    <t>U提升(V)</t>
  </si>
  <si>
    <t>te(s)</t>
  </si>
  <si>
    <t>Ve(m/s)</t>
  </si>
  <si>
    <t>Ve(m/s)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</si>
</sst>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E+00"/>
    <numFmt numFmtId="177" formatCode="0_);[Red]\(0\)"/>
    <numFmt numFmtId="178" formatCode="0.000%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9C0006"/>
      <name val="等线"/>
      <family val="3"/>
      <charset val="134"/>
      <scheme val="minor"/>
    </font>
    <font>
      <vertAlign val="subscript"/>
      <sz val="12"/>
      <color rgb="FF9C0006"/>
      <name val="等线"/>
      <family val="3"/>
      <charset val="134"/>
      <scheme val="minor"/>
    </font>
    <font>
      <sz val="14"/>
      <color rgb="FF006100"/>
      <name val="等线"/>
      <family val="2"/>
      <charset val="134"/>
      <scheme val="minor"/>
    </font>
    <font>
      <i/>
      <sz val="14"/>
      <color theme="1"/>
      <name val="等线"/>
      <family val="3"/>
      <charset val="134"/>
      <scheme val="minor"/>
    </font>
    <font>
      <vertAlign val="superscript"/>
      <sz val="14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62">
    <xf numFmtId="0" fontId="0" fillId="0" borderId="0" xfId="0"/>
    <xf numFmtId="0" fontId="2" fillId="2" borderId="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176" fontId="2" fillId="2" borderId="2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right" vertical="center"/>
    </xf>
    <xf numFmtId="11" fontId="2" fillId="2" borderId="2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11" fontId="2" fillId="5" borderId="1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8" fontId="2" fillId="5" borderId="15" xfId="0" applyNumberFormat="1" applyFont="1" applyFill="1" applyBorder="1" applyAlignment="1">
      <alignment horizontal="center" vertical="center"/>
    </xf>
    <xf numFmtId="176" fontId="2" fillId="5" borderId="14" xfId="0" applyNumberFormat="1" applyFont="1" applyFill="1" applyBorder="1" applyAlignment="1">
      <alignment horizontal="center" vertical="center"/>
    </xf>
    <xf numFmtId="176" fontId="2" fillId="5" borderId="15" xfId="0" applyNumberFormat="1" applyFont="1" applyFill="1" applyBorder="1" applyAlignment="1">
      <alignment horizontal="center" vertical="center"/>
    </xf>
    <xf numFmtId="11" fontId="2" fillId="5" borderId="17" xfId="0" applyNumberFormat="1" applyFont="1" applyFill="1" applyBorder="1" applyAlignment="1">
      <alignment horizontal="center" vertical="center"/>
    </xf>
    <xf numFmtId="177" fontId="2" fillId="5" borderId="17" xfId="0" applyNumberFormat="1" applyFont="1" applyFill="1" applyBorder="1" applyAlignment="1">
      <alignment horizontal="center" vertical="center"/>
    </xf>
    <xf numFmtId="176" fontId="2" fillId="5" borderId="17" xfId="0" applyNumberFormat="1" applyFont="1" applyFill="1" applyBorder="1" applyAlignment="1">
      <alignment horizontal="center" vertical="center"/>
    </xf>
    <xf numFmtId="178" fontId="2" fillId="5" borderId="18" xfId="0" applyNumberFormat="1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7" fillId="6" borderId="11" xfId="2" applyFont="1" applyFill="1" applyBorder="1" applyAlignment="1">
      <alignment horizontal="center" vertical="center"/>
    </xf>
    <xf numFmtId="0" fontId="7" fillId="6" borderId="12" xfId="2" applyFont="1" applyFill="1" applyBorder="1" applyAlignment="1">
      <alignment horizontal="center" vertical="center"/>
    </xf>
    <xf numFmtId="0" fontId="7" fillId="6" borderId="13" xfId="2" applyFont="1" applyFill="1" applyBorder="1" applyAlignment="1">
      <alignment horizontal="center" vertical="center"/>
    </xf>
    <xf numFmtId="0" fontId="9" fillId="7" borderId="14" xfId="1" applyFont="1" applyFill="1" applyBorder="1" applyAlignment="1" applyProtection="1">
      <alignment horizontal="center" vertical="center"/>
      <protection locked="0"/>
    </xf>
    <xf numFmtId="0" fontId="9" fillId="7" borderId="1" xfId="1" applyFont="1" applyFill="1" applyBorder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right"/>
    </xf>
    <xf numFmtId="0" fontId="3" fillId="8" borderId="21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176" fontId="3" fillId="8" borderId="0" xfId="0" applyNumberFormat="1" applyFont="1" applyFill="1" applyAlignment="1">
      <alignment horizontal="left" vertical="center"/>
    </xf>
    <xf numFmtId="0" fontId="12" fillId="0" borderId="1" xfId="0" applyFont="1" applyBorder="1" applyAlignment="1">
      <alignment horizontal="justify" vertical="center"/>
    </xf>
    <xf numFmtId="11" fontId="12" fillId="0" borderId="1" xfId="0" applyNumberFormat="1" applyFont="1" applyBorder="1" applyAlignment="1">
      <alignment horizontal="justify" vertical="center"/>
    </xf>
    <xf numFmtId="10" fontId="12" fillId="0" borderId="1" xfId="0" applyNumberFormat="1" applyFont="1" applyBorder="1" applyAlignment="1">
      <alignment horizontal="justify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11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2" fillId="6" borderId="22" xfId="0" applyFont="1" applyFill="1" applyBorder="1" applyAlignment="1">
      <alignment horizontal="right" vertical="center"/>
    </xf>
    <xf numFmtId="0" fontId="2" fillId="6" borderId="23" xfId="0" applyFont="1" applyFill="1" applyBorder="1" applyAlignment="1">
      <alignment horizontal="right" vertical="center"/>
    </xf>
    <xf numFmtId="0" fontId="2" fillId="6" borderId="20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"/>
  <sheetViews>
    <sheetView workbookViewId="0">
      <selection activeCell="G8" sqref="G8"/>
    </sheetView>
  </sheetViews>
  <sheetFormatPr defaultColWidth="9" defaultRowHeight="14.15" x14ac:dyDescent="0.35"/>
  <cols>
    <col min="1" max="3" width="9" style="33"/>
    <col min="4" max="4" width="11.7109375" style="33" customWidth="1"/>
    <col min="5" max="5" width="11.2109375" style="33" customWidth="1"/>
    <col min="6" max="6" width="12.140625" style="33" customWidth="1"/>
    <col min="7" max="7" width="12.85546875" style="33" customWidth="1"/>
    <col min="8" max="8" width="15.2109375" style="33" customWidth="1"/>
    <col min="9" max="9" width="14.35546875" style="33" customWidth="1"/>
    <col min="10" max="10" width="14.140625" style="33" customWidth="1"/>
    <col min="11" max="11" width="12.140625" style="33" customWidth="1"/>
    <col min="12" max="12" width="13.640625" style="33" customWidth="1"/>
    <col min="13" max="13" width="5.140625" style="34" customWidth="1"/>
    <col min="14" max="14" width="13.7109375" style="33" customWidth="1"/>
    <col min="15" max="15" width="14.85546875" style="33" customWidth="1"/>
    <col min="16" max="16384" width="9" style="33"/>
  </cols>
  <sheetData>
    <row r="1" spans="2:17" s="32" customFormat="1" ht="26.25" customHeight="1" thickBot="1" x14ac:dyDescent="0.4"/>
    <row r="2" spans="2:17" s="32" customFormat="1" ht="26.25" customHeight="1" thickBot="1" x14ac:dyDescent="0.4">
      <c r="B2" s="52" t="s">
        <v>36</v>
      </c>
      <c r="C2" s="52"/>
      <c r="D2" s="52"/>
      <c r="E2" s="52"/>
      <c r="F2" s="52"/>
      <c r="G2" s="52"/>
      <c r="H2" s="52"/>
      <c r="I2" s="52"/>
      <c r="J2" s="52"/>
      <c r="L2" s="49" t="s">
        <v>16</v>
      </c>
      <c r="M2" s="50"/>
      <c r="N2" s="50"/>
      <c r="O2" s="51"/>
    </row>
    <row r="3" spans="2:17" s="32" customFormat="1" ht="26.25" customHeight="1" x14ac:dyDescent="0.35">
      <c r="B3" s="26" t="s">
        <v>23</v>
      </c>
      <c r="C3" s="27" t="s">
        <v>19</v>
      </c>
      <c r="D3" s="27" t="s">
        <v>20</v>
      </c>
      <c r="E3" s="27" t="s">
        <v>17</v>
      </c>
      <c r="F3" s="27" t="s">
        <v>4</v>
      </c>
      <c r="G3" s="27" t="s">
        <v>18</v>
      </c>
      <c r="H3" s="28" t="s">
        <v>5</v>
      </c>
      <c r="I3" s="26" t="s">
        <v>7</v>
      </c>
      <c r="J3" s="28" t="s">
        <v>8</v>
      </c>
      <c r="L3" s="1"/>
      <c r="M3" s="2" t="s">
        <v>35</v>
      </c>
      <c r="N3" s="3">
        <v>3.1415926000000001</v>
      </c>
      <c r="O3" s="4"/>
    </row>
    <row r="4" spans="2:17" s="32" customFormat="1" ht="26.25" customHeight="1" x14ac:dyDescent="0.35">
      <c r="B4" s="29">
        <v>140</v>
      </c>
      <c r="C4" s="30">
        <v>10.73</v>
      </c>
      <c r="D4" s="13">
        <f>IFERROR($N$9/C4,"")</f>
        <v>1.3979496738117427E-4</v>
      </c>
      <c r="E4" s="13">
        <f>IFERROR(J4*POWER(1/C4,3/2)/B4,"")</f>
        <v>1.6927456076180113E-18</v>
      </c>
      <c r="F4" s="14">
        <f>IFERROR(ROUND(E4/$N$6,0),"")</f>
        <v>11</v>
      </c>
      <c r="G4" s="15">
        <f>IFERROR(E4/F4,"")</f>
        <v>1.5388596432891011E-19</v>
      </c>
      <c r="H4" s="16">
        <f>IFERROR((G4-$N$6)/$N$6,"")</f>
        <v>-3.9413456124156615E-2</v>
      </c>
      <c r="I4" s="17">
        <f>IFERROR(POWER(9*$N$8*D4/(2*$N$11*$N$7),1/2),"")</f>
        <v>1.0942281218067596E-6</v>
      </c>
      <c r="J4" s="18">
        <f>IFERROR(18*$N$3/POWER(2*$N$7*$N$11,1/2)*POWER($N$8*$N$9/(1+$N$4/($N$5*I4)),3/2)*$N$10,"")</f>
        <v>8.3295073198298692E-15</v>
      </c>
      <c r="L4" s="7" t="s">
        <v>37</v>
      </c>
      <c r="M4" s="5" t="s">
        <v>25</v>
      </c>
      <c r="N4" s="6">
        <v>8.2199999999999999E-3</v>
      </c>
      <c r="O4" s="4" t="s">
        <v>2</v>
      </c>
    </row>
    <row r="5" spans="2:17" s="32" customFormat="1" ht="26.25" customHeight="1" x14ac:dyDescent="0.35">
      <c r="B5" s="29">
        <v>141</v>
      </c>
      <c r="C5" s="30">
        <v>10.62</v>
      </c>
      <c r="D5" s="13">
        <f>IFERROR($N$9/C5,"")</f>
        <v>1.4124293785310735E-4</v>
      </c>
      <c r="E5" s="13">
        <f t="shared" ref="E5:E8" si="0">IFERROR(J5*POWER(1/C5,3/2)/B5,"")</f>
        <v>1.7078298107558303E-18</v>
      </c>
      <c r="F5" s="14">
        <f t="shared" ref="F5:F8" si="1">IFERROR(ROUND(E5/$N$6,0),"")</f>
        <v>11</v>
      </c>
      <c r="G5" s="15">
        <f t="shared" ref="G5:G8" si="2">IFERROR(E5/F5,"")</f>
        <v>1.552572555232573E-19</v>
      </c>
      <c r="H5" s="16">
        <f t="shared" ref="H5:H8" si="3">IFERROR((G5-$N$6)/$N$6,"")</f>
        <v>-3.0853585997145452E-2</v>
      </c>
      <c r="I5" s="17">
        <f t="shared" ref="I5:I8" si="4">IFERROR(POWER(9*$N$8*D5/(2*$N$11*$N$7),1/2),"")</f>
        <v>1.0998804295906512E-6</v>
      </c>
      <c r="J5" s="18">
        <f t="shared" ref="J5:J8" si="5">IFERROR(18*$N$3/POWER(2*$N$7*$N$11,1/2)*POWER($N$8*$N$9/(1+$N$4/($N$5*I5)),3/2)*$N$10,"")</f>
        <v>8.3339420797645293E-15</v>
      </c>
      <c r="L5" s="7" t="s">
        <v>14</v>
      </c>
      <c r="M5" s="5" t="s">
        <v>26</v>
      </c>
      <c r="N5" s="6">
        <v>101300</v>
      </c>
      <c r="O5" s="4" t="s">
        <v>3</v>
      </c>
    </row>
    <row r="6" spans="2:17" s="32" customFormat="1" ht="26.25" customHeight="1" x14ac:dyDescent="0.35">
      <c r="B6" s="29">
        <v>142</v>
      </c>
      <c r="C6" s="30">
        <v>10.75</v>
      </c>
      <c r="D6" s="13">
        <f t="shared" ref="D6:D8" si="6">IFERROR($N$9/C6,"")</f>
        <v>1.3953488372093022E-4</v>
      </c>
      <c r="E6" s="13">
        <f t="shared" si="0"/>
        <v>1.6640883491253802E-18</v>
      </c>
      <c r="F6" s="14">
        <f t="shared" si="1"/>
        <v>10</v>
      </c>
      <c r="G6" s="15">
        <f t="shared" si="2"/>
        <v>1.6640883491253801E-19</v>
      </c>
      <c r="H6" s="16">
        <f t="shared" si="3"/>
        <v>3.8756772238065014E-2</v>
      </c>
      <c r="I6" s="17">
        <f t="shared" si="4"/>
        <v>1.0932097613052657E-6</v>
      </c>
      <c r="J6" s="18">
        <f t="shared" si="5"/>
        <v>8.3287038671889264E-15</v>
      </c>
      <c r="L6" s="7" t="s">
        <v>15</v>
      </c>
      <c r="M6" s="5" t="s">
        <v>27</v>
      </c>
      <c r="N6" s="6">
        <v>1.602E-19</v>
      </c>
      <c r="O6" s="4" t="s">
        <v>6</v>
      </c>
      <c r="Q6" s="38"/>
    </row>
    <row r="7" spans="2:17" s="32" customFormat="1" ht="26.25" customHeight="1" x14ac:dyDescent="0.35">
      <c r="B7" s="29">
        <v>142</v>
      </c>
      <c r="C7" s="30">
        <v>10.91</v>
      </c>
      <c r="D7" s="13">
        <f t="shared" si="6"/>
        <v>1.3748854262144822E-4</v>
      </c>
      <c r="E7" s="13">
        <f t="shared" si="0"/>
        <v>1.626366021104315E-18</v>
      </c>
      <c r="F7" s="14">
        <f t="shared" si="1"/>
        <v>10</v>
      </c>
      <c r="G7" s="15">
        <f t="shared" si="2"/>
        <v>1.6263660211043151E-19</v>
      </c>
      <c r="H7" s="16">
        <f t="shared" si="3"/>
        <v>1.5209751001445148E-2</v>
      </c>
      <c r="I7" s="17">
        <f t="shared" si="4"/>
        <v>1.0851639499353641E-6</v>
      </c>
      <c r="J7" s="18">
        <f t="shared" si="5"/>
        <v>8.3223075772275852E-15</v>
      </c>
      <c r="L7" s="7" t="s">
        <v>9</v>
      </c>
      <c r="M7" s="5" t="s">
        <v>28</v>
      </c>
      <c r="N7" s="3">
        <v>981</v>
      </c>
      <c r="O7" s="4" t="s">
        <v>29</v>
      </c>
      <c r="Q7" s="38"/>
    </row>
    <row r="8" spans="2:17" s="32" customFormat="1" ht="26.25" customHeight="1" x14ac:dyDescent="0.35">
      <c r="B8" s="29">
        <v>143</v>
      </c>
      <c r="C8" s="30">
        <v>10.92</v>
      </c>
      <c r="D8" s="13">
        <f t="shared" si="6"/>
        <v>1.3736263736263736E-4</v>
      </c>
      <c r="E8" s="13">
        <f t="shared" si="0"/>
        <v>1.6126978277554609E-18</v>
      </c>
      <c r="F8" s="14">
        <f t="shared" si="1"/>
        <v>10</v>
      </c>
      <c r="G8" s="15">
        <f t="shared" si="2"/>
        <v>1.6126978277554609E-19</v>
      </c>
      <c r="H8" s="16">
        <f t="shared" si="3"/>
        <v>6.6777951032839494E-3</v>
      </c>
      <c r="I8" s="17">
        <f t="shared" si="4"/>
        <v>1.0846669661905276E-6</v>
      </c>
      <c r="J8" s="18">
        <f t="shared" si="5"/>
        <v>8.3219096421640013E-15</v>
      </c>
      <c r="L8" s="7" t="s">
        <v>11</v>
      </c>
      <c r="M8" s="5" t="s">
        <v>30</v>
      </c>
      <c r="N8" s="8">
        <v>1.8300000000000001E-5</v>
      </c>
      <c r="O8" s="4" t="s">
        <v>1</v>
      </c>
    </row>
    <row r="9" spans="2:17" s="32" customFormat="1" ht="26.25" customHeight="1" thickBot="1" x14ac:dyDescent="0.4">
      <c r="B9" s="46" t="s">
        <v>38</v>
      </c>
      <c r="C9" s="47"/>
      <c r="D9" s="48"/>
      <c r="E9" s="19">
        <f>IFERROR(AVERAGE(E4:E8),"")</f>
        <v>1.6607455232717993E-18</v>
      </c>
      <c r="F9" s="20">
        <f>IFERROR(AVERAGE(F4:F8),"")</f>
        <v>10.4</v>
      </c>
      <c r="G9" s="21">
        <f>IFERROR(AVERAGE(G4:G8),"")</f>
        <v>1.5989168793013662E-19</v>
      </c>
      <c r="H9" s="22">
        <f>IFERROR((G9-$N$6)/$N$6,"")</f>
        <v>-1.9245447557015003E-3</v>
      </c>
      <c r="I9" s="23"/>
      <c r="J9" s="24"/>
      <c r="L9" s="7" t="s">
        <v>12</v>
      </c>
      <c r="M9" s="5" t="s">
        <v>31</v>
      </c>
      <c r="N9" s="6">
        <v>1.5E-3</v>
      </c>
      <c r="O9" s="4" t="s">
        <v>0</v>
      </c>
    </row>
    <row r="10" spans="2:17" s="32" customFormat="1" ht="26.25" customHeight="1" x14ac:dyDescent="0.35">
      <c r="L10" s="7" t="s">
        <v>13</v>
      </c>
      <c r="M10" s="5" t="s">
        <v>32</v>
      </c>
      <c r="N10" s="6">
        <v>5.0000000000000001E-3</v>
      </c>
      <c r="O10" s="4" t="s">
        <v>0</v>
      </c>
    </row>
    <row r="11" spans="2:17" s="32" customFormat="1" ht="26.25" customHeight="1" thickBot="1" x14ac:dyDescent="0.4">
      <c r="L11" s="9" t="s">
        <v>10</v>
      </c>
      <c r="M11" s="10" t="s">
        <v>33</v>
      </c>
      <c r="N11" s="11">
        <v>9.8010000000000002</v>
      </c>
      <c r="O11" s="12" t="s">
        <v>34</v>
      </c>
    </row>
    <row r="12" spans="2:17" s="32" customFormat="1" ht="26.25" customHeight="1" thickBot="1" x14ac:dyDescent="0.4">
      <c r="B12" s="36" t="s">
        <v>39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7"/>
    </row>
    <row r="13" spans="2:17" s="32" customFormat="1" ht="26.25" customHeight="1" x14ac:dyDescent="0.35">
      <c r="B13" s="26" t="s">
        <v>24</v>
      </c>
      <c r="C13" s="27" t="s">
        <v>19</v>
      </c>
      <c r="D13" s="27" t="s">
        <v>21</v>
      </c>
      <c r="E13" s="27" t="s">
        <v>20</v>
      </c>
      <c r="F13" s="27" t="s">
        <v>22</v>
      </c>
      <c r="G13" s="27" t="s">
        <v>17</v>
      </c>
      <c r="H13" s="27" t="s">
        <v>4</v>
      </c>
      <c r="I13" s="27" t="s">
        <v>18</v>
      </c>
      <c r="J13" s="28" t="s">
        <v>5</v>
      </c>
      <c r="K13" s="26" t="s">
        <v>7</v>
      </c>
      <c r="L13" s="28" t="s">
        <v>8</v>
      </c>
      <c r="M13" s="35"/>
    </row>
    <row r="14" spans="2:17" s="32" customFormat="1" ht="26.25" customHeight="1" x14ac:dyDescent="0.35">
      <c r="B14" s="29">
        <v>286</v>
      </c>
      <c r="C14" s="30">
        <v>6.51</v>
      </c>
      <c r="D14" s="30">
        <v>9.1999999999999993</v>
      </c>
      <c r="E14" s="13">
        <f>IFERROR($N$9/C14,"")</f>
        <v>2.304147465437788E-4</v>
      </c>
      <c r="F14" s="13">
        <f>IFERROR($N$9/D14,"")</f>
        <v>1.6304347826086958E-4</v>
      </c>
      <c r="G14" s="13">
        <f>IFERROR(L14*(1/C14+1/D14)*POWER(1/C14,1/2)/B14,"")</f>
        <v>3.064007779036784E-18</v>
      </c>
      <c r="H14" s="14">
        <f>IFERROR(ROUND(G14/$N$6,0),"")</f>
        <v>19</v>
      </c>
      <c r="I14" s="15">
        <f>IFERROR(G14/H14,"")</f>
        <v>1.6126356731772546E-19</v>
      </c>
      <c r="J14" s="16">
        <f>IFERROR((I14-$N$6)/$N$6,"")</f>
        <v>6.6389969895472283E-3</v>
      </c>
      <c r="K14" s="25">
        <f>IFERROR(POWER(9*$N$8*E14/(2*$N$11*$N$7),1/2),"")</f>
        <v>1.4048088635037321E-6</v>
      </c>
      <c r="L14" s="18">
        <f>IFERROR(18*$N$3/POWER(2*$N$7*$N$11,1/2)*POWER($N$8*$N$9/(1+$N$4/($N$5*K14)),3/2)*$N$10,"")</f>
        <v>8.5239132640085449E-15</v>
      </c>
    </row>
    <row r="15" spans="2:17" s="32" customFormat="1" ht="26.25" customHeight="1" x14ac:dyDescent="0.35">
      <c r="B15" s="29">
        <v>287</v>
      </c>
      <c r="C15" s="30">
        <v>6.43</v>
      </c>
      <c r="D15" s="30">
        <v>9.31</v>
      </c>
      <c r="E15" s="13">
        <f t="shared" ref="E15:E18" si="7">IFERROR($N$9/C15,"")</f>
        <v>2.3328149300155522E-4</v>
      </c>
      <c r="F15" s="13">
        <f t="shared" ref="F15:F18" si="8">IFERROR($N$9/D15,"")</f>
        <v>1.6111707841031148E-4</v>
      </c>
      <c r="G15" s="13">
        <f t="shared" ref="G15:G18" si="9">IFERROR(L15*(1/C15+1/D15)*POWER(1/C15,1/2)/B15,"")</f>
        <v>3.081165354947185E-18</v>
      </c>
      <c r="H15" s="14">
        <f t="shared" ref="H15:H18" si="10">IFERROR(ROUND(G15/$N$6,0),"")</f>
        <v>19</v>
      </c>
      <c r="I15" s="15">
        <f t="shared" ref="I15:I18" si="11">IFERROR(G15/H15,"")</f>
        <v>1.6216659762879922E-19</v>
      </c>
      <c r="J15" s="16">
        <f t="shared" ref="J15:J18" si="12">IFERROR((I15-$N$6)/$N$6,"")</f>
        <v>1.2275890317098774E-2</v>
      </c>
      <c r="K15" s="25">
        <f t="shared" ref="K15:K18" si="13">IFERROR(POWER(9*$N$8*E15/(2*$N$11*$N$7),1/2),"")</f>
        <v>1.41352093996249E-6</v>
      </c>
      <c r="L15" s="18">
        <f t="shared" ref="L15:L18" si="14">IFERROR(18*$N$3/POWER(2*$N$7*$N$11,1/2)*POWER($N$8*$N$9/(1+$N$4/($N$5*K15)),3/2)*$N$10,"")</f>
        <v>8.5282184257578199E-15</v>
      </c>
    </row>
    <row r="16" spans="2:17" s="32" customFormat="1" ht="26.25" customHeight="1" x14ac:dyDescent="0.35">
      <c r="B16" s="29">
        <v>286</v>
      </c>
      <c r="C16" s="30">
        <v>6.45</v>
      </c>
      <c r="D16" s="30">
        <v>9.2899999999999991</v>
      </c>
      <c r="E16" s="13">
        <f t="shared" si="7"/>
        <v>2.3255813953488371E-4</v>
      </c>
      <c r="F16" s="13">
        <f t="shared" si="8"/>
        <v>1.6146393972012919E-4</v>
      </c>
      <c r="G16" s="13">
        <f t="shared" si="9"/>
        <v>3.0838039930740952E-18</v>
      </c>
      <c r="H16" s="14">
        <f t="shared" si="10"/>
        <v>19</v>
      </c>
      <c r="I16" s="15">
        <f t="shared" si="11"/>
        <v>1.6230547331968922E-19</v>
      </c>
      <c r="J16" s="16">
        <f t="shared" si="12"/>
        <v>1.3142779773340971E-2</v>
      </c>
      <c r="K16" s="25">
        <f t="shared" si="13"/>
        <v>1.411327733148893E-6</v>
      </c>
      <c r="L16" s="18">
        <f t="shared" si="14"/>
        <v>8.5271392959515549E-15</v>
      </c>
    </row>
    <row r="17" spans="2:14" s="32" customFormat="1" ht="26.25" customHeight="1" x14ac:dyDescent="0.35">
      <c r="B17" s="29">
        <v>286</v>
      </c>
      <c r="C17" s="30">
        <v>6.52</v>
      </c>
      <c r="D17" s="30">
        <v>9.24</v>
      </c>
      <c r="E17" s="13">
        <f t="shared" si="7"/>
        <v>2.3006134969325156E-4</v>
      </c>
      <c r="F17" s="13">
        <f t="shared" si="8"/>
        <v>1.6233766233766234E-4</v>
      </c>
      <c r="G17" s="13">
        <f t="shared" si="9"/>
        <v>3.053223001916241E-18</v>
      </c>
      <c r="H17" s="14">
        <f t="shared" si="10"/>
        <v>19</v>
      </c>
      <c r="I17" s="15">
        <f t="shared" si="11"/>
        <v>1.6069594746927584E-19</v>
      </c>
      <c r="J17" s="16">
        <f t="shared" si="12"/>
        <v>3.0958019305608086E-3</v>
      </c>
      <c r="K17" s="25">
        <f t="shared" si="13"/>
        <v>1.4037311426979934E-6</v>
      </c>
      <c r="L17" s="18">
        <f t="shared" si="14"/>
        <v>8.5233772367604975E-15</v>
      </c>
    </row>
    <row r="18" spans="2:14" s="32" customFormat="1" ht="26.25" customHeight="1" x14ac:dyDescent="0.35">
      <c r="B18" s="29">
        <v>287</v>
      </c>
      <c r="C18" s="30">
        <v>6.55</v>
      </c>
      <c r="D18" s="30">
        <v>9.18</v>
      </c>
      <c r="E18" s="13">
        <f t="shared" si="7"/>
        <v>2.2900763358778628E-4</v>
      </c>
      <c r="F18" s="13">
        <f t="shared" si="8"/>
        <v>1.6339869281045753E-4</v>
      </c>
      <c r="G18" s="13">
        <f t="shared" si="9"/>
        <v>3.0350936966857934E-18</v>
      </c>
      <c r="H18" s="14">
        <f t="shared" si="10"/>
        <v>19</v>
      </c>
      <c r="I18" s="15">
        <f t="shared" si="11"/>
        <v>1.597417735097786E-19</v>
      </c>
      <c r="J18" s="16">
        <f t="shared" si="12"/>
        <v>-2.8603401387103438E-3</v>
      </c>
      <c r="K18" s="25">
        <f t="shared" si="13"/>
        <v>1.4005128018737873E-6</v>
      </c>
      <c r="L18" s="18">
        <f t="shared" si="14"/>
        <v>8.5217719528167234E-15</v>
      </c>
    </row>
    <row r="19" spans="2:14" s="32" customFormat="1" ht="26.25" customHeight="1" thickBot="1" x14ac:dyDescent="0.4">
      <c r="B19" s="46" t="s">
        <v>38</v>
      </c>
      <c r="C19" s="47"/>
      <c r="D19" s="47"/>
      <c r="E19" s="47"/>
      <c r="F19" s="48"/>
      <c r="G19" s="19">
        <f>IFERROR(AVERAGE(G14:G18),"")</f>
        <v>3.0634587651320197E-18</v>
      </c>
      <c r="H19" s="20">
        <f>IFERROR(AVERAGE(H14:H18),"")</f>
        <v>19</v>
      </c>
      <c r="I19" s="21">
        <f>IFERROR(AVERAGE(I14:I18),"")</f>
        <v>1.6123467184905368E-19</v>
      </c>
      <c r="J19" s="22">
        <f>IFERROR((I19-$N$6)/$N$6,"")</f>
        <v>6.4586257743675778E-3</v>
      </c>
      <c r="K19" s="23"/>
      <c r="L19" s="24"/>
    </row>
    <row r="20" spans="2:14" s="31" customFormat="1" ht="26.25" customHeight="1" x14ac:dyDescent="0.35">
      <c r="N20" s="32"/>
    </row>
    <row r="21" spans="2:14" s="31" customFormat="1" ht="18.75" customHeight="1" x14ac:dyDescent="0.35"/>
    <row r="22" spans="2:14" s="31" customFormat="1" x14ac:dyDescent="0.35"/>
    <row r="23" spans="2:14" s="31" customFormat="1" x14ac:dyDescent="0.35"/>
  </sheetData>
  <sheetProtection sheet="1" objects="1" scenarios="1"/>
  <mergeCells count="4">
    <mergeCell ref="B19:F19"/>
    <mergeCell ref="L2:O2"/>
    <mergeCell ref="B2:J2"/>
    <mergeCell ref="B9:D9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18D8-8F54-4F18-9426-E51B050ABEA0}">
  <dimension ref="A1:U23"/>
  <sheetViews>
    <sheetView tabSelected="1" workbookViewId="0">
      <selection activeCell="A2" sqref="A2:B6"/>
    </sheetView>
  </sheetViews>
  <sheetFormatPr defaultRowHeight="14.15" x14ac:dyDescent="0.35"/>
  <cols>
    <col min="1" max="1" width="8" bestFit="1" customWidth="1"/>
    <col min="2" max="2" width="6.2109375" customWidth="1"/>
    <col min="3" max="4" width="8" bestFit="1" customWidth="1"/>
    <col min="5" max="5" width="4.28515625" bestFit="1" customWidth="1"/>
    <col min="6" max="6" width="8" bestFit="1" customWidth="1"/>
    <col min="7" max="7" width="6.140625" bestFit="1" customWidth="1"/>
    <col min="8" max="8" width="8.28515625" bestFit="1" customWidth="1"/>
    <col min="9" max="9" width="8" bestFit="1" customWidth="1"/>
    <col min="11" max="11" width="8.35546875" bestFit="1" customWidth="1"/>
    <col min="12" max="13" width="6.140625" bestFit="1" customWidth="1"/>
    <col min="17" max="17" width="3.140625" bestFit="1" customWidth="1"/>
    <col min="18" max="18" width="8.42578125" bestFit="1" customWidth="1"/>
    <col min="19" max="19" width="6.42578125" bestFit="1" customWidth="1"/>
    <col min="20" max="20" width="10.92578125" bestFit="1" customWidth="1"/>
  </cols>
  <sheetData>
    <row r="1" spans="1:21" ht="27.45" x14ac:dyDescent="0.35">
      <c r="A1" s="39" t="s">
        <v>40</v>
      </c>
      <c r="B1" s="39" t="s">
        <v>41</v>
      </c>
      <c r="C1" s="39" t="s">
        <v>42</v>
      </c>
      <c r="D1" s="39" t="s">
        <v>43</v>
      </c>
      <c r="E1" s="39" t="s">
        <v>44</v>
      </c>
      <c r="F1" s="39" t="s">
        <v>45</v>
      </c>
      <c r="G1" s="39" t="s">
        <v>46</v>
      </c>
      <c r="H1" s="39" t="s">
        <v>47</v>
      </c>
      <c r="I1" s="39" t="s">
        <v>48</v>
      </c>
      <c r="K1" s="43" t="s">
        <v>50</v>
      </c>
      <c r="L1" s="43" t="s">
        <v>41</v>
      </c>
      <c r="M1" s="43" t="s">
        <v>51</v>
      </c>
      <c r="N1" s="43" t="s">
        <v>42</v>
      </c>
      <c r="O1" s="43" t="s">
        <v>52</v>
      </c>
      <c r="P1" s="43" t="s">
        <v>43</v>
      </c>
      <c r="Q1" s="43" t="s">
        <v>44</v>
      </c>
      <c r="R1" s="43" t="s">
        <v>45</v>
      </c>
      <c r="S1" s="43" t="s">
        <v>46</v>
      </c>
      <c r="T1" s="43" t="s">
        <v>47</v>
      </c>
      <c r="U1" s="43" t="s">
        <v>48</v>
      </c>
    </row>
    <row r="2" spans="1:21" x14ac:dyDescent="0.35">
      <c r="A2" s="39">
        <v>140</v>
      </c>
      <c r="B2" s="39">
        <v>10.73</v>
      </c>
      <c r="C2" s="40">
        <v>1.3979496738117427E-4</v>
      </c>
      <c r="D2" s="40">
        <v>1.6927456076180113E-18</v>
      </c>
      <c r="E2" s="39">
        <v>11</v>
      </c>
      <c r="F2" s="40">
        <v>1.5388596432891011E-19</v>
      </c>
      <c r="G2" s="41">
        <v>-3.9413456124156615E-2</v>
      </c>
      <c r="H2" s="40">
        <v>1.0942281218067596E-6</v>
      </c>
      <c r="I2" s="40">
        <v>8.3295073198298692E-15</v>
      </c>
      <c r="K2" s="43">
        <v>260</v>
      </c>
      <c r="L2" s="43">
        <v>10.83</v>
      </c>
      <c r="M2" s="43">
        <v>13.41</v>
      </c>
      <c r="N2" s="44">
        <v>1.3850415512465375E-4</v>
      </c>
      <c r="O2" s="44">
        <v>1.1185682326621924E-4</v>
      </c>
      <c r="P2" s="44">
        <v>1.6240450303717846E-18</v>
      </c>
      <c r="Q2" s="43">
        <v>10</v>
      </c>
      <c r="R2" s="44">
        <v>1.6240450303717847E-19</v>
      </c>
      <c r="S2" s="45">
        <v>1.3760942803860605E-2</v>
      </c>
      <c r="T2" s="44">
        <v>1.0891645679275085E-6</v>
      </c>
      <c r="U2" s="44">
        <v>8.3254987922921777E-15</v>
      </c>
    </row>
    <row r="3" spans="1:21" x14ac:dyDescent="0.35">
      <c r="A3" s="39">
        <v>141</v>
      </c>
      <c r="B3" s="39">
        <v>10.62</v>
      </c>
      <c r="C3" s="40">
        <v>1.4124293785310735E-4</v>
      </c>
      <c r="D3" s="40">
        <v>1.7078298107558303E-18</v>
      </c>
      <c r="E3" s="39">
        <v>11</v>
      </c>
      <c r="F3" s="40">
        <v>1.552572555232573E-19</v>
      </c>
      <c r="G3" s="41">
        <v>-3.0853585997145452E-2</v>
      </c>
      <c r="H3" s="40">
        <v>1.0998804295906512E-6</v>
      </c>
      <c r="I3" s="40">
        <v>8.3339420797645293E-15</v>
      </c>
      <c r="K3" s="43">
        <v>260</v>
      </c>
      <c r="L3" s="43">
        <v>10.82</v>
      </c>
      <c r="M3" s="43">
        <v>13.45</v>
      </c>
      <c r="N3" s="44">
        <v>1.3863216266173751E-4</v>
      </c>
      <c r="O3" s="44">
        <v>1.1152416356877324E-4</v>
      </c>
      <c r="P3" s="44">
        <v>1.6235451612322469E-18</v>
      </c>
      <c r="Q3" s="43">
        <v>10</v>
      </c>
      <c r="R3" s="44">
        <v>1.623545161232247E-19</v>
      </c>
      <c r="S3" s="45">
        <v>1.3448914626870792E-2</v>
      </c>
      <c r="T3" s="44">
        <v>1.0896677624879302E-6</v>
      </c>
      <c r="U3" s="44">
        <v>8.3258986655057499E-15</v>
      </c>
    </row>
    <row r="4" spans="1:21" x14ac:dyDescent="0.35">
      <c r="A4" s="39">
        <v>142</v>
      </c>
      <c r="B4" s="39">
        <v>10.75</v>
      </c>
      <c r="C4" s="40">
        <v>1.3953488372093022E-4</v>
      </c>
      <c r="D4" s="40">
        <v>1.6640883491253802E-18</v>
      </c>
      <c r="E4" s="39">
        <v>10</v>
      </c>
      <c r="F4" s="40">
        <v>1.6640883491253801E-19</v>
      </c>
      <c r="G4" s="41">
        <v>3.8756772238065014E-2</v>
      </c>
      <c r="H4" s="40">
        <v>1.0932097613052657E-6</v>
      </c>
      <c r="I4" s="40">
        <v>8.3287038671889264E-15</v>
      </c>
      <c r="K4" s="43">
        <v>262</v>
      </c>
      <c r="L4" s="43">
        <v>10.85</v>
      </c>
      <c r="M4" s="43">
        <v>13.37</v>
      </c>
      <c r="N4" s="44">
        <v>1.3824884792626728E-4</v>
      </c>
      <c r="O4" s="44">
        <v>1.1219147344801796E-4</v>
      </c>
      <c r="P4" s="44">
        <v>1.6105173532860503E-18</v>
      </c>
      <c r="Q4" s="43">
        <v>10</v>
      </c>
      <c r="R4" s="44">
        <v>1.6105173532860502E-19</v>
      </c>
      <c r="S4" s="45">
        <v>5.3166999288703177E-3</v>
      </c>
      <c r="T4" s="44">
        <v>1.0881602665909047E-6</v>
      </c>
      <c r="U4" s="44">
        <v>8.3246996952303614E-15</v>
      </c>
    </row>
    <row r="5" spans="1:21" x14ac:dyDescent="0.35">
      <c r="A5" s="39">
        <v>142</v>
      </c>
      <c r="B5" s="39">
        <v>10.91</v>
      </c>
      <c r="C5" s="40">
        <v>1.3748854262144822E-4</v>
      </c>
      <c r="D5" s="40">
        <v>1.626366021104315E-18</v>
      </c>
      <c r="E5" s="39">
        <v>10</v>
      </c>
      <c r="F5" s="40">
        <v>1.6263660211043151E-19</v>
      </c>
      <c r="G5" s="41">
        <v>1.5209751001445148E-2</v>
      </c>
      <c r="H5" s="40">
        <v>1.0851639499353641E-6</v>
      </c>
      <c r="I5" s="40">
        <v>8.3223075772275852E-15</v>
      </c>
      <c r="K5" s="43">
        <v>261</v>
      </c>
      <c r="L5" s="43">
        <v>10.91</v>
      </c>
      <c r="M5" s="43">
        <v>13.4</v>
      </c>
      <c r="N5" s="44">
        <v>1.3748854262144822E-4</v>
      </c>
      <c r="O5" s="44">
        <v>1.1194029850746269E-4</v>
      </c>
      <c r="P5" s="44">
        <v>1.6052633476789949E-18</v>
      </c>
      <c r="Q5" s="43">
        <v>10</v>
      </c>
      <c r="R5" s="44">
        <v>1.6052633476789949E-19</v>
      </c>
      <c r="S5" s="45">
        <v>2.0370459918820031E-3</v>
      </c>
      <c r="T5" s="44">
        <v>1.0851639499353641E-6</v>
      </c>
      <c r="U5" s="44">
        <v>8.3223075772275852E-15</v>
      </c>
    </row>
    <row r="6" spans="1:21" x14ac:dyDescent="0.35">
      <c r="A6" s="39">
        <v>143</v>
      </c>
      <c r="B6" s="39">
        <v>10.92</v>
      </c>
      <c r="C6" s="40">
        <v>1.3736263736263736E-4</v>
      </c>
      <c r="D6" s="40">
        <v>1.6126978277554609E-18</v>
      </c>
      <c r="E6" s="39">
        <v>10</v>
      </c>
      <c r="F6" s="40">
        <v>1.6126978277554609E-19</v>
      </c>
      <c r="G6" s="41">
        <v>6.6777951032839494E-3</v>
      </c>
      <c r="H6" s="40">
        <v>1.0846669661905276E-6</v>
      </c>
      <c r="I6" s="40">
        <v>8.3219096421640013E-15</v>
      </c>
      <c r="K6" s="43">
        <v>262</v>
      </c>
      <c r="L6" s="43">
        <v>10.92</v>
      </c>
      <c r="M6" s="43">
        <v>13.35</v>
      </c>
      <c r="N6" s="44">
        <v>1.3736263736263736E-4</v>
      </c>
      <c r="O6" s="44">
        <v>1.1235955056179776E-4</v>
      </c>
      <c r="P6" s="44">
        <v>1.6002073385328588E-18</v>
      </c>
      <c r="Q6" s="43">
        <v>10</v>
      </c>
      <c r="R6" s="44">
        <v>1.6002073385328588E-19</v>
      </c>
      <c r="S6" s="45">
        <v>-1.1190146486524419E-3</v>
      </c>
      <c r="T6" s="44">
        <v>1.0846669661905276E-6</v>
      </c>
      <c r="U6" s="44">
        <v>8.3219096421640013E-15</v>
      </c>
    </row>
    <row r="7" spans="1:21" x14ac:dyDescent="0.35">
      <c r="A7" s="53" t="s">
        <v>49</v>
      </c>
      <c r="B7" s="54"/>
      <c r="C7" s="55"/>
      <c r="D7" s="40">
        <v>1.6607455232717993E-18</v>
      </c>
      <c r="E7" s="39">
        <v>10.4</v>
      </c>
      <c r="F7" s="40">
        <v>1.5989168793013662E-19</v>
      </c>
      <c r="G7" s="41">
        <v>-1.9245447557015003E-3</v>
      </c>
      <c r="H7" s="42"/>
      <c r="I7" s="42"/>
      <c r="K7" s="56" t="s">
        <v>49</v>
      </c>
      <c r="L7" s="57"/>
      <c r="M7" s="58"/>
      <c r="N7" s="43"/>
      <c r="O7" s="43"/>
      <c r="P7" s="44">
        <v>1.612715646220387E-18</v>
      </c>
      <c r="Q7" s="43">
        <v>10</v>
      </c>
      <c r="R7" s="44">
        <v>1.612715646220387E-19</v>
      </c>
      <c r="S7" s="45">
        <v>6.6889177405661951E-3</v>
      </c>
      <c r="T7" s="43"/>
      <c r="U7" s="43"/>
    </row>
    <row r="9" spans="1:21" ht="27.45" x14ac:dyDescent="0.35">
      <c r="A9" s="39" t="s">
        <v>40</v>
      </c>
      <c r="B9" s="39" t="s">
        <v>41</v>
      </c>
      <c r="C9" s="39" t="s">
        <v>42</v>
      </c>
      <c r="D9" s="39" t="s">
        <v>43</v>
      </c>
      <c r="E9" s="39" t="s">
        <v>44</v>
      </c>
      <c r="F9" s="39" t="s">
        <v>45</v>
      </c>
      <c r="G9" s="39" t="s">
        <v>46</v>
      </c>
      <c r="H9" s="39" t="s">
        <v>47</v>
      </c>
      <c r="I9" s="39" t="s">
        <v>48</v>
      </c>
      <c r="K9" s="43" t="s">
        <v>50</v>
      </c>
      <c r="L9" s="43" t="s">
        <v>41</v>
      </c>
      <c r="M9" s="43" t="s">
        <v>51</v>
      </c>
      <c r="N9" s="43" t="s">
        <v>42</v>
      </c>
      <c r="O9" s="43" t="s">
        <v>53</v>
      </c>
      <c r="P9" s="43" t="s">
        <v>43</v>
      </c>
      <c r="Q9" s="43" t="s">
        <v>44</v>
      </c>
      <c r="R9" s="43" t="s">
        <v>45</v>
      </c>
      <c r="S9" s="43" t="s">
        <v>46</v>
      </c>
      <c r="T9" s="43" t="s">
        <v>47</v>
      </c>
      <c r="U9" s="43" t="s">
        <v>48</v>
      </c>
    </row>
    <row r="10" spans="1:21" x14ac:dyDescent="0.35">
      <c r="A10" s="39">
        <v>176</v>
      </c>
      <c r="B10" s="39">
        <v>9.5</v>
      </c>
      <c r="C10" s="40">
        <v>1.5789473684210527E-4</v>
      </c>
      <c r="D10" s="40">
        <v>1.6262332467384715E-18</v>
      </c>
      <c r="E10" s="39">
        <v>10</v>
      </c>
      <c r="F10" s="40">
        <v>1.6262332467384715E-19</v>
      </c>
      <c r="G10" s="41">
        <v>1.5126870623265615E-2</v>
      </c>
      <c r="H10" s="40">
        <v>1.1629095321101882E-6</v>
      </c>
      <c r="I10" s="40">
        <v>8.380711898569053E-15</v>
      </c>
      <c r="K10" s="43">
        <v>296</v>
      </c>
      <c r="L10" s="43">
        <v>9.5</v>
      </c>
      <c r="M10" s="43">
        <v>14.1</v>
      </c>
      <c r="N10" s="44">
        <v>1.5789473684210527E-4</v>
      </c>
      <c r="O10" s="44">
        <v>1.0638297872340425E-4</v>
      </c>
      <c r="P10" s="44">
        <v>1.6184402946264419E-18</v>
      </c>
      <c r="Q10" s="43">
        <v>10</v>
      </c>
      <c r="R10" s="44">
        <v>1.6184402946264419E-19</v>
      </c>
      <c r="S10" s="45">
        <v>1.0262356196280832E-2</v>
      </c>
      <c r="T10" s="44">
        <v>1.1629095321101882E-6</v>
      </c>
      <c r="U10" s="44">
        <v>8.380711898569053E-15</v>
      </c>
    </row>
    <row r="11" spans="1:21" x14ac:dyDescent="0.35">
      <c r="A11" s="39">
        <v>176</v>
      </c>
      <c r="B11" s="39">
        <v>9.49</v>
      </c>
      <c r="C11" s="40">
        <v>1.5806111696522654E-4</v>
      </c>
      <c r="D11" s="40">
        <v>1.6288882662977307E-18</v>
      </c>
      <c r="E11" s="39">
        <v>10</v>
      </c>
      <c r="F11" s="40">
        <v>1.6288882662977307E-19</v>
      </c>
      <c r="G11" s="41">
        <v>1.6784186203327528E-2</v>
      </c>
      <c r="H11" s="40">
        <v>1.1635220733863272E-6</v>
      </c>
      <c r="I11" s="40">
        <v>8.381143591024898E-15</v>
      </c>
      <c r="K11" s="43">
        <v>296</v>
      </c>
      <c r="L11" s="43">
        <v>9.49</v>
      </c>
      <c r="M11" s="43">
        <v>14.07</v>
      </c>
      <c r="N11" s="44">
        <v>1.5806111696522654E-4</v>
      </c>
      <c r="O11" s="44">
        <v>1.0660980810234541E-4</v>
      </c>
      <c r="P11" s="44">
        <v>1.6217856013128174E-18</v>
      </c>
      <c r="Q11" s="43">
        <v>10</v>
      </c>
      <c r="R11" s="44">
        <v>1.6217856013128173E-19</v>
      </c>
      <c r="S11" s="45">
        <v>1.2350562617239253E-2</v>
      </c>
      <c r="T11" s="44">
        <v>1.1635220733863272E-6</v>
      </c>
      <c r="U11" s="44">
        <v>8.381143591024898E-15</v>
      </c>
    </row>
    <row r="12" spans="1:21" x14ac:dyDescent="0.35">
      <c r="A12" s="39">
        <v>176</v>
      </c>
      <c r="B12" s="39">
        <v>9.49</v>
      </c>
      <c r="C12" s="40">
        <v>1.5806111696522654E-4</v>
      </c>
      <c r="D12" s="40">
        <v>1.6288882662977307E-18</v>
      </c>
      <c r="E12" s="39">
        <v>10</v>
      </c>
      <c r="F12" s="40">
        <v>1.6288882662977307E-19</v>
      </c>
      <c r="G12" s="41">
        <v>1.6784186203327528E-2</v>
      </c>
      <c r="H12" s="40">
        <v>1.1635220733863272E-6</v>
      </c>
      <c r="I12" s="40">
        <v>8.381143591024898E-15</v>
      </c>
      <c r="K12" s="43">
        <v>296</v>
      </c>
      <c r="L12" s="43">
        <v>9.49</v>
      </c>
      <c r="M12" s="43">
        <v>14.16</v>
      </c>
      <c r="N12" s="44">
        <v>1.5806111696522654E-4</v>
      </c>
      <c r="O12" s="44">
        <v>1.0593220338983051E-4</v>
      </c>
      <c r="P12" s="44">
        <v>1.6176335412939177E-18</v>
      </c>
      <c r="Q12" s="43">
        <v>10</v>
      </c>
      <c r="R12" s="44">
        <v>1.6176335412939178E-19</v>
      </c>
      <c r="S12" s="45">
        <v>9.7587648526328164E-3</v>
      </c>
      <c r="T12" s="44">
        <v>1.1635220733863272E-6</v>
      </c>
      <c r="U12" s="44">
        <v>8.381143591024898E-15</v>
      </c>
    </row>
    <row r="13" spans="1:21" x14ac:dyDescent="0.35">
      <c r="A13" s="39">
        <v>177</v>
      </c>
      <c r="B13" s="39">
        <v>9.59</v>
      </c>
      <c r="C13" s="40">
        <v>1.5641293013555788E-4</v>
      </c>
      <c r="D13" s="40">
        <v>1.5935986959742153E-18</v>
      </c>
      <c r="E13" s="39">
        <v>10</v>
      </c>
      <c r="F13" s="40">
        <v>1.5935986959742154E-19</v>
      </c>
      <c r="G13" s="41">
        <v>-5.2442596915010129E-3</v>
      </c>
      <c r="H13" s="40">
        <v>1.1574398462937178E-6</v>
      </c>
      <c r="I13" s="40">
        <v>8.3768385040680051E-15</v>
      </c>
      <c r="K13" s="43">
        <v>297</v>
      </c>
      <c r="L13" s="43">
        <v>9.59</v>
      </c>
      <c r="M13" s="43">
        <v>13.82</v>
      </c>
      <c r="N13" s="44">
        <v>1.5641293013555788E-4</v>
      </c>
      <c r="O13" s="44">
        <v>1.085383502170767E-4</v>
      </c>
      <c r="P13" s="44">
        <v>1.6087521984626479E-18</v>
      </c>
      <c r="Q13" s="43">
        <v>10</v>
      </c>
      <c r="R13" s="44">
        <v>1.6087521984626478E-19</v>
      </c>
      <c r="S13" s="45">
        <v>4.2148554698176197E-3</v>
      </c>
      <c r="T13" s="44">
        <v>1.1574398462937178E-6</v>
      </c>
      <c r="U13" s="44">
        <v>8.3768385040680051E-15</v>
      </c>
    </row>
    <row r="14" spans="1:21" x14ac:dyDescent="0.35">
      <c r="A14" s="39">
        <v>177</v>
      </c>
      <c r="B14" s="39">
        <v>9.56</v>
      </c>
      <c r="C14" s="40">
        <v>1.5690376569037657E-4</v>
      </c>
      <c r="D14" s="40">
        <v>1.6013521562582658E-18</v>
      </c>
      <c r="E14" s="39">
        <v>10</v>
      </c>
      <c r="F14" s="40">
        <v>1.6013521562582659E-19</v>
      </c>
      <c r="G14" s="41">
        <v>-4.0439684253065934E-4</v>
      </c>
      <c r="H14" s="40">
        <v>1.1592544904907238E-6</v>
      </c>
      <c r="I14" s="40">
        <v>8.3781272768198911E-15</v>
      </c>
      <c r="K14" s="43">
        <v>297</v>
      </c>
      <c r="L14" s="43">
        <v>9.56</v>
      </c>
      <c r="M14" s="43">
        <v>13.91</v>
      </c>
      <c r="N14" s="44">
        <v>1.5690376569037657E-4</v>
      </c>
      <c r="O14" s="44">
        <v>1.0783608914450036E-4</v>
      </c>
      <c r="P14" s="44">
        <v>1.6102363471781135E-18</v>
      </c>
      <c r="Q14" s="43">
        <v>10</v>
      </c>
      <c r="R14" s="44">
        <v>1.6102363471781135E-19</v>
      </c>
      <c r="S14" s="45">
        <v>5.1412903733542847E-3</v>
      </c>
      <c r="T14" s="44">
        <v>1.1592544904907238E-6</v>
      </c>
      <c r="U14" s="44">
        <v>8.3781272768198911E-15</v>
      </c>
    </row>
    <row r="15" spans="1:21" x14ac:dyDescent="0.35">
      <c r="A15" s="53" t="s">
        <v>49</v>
      </c>
      <c r="B15" s="54"/>
      <c r="C15" s="55"/>
      <c r="D15" s="40">
        <v>1.6157921263132829E-18</v>
      </c>
      <c r="E15" s="39">
        <v>10</v>
      </c>
      <c r="F15" s="40">
        <v>1.6157921263132828E-19</v>
      </c>
      <c r="G15" s="41">
        <v>8.6093172991777694E-3</v>
      </c>
      <c r="H15" s="42"/>
      <c r="I15" s="42"/>
      <c r="K15" s="59" t="s">
        <v>49</v>
      </c>
      <c r="L15" s="60"/>
      <c r="M15" s="61"/>
      <c r="N15" s="43"/>
      <c r="O15" s="43"/>
      <c r="P15" s="44">
        <v>1.6153695965747875E-18</v>
      </c>
      <c r="Q15" s="43">
        <v>10</v>
      </c>
      <c r="R15" s="44">
        <v>1.6153695965747878E-19</v>
      </c>
      <c r="S15" s="45">
        <v>8.3455659018650524E-3</v>
      </c>
      <c r="T15" s="43"/>
      <c r="U15" s="43"/>
    </row>
    <row r="17" spans="1:21" ht="27.45" x14ac:dyDescent="0.35">
      <c r="A17" s="39" t="s">
        <v>40</v>
      </c>
      <c r="B17" s="39" t="s">
        <v>41</v>
      </c>
      <c r="C17" s="39" t="s">
        <v>42</v>
      </c>
      <c r="D17" s="39" t="s">
        <v>43</v>
      </c>
      <c r="E17" s="39" t="s">
        <v>44</v>
      </c>
      <c r="F17" s="39" t="s">
        <v>45</v>
      </c>
      <c r="G17" s="39" t="s">
        <v>46</v>
      </c>
      <c r="H17" s="39" t="s">
        <v>47</v>
      </c>
      <c r="I17" s="39" t="s">
        <v>48</v>
      </c>
      <c r="K17" s="43" t="s">
        <v>50</v>
      </c>
      <c r="L17" s="43" t="s">
        <v>41</v>
      </c>
      <c r="M17" s="43" t="s">
        <v>51</v>
      </c>
      <c r="N17" s="43" t="s">
        <v>42</v>
      </c>
      <c r="O17" s="43" t="s">
        <v>52</v>
      </c>
      <c r="P17" s="43" t="s">
        <v>43</v>
      </c>
      <c r="Q17" s="43" t="s">
        <v>44</v>
      </c>
      <c r="R17" s="43" t="s">
        <v>45</v>
      </c>
      <c r="S17" s="43" t="s">
        <v>46</v>
      </c>
      <c r="T17" s="43" t="s">
        <v>47</v>
      </c>
      <c r="U17" s="43" t="s">
        <v>48</v>
      </c>
    </row>
    <row r="18" spans="1:21" x14ac:dyDescent="0.35">
      <c r="A18" s="39">
        <v>166</v>
      </c>
      <c r="B18" s="39">
        <v>6.51</v>
      </c>
      <c r="C18" s="40">
        <v>2.304147465437788E-4</v>
      </c>
      <c r="D18" s="40">
        <v>3.0914302409644645E-18</v>
      </c>
      <c r="E18" s="39">
        <v>19</v>
      </c>
      <c r="F18" s="40">
        <v>1.627068547876034E-19</v>
      </c>
      <c r="G18" s="41">
        <v>1.5648282069933832E-2</v>
      </c>
      <c r="H18" s="40">
        <v>1.4048088635037321E-6</v>
      </c>
      <c r="I18" s="40">
        <v>8.5239132640085449E-15</v>
      </c>
      <c r="K18" s="43">
        <v>286</v>
      </c>
      <c r="L18" s="43">
        <v>6.51</v>
      </c>
      <c r="M18" s="43">
        <v>9.1999999999999993</v>
      </c>
      <c r="N18" s="44">
        <v>2.304147465437788E-4</v>
      </c>
      <c r="O18" s="44">
        <v>1.6304347826086958E-4</v>
      </c>
      <c r="P18" s="44">
        <v>3.064007779036784E-18</v>
      </c>
      <c r="Q18" s="43">
        <v>19</v>
      </c>
      <c r="R18" s="44">
        <v>1.6126356731772546E-19</v>
      </c>
      <c r="S18" s="45">
        <v>6.6389969895472283E-3</v>
      </c>
      <c r="T18" s="44">
        <v>1.4048088635037321E-6</v>
      </c>
      <c r="U18" s="44">
        <v>8.5239132640085449E-15</v>
      </c>
    </row>
    <row r="19" spans="1:21" x14ac:dyDescent="0.35">
      <c r="A19" s="39">
        <v>167</v>
      </c>
      <c r="B19" s="39">
        <v>6.43</v>
      </c>
      <c r="C19" s="40">
        <v>2.3328149300155522E-4</v>
      </c>
      <c r="D19" s="40">
        <v>3.1320261865563276E-18</v>
      </c>
      <c r="E19" s="39">
        <v>20</v>
      </c>
      <c r="F19" s="40">
        <v>1.5660130932781637E-19</v>
      </c>
      <c r="G19" s="41">
        <v>-2.2463737029860334E-2</v>
      </c>
      <c r="H19" s="40">
        <v>1.41352093996249E-6</v>
      </c>
      <c r="I19" s="40">
        <v>8.5282184257578199E-15</v>
      </c>
      <c r="K19" s="43">
        <v>287</v>
      </c>
      <c r="L19" s="43">
        <v>6.43</v>
      </c>
      <c r="M19" s="43">
        <v>9.31</v>
      </c>
      <c r="N19" s="44">
        <v>2.3328149300155522E-4</v>
      </c>
      <c r="O19" s="44">
        <v>1.6111707841031148E-4</v>
      </c>
      <c r="P19" s="44">
        <v>3.081165354947185E-18</v>
      </c>
      <c r="Q19" s="43">
        <v>19</v>
      </c>
      <c r="R19" s="44">
        <v>1.6216659762879922E-19</v>
      </c>
      <c r="S19" s="45">
        <v>1.2275890317098774E-2</v>
      </c>
      <c r="T19" s="44">
        <v>1.41352093996249E-6</v>
      </c>
      <c r="U19" s="44">
        <v>8.5282184257578199E-15</v>
      </c>
    </row>
    <row r="20" spans="1:21" x14ac:dyDescent="0.35">
      <c r="A20" s="39">
        <v>166</v>
      </c>
      <c r="B20" s="39">
        <v>6.45</v>
      </c>
      <c r="C20" s="40">
        <v>2.3255813953488371E-4</v>
      </c>
      <c r="D20" s="40">
        <v>3.1358530110371419E-18</v>
      </c>
      <c r="E20" s="39">
        <v>20</v>
      </c>
      <c r="F20" s="40">
        <v>1.567926505518571E-19</v>
      </c>
      <c r="G20" s="41">
        <v>-2.126934736668476E-2</v>
      </c>
      <c r="H20" s="40">
        <v>1.411327733148893E-6</v>
      </c>
      <c r="I20" s="40">
        <v>8.5271392959515549E-15</v>
      </c>
      <c r="K20" s="43">
        <v>286</v>
      </c>
      <c r="L20" s="43">
        <v>6.45</v>
      </c>
      <c r="M20" s="43">
        <v>9.2899999999999991</v>
      </c>
      <c r="N20" s="44">
        <v>2.3255813953488371E-4</v>
      </c>
      <c r="O20" s="44">
        <v>1.6146393972012919E-4</v>
      </c>
      <c r="P20" s="44">
        <v>3.0838039930740952E-18</v>
      </c>
      <c r="Q20" s="43">
        <v>19</v>
      </c>
      <c r="R20" s="44">
        <v>1.6230547331968922E-19</v>
      </c>
      <c r="S20" s="45">
        <v>1.3142779773340971E-2</v>
      </c>
      <c r="T20" s="44">
        <v>1.411327733148893E-6</v>
      </c>
      <c r="U20" s="44">
        <v>8.5271392959515549E-15</v>
      </c>
    </row>
    <row r="21" spans="1:21" x14ac:dyDescent="0.35">
      <c r="A21" s="39">
        <v>166</v>
      </c>
      <c r="B21" s="39">
        <v>6.52</v>
      </c>
      <c r="C21" s="40">
        <v>2.3006134969325156E-4</v>
      </c>
      <c r="D21" s="40">
        <v>3.0841268247293502E-18</v>
      </c>
      <c r="E21" s="39">
        <v>19</v>
      </c>
      <c r="F21" s="40">
        <v>1.6232246445943949E-19</v>
      </c>
      <c r="G21" s="41">
        <v>1.3248841819222801E-2</v>
      </c>
      <c r="H21" s="40">
        <v>1.4037311426979934E-6</v>
      </c>
      <c r="I21" s="40">
        <v>8.5233772367604975E-15</v>
      </c>
      <c r="K21" s="43">
        <v>286</v>
      </c>
      <c r="L21" s="43">
        <v>6.52</v>
      </c>
      <c r="M21" s="43">
        <v>9.24</v>
      </c>
      <c r="N21" s="44">
        <v>2.3006134969325156E-4</v>
      </c>
      <c r="O21" s="44">
        <v>1.6233766233766234E-4</v>
      </c>
      <c r="P21" s="44">
        <v>3.053223001916241E-18</v>
      </c>
      <c r="Q21" s="43">
        <v>19</v>
      </c>
      <c r="R21" s="44">
        <v>1.6069594746927584E-19</v>
      </c>
      <c r="S21" s="45">
        <v>3.0958019305608086E-3</v>
      </c>
      <c r="T21" s="44">
        <v>1.4037311426979934E-6</v>
      </c>
      <c r="U21" s="44">
        <v>8.5233772367604975E-15</v>
      </c>
    </row>
    <row r="22" spans="1:21" x14ac:dyDescent="0.35">
      <c r="A22" s="39">
        <v>167</v>
      </c>
      <c r="B22" s="39">
        <v>6.55</v>
      </c>
      <c r="C22" s="40">
        <v>2.2900763358778628E-4</v>
      </c>
      <c r="D22" s="40">
        <v>3.0440479342307857E-18</v>
      </c>
      <c r="E22" s="39">
        <v>19</v>
      </c>
      <c r="F22" s="40">
        <v>1.6021304917004136E-19</v>
      </c>
      <c r="G22" s="41">
        <v>8.1455493391771949E-5</v>
      </c>
      <c r="H22" s="40">
        <v>1.4005128018737873E-6</v>
      </c>
      <c r="I22" s="40">
        <v>8.5217719528167234E-15</v>
      </c>
      <c r="K22" s="43">
        <v>287</v>
      </c>
      <c r="L22" s="43">
        <v>6.55</v>
      </c>
      <c r="M22" s="43">
        <v>9.18</v>
      </c>
      <c r="N22" s="44">
        <v>2.2900763358778628E-4</v>
      </c>
      <c r="O22" s="44">
        <v>1.6339869281045753E-4</v>
      </c>
      <c r="P22" s="44">
        <v>3.0350936966857934E-18</v>
      </c>
      <c r="Q22" s="43">
        <v>19</v>
      </c>
      <c r="R22" s="44">
        <v>1.597417735097786E-19</v>
      </c>
      <c r="S22" s="45">
        <v>-2.8603401387103438E-3</v>
      </c>
      <c r="T22" s="44">
        <v>1.4005128018737873E-6</v>
      </c>
      <c r="U22" s="44">
        <v>8.5217719528167234E-15</v>
      </c>
    </row>
    <row r="23" spans="1:21" x14ac:dyDescent="0.35">
      <c r="A23" s="53" t="s">
        <v>49</v>
      </c>
      <c r="B23" s="54"/>
      <c r="C23" s="55"/>
      <c r="D23" s="40">
        <v>3.097496839503614E-18</v>
      </c>
      <c r="E23" s="39">
        <v>19.399999999999999</v>
      </c>
      <c r="F23" s="40">
        <v>1.5972726565935154E-19</v>
      </c>
      <c r="G23" s="41">
        <v>-2.9509010027993373E-3</v>
      </c>
      <c r="H23" s="42"/>
      <c r="I23" s="42"/>
      <c r="K23" s="59" t="s">
        <v>49</v>
      </c>
      <c r="L23" s="60"/>
      <c r="M23" s="61"/>
      <c r="N23" s="43"/>
      <c r="O23" s="43"/>
      <c r="P23" s="44">
        <v>3.0634587651320197E-18</v>
      </c>
      <c r="Q23" s="43">
        <v>19</v>
      </c>
      <c r="R23" s="44">
        <v>1.6123467184905368E-19</v>
      </c>
      <c r="S23" s="45">
        <v>6.4586257743675778E-3</v>
      </c>
      <c r="T23" s="43"/>
      <c r="U23" s="43"/>
    </row>
  </sheetData>
  <mergeCells count="4">
    <mergeCell ref="A7:C7"/>
    <mergeCell ref="A15:C15"/>
    <mergeCell ref="A23:C23"/>
    <mergeCell ref="K7:M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2024-10-30T16:11:43Z</dcterms:modified>
</cp:coreProperties>
</file>